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autoCompressPictures="0"/>
  <mc:AlternateContent xmlns:mc="http://schemas.openxmlformats.org/markup-compatibility/2006">
    <mc:Choice Requires="x15">
      <x15ac:absPath xmlns:x15ac="http://schemas.microsoft.com/office/spreadsheetml/2010/11/ac" url="https://avispl-my.sharepoint.com/personal/ct1858_avispl_com/Documents/Documents/MSRP/2026/"/>
    </mc:Choice>
  </mc:AlternateContent>
  <xr:revisionPtr revIDLastSave="306" documentId="8_{20F02A57-F70E-4E83-BED8-B9ECA31CF219}" xr6:coauthVersionLast="47" xr6:coauthVersionMax="47" xr10:uidLastSave="{391D88B1-C736-4C87-81E2-4ECCDD6B5E60}"/>
  <bookViews>
    <workbookView xWindow="34965" yWindow="135" windowWidth="31335" windowHeight="15345" tabRatio="820" xr2:uid="{00000000-000D-0000-FFFF-FFFF00000000}"/>
  </bookViews>
  <sheets>
    <sheet name="INSTRUCTIONS" sheetId="3" r:id="rId1"/>
    <sheet name="Apprimo" sheetId="13" r:id="rId2"/>
    <sheet name="Biamp Workplace" sheetId="21" r:id="rId3"/>
    <sheet name="Cambridge" sheetId="8" r:id="rId4"/>
    <sheet name="Commercial" sheetId="10" r:id="rId5"/>
    <sheet name="Community" sheetId="11" r:id="rId6"/>
    <sheet name="Crowd Mics" sheetId="17" r:id="rId7"/>
    <sheet name="Desono" sheetId="9" r:id="rId8"/>
    <sheet name="Devio" sheetId="4" r:id="rId9"/>
    <sheet name="EasyConnect" sheetId="20" r:id="rId10"/>
    <sheet name="Evoko" sheetId="19" r:id="rId11"/>
    <sheet name="Impera" sheetId="14" r:id="rId12"/>
    <sheet name="Modena" sheetId="12" r:id="rId13"/>
    <sheet name="Parle" sheetId="16" r:id="rId14"/>
    <sheet name="Tesira" sheetId="5" r:id="rId15"/>
    <sheet name="Vidi" sheetId="15" r:id="rId16"/>
    <sheet name="Vocia" sheetId="6" r:id="rId17"/>
    <sheet name="Voltera" sheetId="18" r:id="rId18"/>
  </sheets>
  <definedNames>
    <definedName name="AMP_A460H">Tesira!$Z$2</definedName>
    <definedName name="CM1_6W">Tesira!$Z$3</definedName>
    <definedName name="CM1_6WS">Tesira!#REF!</definedName>
    <definedName name="Company">INSTRUCTIONS!$AL$41</definedName>
    <definedName name="Currency">INSTRUCTIONS!$AL$42</definedName>
    <definedName name="Discount_Percentage">INSTRUCTIONS!$H$22</definedName>
    <definedName name="DropShip">INSTRUCTIONS!$AL$49</definedName>
    <definedName name="Effectivity_Date">INSTRUCTIONS!$AL$39</definedName>
    <definedName name="EnergyStar">INSTRUCTIONS!$AL$50</definedName>
    <definedName name="FOB">INSTRUCTIONS!$AL$47</definedName>
    <definedName name="Freight">INSTRUCTIONS!$AL$48</definedName>
    <definedName name="InfoComm_Number">INSTRUCTIONS!$AL$46</definedName>
    <definedName name="ItemStatus">INSTRUCTIONS!$AL$45</definedName>
    <definedName name="JB_1">Tesira!#REF!</definedName>
    <definedName name="JB_CM1">Tesira!#REF!</definedName>
    <definedName name="NotForSale">INSTRUCTIONS!$AL$44</definedName>
    <definedName name="Price_Label">INSTRUCTIONS!$AL$40</definedName>
    <definedName name="Price_List_Type">INSTRUCTIONS!$AL$38</definedName>
    <definedName name="TB_1">Tesira!#REF!</definedName>
    <definedName name="URL">INSTRUCTIONS!$AL$51</definedName>
    <definedName name="WeightUOM">INSTRUCTIONS!$AL$43</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188" i="9" l="1"/>
  <c r="A189" i="9"/>
  <c r="B188" i="9"/>
  <c r="B189" i="9"/>
  <c r="U5" i="12"/>
  <c r="B5" i="12"/>
  <c r="B26" i="20"/>
  <c r="B25" i="20"/>
  <c r="B24" i="20"/>
  <c r="B23" i="20"/>
  <c r="B187" i="9"/>
  <c r="B19" i="9"/>
  <c r="B18" i="9"/>
  <c r="B17" i="9"/>
  <c r="B16" i="9"/>
  <c r="B15" i="9"/>
  <c r="B14" i="9"/>
  <c r="B13" i="9"/>
  <c r="B12" i="9"/>
  <c r="B45" i="9"/>
  <c r="B44" i="9"/>
  <c r="B43" i="9"/>
  <c r="B42" i="9"/>
  <c r="B40" i="9"/>
  <c r="B39" i="9"/>
  <c r="B38" i="9"/>
  <c r="B37" i="9"/>
  <c r="B36" i="9"/>
  <c r="B35" i="9"/>
  <c r="B29" i="9"/>
  <c r="B28" i="9"/>
  <c r="B27" i="9"/>
  <c r="B26" i="9"/>
  <c r="B65" i="10"/>
  <c r="B32" i="10"/>
  <c r="B31" i="10"/>
  <c r="B30" i="10"/>
  <c r="B29" i="10"/>
  <c r="B28" i="10"/>
  <c r="B27" i="10"/>
  <c r="B26" i="10"/>
  <c r="B25" i="10"/>
  <c r="B24" i="10"/>
  <c r="B23" i="10"/>
  <c r="B22" i="10"/>
  <c r="B21" i="10"/>
  <c r="B20" i="10"/>
  <c r="B19" i="10"/>
  <c r="B18" i="10"/>
  <c r="B17" i="10"/>
  <c r="B16" i="10"/>
  <c r="B15" i="10"/>
  <c r="B14" i="10"/>
  <c r="B13" i="10"/>
  <c r="B12" i="10"/>
  <c r="B8" i="10"/>
  <c r="B7" i="10"/>
  <c r="B6" i="10"/>
  <c r="B5" i="10"/>
  <c r="B4" i="10"/>
  <c r="B3" i="10"/>
  <c r="B8" i="8"/>
  <c r="U13" i="5"/>
  <c r="U14" i="5"/>
  <c r="T3" i="16"/>
  <c r="T4" i="16"/>
  <c r="T5" i="16"/>
  <c r="T6" i="16"/>
  <c r="B7" i="15"/>
  <c r="B14" i="5"/>
  <c r="B13" i="5"/>
  <c r="B6" i="16"/>
  <c r="B5" i="16"/>
  <c r="B4" i="16"/>
  <c r="B3" i="16"/>
  <c r="B22" i="20"/>
  <c r="B21" i="20"/>
  <c r="B20" i="20"/>
  <c r="B19" i="20"/>
  <c r="B13" i="8"/>
  <c r="B3" i="21"/>
  <c r="B2" i="21"/>
  <c r="S14" i="18"/>
  <c r="S15" i="18"/>
  <c r="S16" i="18"/>
  <c r="T43" i="6"/>
  <c r="T44" i="6"/>
  <c r="T45" i="6"/>
  <c r="T46" i="6"/>
  <c r="T25" i="6"/>
  <c r="S2" i="9"/>
  <c r="T10" i="16"/>
  <c r="T13" i="16"/>
  <c r="T33" i="16"/>
  <c r="T2" i="16"/>
  <c r="U117" i="5"/>
  <c r="U118" i="5"/>
  <c r="S28" i="4"/>
  <c r="S29" i="4"/>
  <c r="B16" i="18"/>
  <c r="B15" i="18"/>
  <c r="B14" i="18"/>
  <c r="B25" i="6"/>
  <c r="B118" i="5"/>
  <c r="B117" i="5"/>
  <c r="B2" i="16"/>
  <c r="B33" i="16"/>
  <c r="B13" i="16"/>
  <c r="B10" i="16"/>
  <c r="B4" i="19"/>
  <c r="B3" i="19"/>
  <c r="B7" i="19"/>
  <c r="B29" i="4"/>
  <c r="B28" i="4"/>
  <c r="B2" i="9"/>
  <c r="B71" i="10"/>
  <c r="B70" i="10"/>
  <c r="B6" i="21"/>
  <c r="A6" i="21"/>
  <c r="B5" i="21"/>
  <c r="A5" i="21"/>
  <c r="B7" i="21"/>
  <c r="A7" i="21"/>
  <c r="B4" i="21"/>
  <c r="A4" i="21"/>
  <c r="I3" i="5"/>
  <c r="I4" i="5"/>
  <c r="I5" i="5"/>
  <c r="I6" i="5"/>
  <c r="I7" i="5"/>
  <c r="I8" i="5"/>
  <c r="I9" i="5"/>
  <c r="I10" i="5"/>
  <c r="I11" i="5"/>
  <c r="I12"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9" i="5"/>
  <c r="U119" i="5"/>
  <c r="U6" i="5"/>
  <c r="U7" i="5"/>
  <c r="U8" i="5"/>
  <c r="U9" i="5"/>
  <c r="U10" i="5"/>
  <c r="U11" i="5"/>
  <c r="U12" i="5"/>
  <c r="U16" i="5"/>
  <c r="U17" i="5"/>
  <c r="U18" i="5"/>
  <c r="U19" i="5"/>
  <c r="U20" i="5"/>
  <c r="U21" i="5"/>
  <c r="U22" i="5"/>
  <c r="U24" i="5"/>
  <c r="U25" i="5"/>
  <c r="U26" i="5"/>
  <c r="U27" i="5"/>
  <c r="U28" i="5"/>
  <c r="U29" i="5"/>
  <c r="U30" i="5"/>
  <c r="U32" i="5"/>
  <c r="U33" i="5"/>
  <c r="U34" i="5"/>
  <c r="U35" i="5"/>
  <c r="U36" i="5"/>
  <c r="U37" i="5"/>
  <c r="U38" i="5"/>
  <c r="H119" i="5"/>
  <c r="H6" i="5"/>
  <c r="H7" i="5"/>
  <c r="H8" i="5"/>
  <c r="H9" i="5"/>
  <c r="H10" i="5"/>
  <c r="H11" i="5"/>
  <c r="H12" i="5"/>
  <c r="H16" i="5"/>
  <c r="H17" i="5"/>
  <c r="H18" i="5"/>
  <c r="H19" i="5"/>
  <c r="H20" i="5"/>
  <c r="H21" i="5"/>
  <c r="H22" i="5"/>
  <c r="H24" i="5"/>
  <c r="H25" i="5"/>
  <c r="H26" i="5"/>
  <c r="H27" i="5"/>
  <c r="H28" i="5"/>
  <c r="H29" i="5"/>
  <c r="H30" i="5"/>
  <c r="H32" i="5"/>
  <c r="H33" i="5"/>
  <c r="H34" i="5"/>
  <c r="H35" i="5"/>
  <c r="H36" i="5"/>
  <c r="H37" i="5"/>
  <c r="H38" i="5"/>
  <c r="B38" i="5"/>
  <c r="B37" i="5"/>
  <c r="B36" i="5"/>
  <c r="B35" i="5"/>
  <c r="B34" i="5"/>
  <c r="B33" i="5"/>
  <c r="B32" i="5"/>
  <c r="B30" i="5"/>
  <c r="B29" i="5"/>
  <c r="B28" i="5"/>
  <c r="B27" i="5"/>
  <c r="B26" i="5"/>
  <c r="B25" i="5"/>
  <c r="B24" i="5"/>
  <c r="B22" i="5"/>
  <c r="B21" i="5"/>
  <c r="B20" i="5"/>
  <c r="B19" i="5"/>
  <c r="B18" i="5"/>
  <c r="B17" i="5"/>
  <c r="B16" i="5"/>
  <c r="B12" i="5"/>
  <c r="B11" i="5"/>
  <c r="B10" i="5"/>
  <c r="B9" i="5"/>
  <c r="B8" i="5"/>
  <c r="B7" i="5"/>
  <c r="B6" i="5"/>
  <c r="S7" i="8"/>
  <c r="S9" i="8"/>
  <c r="S10" i="8"/>
  <c r="S11" i="8"/>
  <c r="S12" i="8"/>
  <c r="S14" i="8"/>
  <c r="U40" i="5"/>
  <c r="B2" i="19"/>
  <c r="S3" i="14"/>
  <c r="S4" i="14"/>
  <c r="S5" i="14"/>
  <c r="S6" i="14"/>
  <c r="S7" i="14"/>
  <c r="S8" i="14"/>
  <c r="S9" i="14"/>
  <c r="S10" i="14"/>
  <c r="S11" i="14"/>
  <c r="S12" i="14"/>
  <c r="S13" i="14"/>
  <c r="S14" i="14"/>
  <c r="S15" i="14"/>
  <c r="S6" i="18"/>
  <c r="S8" i="18"/>
  <c r="S10" i="18"/>
  <c r="S12" i="18"/>
  <c r="S17" i="18"/>
  <c r="A6" i="18"/>
  <c r="A8" i="18"/>
  <c r="A10" i="18"/>
  <c r="A12" i="18"/>
  <c r="A17" i="18"/>
  <c r="B6" i="18"/>
  <c r="B8" i="18"/>
  <c r="B10" i="18"/>
  <c r="B12" i="18"/>
  <c r="B17" i="18"/>
  <c r="S2" i="15"/>
  <c r="S6" i="15"/>
  <c r="A6" i="15"/>
  <c r="B6" i="15"/>
  <c r="U73" i="5"/>
  <c r="A73" i="5"/>
  <c r="B73" i="5"/>
  <c r="T44" i="16"/>
  <c r="T9" i="16"/>
  <c r="T40" i="16"/>
  <c r="A9" i="16"/>
  <c r="A40" i="16"/>
  <c r="B9" i="16"/>
  <c r="B40" i="16"/>
  <c r="B16" i="19"/>
  <c r="Q314" i="11"/>
  <c r="A314" i="11"/>
  <c r="B314" i="11"/>
  <c r="A9" i="10"/>
  <c r="A10" i="10"/>
  <c r="B9" i="10"/>
  <c r="B10" i="10"/>
  <c r="A14" i="8"/>
  <c r="B14" i="8"/>
  <c r="S5" i="18"/>
  <c r="S7" i="18"/>
  <c r="S11" i="18"/>
  <c r="S9" i="18"/>
  <c r="S13" i="18"/>
  <c r="T11" i="16"/>
  <c r="T12" i="16"/>
  <c r="A40" i="20"/>
  <c r="A46" i="20"/>
  <c r="A32" i="20"/>
  <c r="A41" i="20"/>
  <c r="A47" i="20"/>
  <c r="A35" i="20"/>
  <c r="A37" i="20"/>
  <c r="A43" i="20"/>
  <c r="A29" i="20"/>
  <c r="A28" i="20"/>
  <c r="A11" i="20"/>
  <c r="A48" i="20"/>
  <c r="B40" i="20"/>
  <c r="B46" i="20"/>
  <c r="B32" i="20"/>
  <c r="B41" i="20"/>
  <c r="B47" i="20"/>
  <c r="B35" i="20"/>
  <c r="B37" i="20"/>
  <c r="B43" i="20"/>
  <c r="B29" i="20"/>
  <c r="B28" i="20"/>
  <c r="B11" i="20"/>
  <c r="B48" i="20"/>
  <c r="B13" i="18"/>
  <c r="B9" i="18"/>
  <c r="B11" i="18"/>
  <c r="B7" i="18"/>
  <c r="B46" i="6"/>
  <c r="B45" i="6"/>
  <c r="B44" i="6"/>
  <c r="B43" i="6"/>
  <c r="B19" i="19"/>
  <c r="B22" i="19"/>
  <c r="B21" i="19"/>
  <c r="B20" i="19"/>
  <c r="B17" i="19"/>
  <c r="B18" i="19"/>
  <c r="B31" i="20"/>
  <c r="B45" i="20"/>
  <c r="B39" i="20"/>
  <c r="B30" i="20"/>
  <c r="B10" i="20"/>
  <c r="B109" i="8"/>
  <c r="B108" i="8"/>
  <c r="B107" i="8"/>
  <c r="B106" i="8"/>
  <c r="B101" i="8"/>
  <c r="B100" i="8"/>
  <c r="B99" i="8"/>
  <c r="B44" i="20"/>
  <c r="A44" i="20"/>
  <c r="B42" i="20"/>
  <c r="A42" i="20"/>
  <c r="B38" i="20"/>
  <c r="A38" i="20"/>
  <c r="B36" i="20"/>
  <c r="A36" i="20"/>
  <c r="B34" i="20"/>
  <c r="A34" i="20"/>
  <c r="B33" i="20"/>
  <c r="A33" i="20"/>
  <c r="S27" i="20"/>
  <c r="P27" i="20"/>
  <c r="O27" i="20"/>
  <c r="N27" i="20"/>
  <c r="L27" i="20"/>
  <c r="I27" i="20"/>
  <c r="H27" i="20"/>
  <c r="B27" i="20"/>
  <c r="A27" i="20"/>
  <c r="B18" i="20"/>
  <c r="A18" i="20"/>
  <c r="S17" i="20"/>
  <c r="P17" i="20"/>
  <c r="O17" i="20"/>
  <c r="N17" i="20"/>
  <c r="L17" i="20"/>
  <c r="I17" i="20"/>
  <c r="H17" i="20"/>
  <c r="B17" i="20"/>
  <c r="A17" i="20"/>
  <c r="B16" i="20"/>
  <c r="A16" i="20"/>
  <c r="B15" i="20"/>
  <c r="A15" i="20"/>
  <c r="B14" i="20"/>
  <c r="A14" i="20"/>
  <c r="B13" i="20"/>
  <c r="A13" i="20"/>
  <c r="B12" i="20"/>
  <c r="A12" i="20"/>
  <c r="S9" i="20"/>
  <c r="P9" i="20"/>
  <c r="O9" i="20"/>
  <c r="N9" i="20"/>
  <c r="L9" i="20"/>
  <c r="I9" i="20"/>
  <c r="H9" i="20"/>
  <c r="B9" i="20"/>
  <c r="A9" i="20"/>
  <c r="S8" i="20"/>
  <c r="P8" i="20"/>
  <c r="O8" i="20"/>
  <c r="N8" i="20"/>
  <c r="L8" i="20"/>
  <c r="I8" i="20"/>
  <c r="H8" i="20"/>
  <c r="B8" i="20"/>
  <c r="A8" i="20"/>
  <c r="S7" i="20"/>
  <c r="P7" i="20"/>
  <c r="O7" i="20"/>
  <c r="N7" i="20"/>
  <c r="L7" i="20"/>
  <c r="I7" i="20"/>
  <c r="H7" i="20"/>
  <c r="B7" i="20"/>
  <c r="A7" i="20"/>
  <c r="S6" i="20"/>
  <c r="P6" i="20"/>
  <c r="O6" i="20"/>
  <c r="N6" i="20"/>
  <c r="L6" i="20"/>
  <c r="I6" i="20"/>
  <c r="H6" i="20"/>
  <c r="B6" i="20"/>
  <c r="A6" i="20"/>
  <c r="S5" i="20"/>
  <c r="P5" i="20"/>
  <c r="O5" i="20"/>
  <c r="N5" i="20"/>
  <c r="L5" i="20"/>
  <c r="I5" i="20"/>
  <c r="H5" i="20"/>
  <c r="B5" i="20"/>
  <c r="A5" i="20"/>
  <c r="B4" i="20"/>
  <c r="A4" i="20"/>
  <c r="B3" i="20"/>
  <c r="A3" i="20"/>
  <c r="B2" i="20"/>
  <c r="B15" i="19"/>
  <c r="B10" i="19"/>
  <c r="B14" i="19"/>
  <c r="B13" i="19"/>
  <c r="B8" i="19"/>
  <c r="B9" i="19"/>
  <c r="B11" i="19"/>
  <c r="B5" i="19"/>
  <c r="B6" i="19"/>
  <c r="B12" i="19"/>
  <c r="I44" i="16"/>
  <c r="U4" i="12"/>
  <c r="S30" i="4"/>
  <c r="I30" i="4"/>
  <c r="B40" i="5" l="1"/>
  <c r="B11" i="16"/>
  <c r="B4" i="12"/>
  <c r="A31" i="9"/>
  <c r="A32" i="9"/>
  <c r="A33" i="9"/>
  <c r="A34" i="9"/>
  <c r="A24" i="9"/>
  <c r="A30" i="9"/>
  <c r="B31" i="9"/>
  <c r="B32" i="9"/>
  <c r="B33" i="9"/>
  <c r="B34" i="9"/>
  <c r="B24" i="9"/>
  <c r="B30" i="9"/>
  <c r="B41" i="9"/>
  <c r="A68" i="10"/>
  <c r="A66" i="10"/>
  <c r="A69" i="10"/>
  <c r="A35" i="10"/>
  <c r="B68" i="10"/>
  <c r="B66" i="10"/>
  <c r="B69" i="10"/>
  <c r="B35" i="10"/>
  <c r="B67" i="10"/>
  <c r="B7" i="8"/>
  <c r="B2" i="15"/>
  <c r="B119" i="5"/>
  <c r="B44" i="16"/>
  <c r="A30" i="4"/>
  <c r="B30" i="4"/>
  <c r="T5" i="18"/>
  <c r="O5" i="18"/>
  <c r="L5" i="18"/>
  <c r="I5" i="18"/>
  <c r="H5" i="18"/>
  <c r="B5" i="18"/>
  <c r="A5" i="18"/>
  <c r="T4" i="18"/>
  <c r="S4" i="18"/>
  <c r="O4" i="18"/>
  <c r="L4" i="18"/>
  <c r="I4" i="18"/>
  <c r="H4" i="18"/>
  <c r="B4" i="18"/>
  <c r="A4" i="18"/>
  <c r="T3" i="18"/>
  <c r="S3" i="18"/>
  <c r="O3" i="18"/>
  <c r="L3" i="18"/>
  <c r="I3" i="18"/>
  <c r="H3" i="18"/>
  <c r="B3" i="18"/>
  <c r="A3" i="18"/>
  <c r="T2" i="18"/>
  <c r="S2" i="18"/>
  <c r="O2" i="18"/>
  <c r="L2" i="18"/>
  <c r="I2" i="18"/>
  <c r="H2" i="18"/>
  <c r="B2" i="18"/>
  <c r="A2" i="18"/>
  <c r="U39" i="5"/>
  <c r="A39" i="5"/>
  <c r="B39" i="5"/>
  <c r="H39" i="5"/>
  <c r="L39" i="5"/>
  <c r="P39" i="5"/>
  <c r="Q39" i="5"/>
  <c r="R39" i="5"/>
  <c r="V39" i="5"/>
  <c r="T8" i="16"/>
  <c r="T39" i="16"/>
  <c r="A8" i="16"/>
  <c r="A39" i="16"/>
  <c r="B8" i="16"/>
  <c r="B39" i="16"/>
  <c r="H8" i="16"/>
  <c r="H39" i="16"/>
  <c r="I8" i="16"/>
  <c r="I39" i="16"/>
  <c r="L8" i="16"/>
  <c r="L39" i="16"/>
  <c r="P8" i="16"/>
  <c r="P39" i="16"/>
  <c r="Q8" i="16"/>
  <c r="Q39" i="16"/>
  <c r="U8" i="16"/>
  <c r="U39" i="16"/>
  <c r="A11" i="14"/>
  <c r="B11" i="14"/>
  <c r="H11" i="14"/>
  <c r="I11" i="14"/>
  <c r="L11" i="14"/>
  <c r="O11" i="14"/>
  <c r="P11" i="14"/>
  <c r="T11" i="14"/>
  <c r="S25" i="9"/>
  <c r="S23" i="9"/>
  <c r="S55" i="9"/>
  <c r="A25" i="9"/>
  <c r="A23" i="9"/>
  <c r="A55" i="9"/>
  <c r="B25" i="9"/>
  <c r="B23" i="9"/>
  <c r="B55" i="9"/>
  <c r="H25" i="9"/>
  <c r="H23" i="9"/>
  <c r="H55" i="9"/>
  <c r="I25" i="9"/>
  <c r="I23" i="9"/>
  <c r="I55" i="9"/>
  <c r="L25" i="9"/>
  <c r="L23" i="9"/>
  <c r="L55" i="9"/>
  <c r="N25" i="9"/>
  <c r="N23" i="9"/>
  <c r="N55" i="9"/>
  <c r="O25" i="9"/>
  <c r="O23" i="9"/>
  <c r="O55" i="9"/>
  <c r="P25" i="9"/>
  <c r="P23" i="9"/>
  <c r="P55" i="9"/>
  <c r="T25" i="9"/>
  <c r="T23" i="9"/>
  <c r="T55" i="9"/>
  <c r="A11" i="10"/>
  <c r="A34" i="10"/>
  <c r="A51" i="10"/>
  <c r="A50" i="10"/>
  <c r="A53" i="10"/>
  <c r="A52" i="10"/>
  <c r="A39" i="10"/>
  <c r="A40" i="10"/>
  <c r="A41" i="10"/>
  <c r="A49" i="10"/>
  <c r="B11" i="10"/>
  <c r="B34" i="10"/>
  <c r="B51" i="10"/>
  <c r="B50" i="10"/>
  <c r="B53" i="10"/>
  <c r="B52" i="10"/>
  <c r="B39" i="10"/>
  <c r="B40" i="10"/>
  <c r="B41" i="10"/>
  <c r="B49" i="10"/>
  <c r="H11" i="10"/>
  <c r="H34" i="10"/>
  <c r="H51" i="10"/>
  <c r="H50" i="10"/>
  <c r="H53" i="10"/>
  <c r="H52" i="10"/>
  <c r="H39" i="10"/>
  <c r="H40" i="10"/>
  <c r="H41" i="10"/>
  <c r="H49" i="10"/>
  <c r="I11" i="10"/>
  <c r="I34" i="10"/>
  <c r="I51" i="10"/>
  <c r="I50" i="10"/>
  <c r="I53" i="10"/>
  <c r="I52" i="10"/>
  <c r="I39" i="10"/>
  <c r="I40" i="10"/>
  <c r="I41" i="10"/>
  <c r="I49" i="10"/>
  <c r="L11" i="10"/>
  <c r="L34" i="10"/>
  <c r="L51" i="10"/>
  <c r="L50" i="10"/>
  <c r="L53" i="10"/>
  <c r="L52" i="10"/>
  <c r="L39" i="10"/>
  <c r="L40" i="10"/>
  <c r="L41" i="10"/>
  <c r="L49" i="10"/>
  <c r="N11" i="10"/>
  <c r="N34" i="10"/>
  <c r="N51" i="10"/>
  <c r="N50" i="10"/>
  <c r="N53" i="10"/>
  <c r="N52" i="10"/>
  <c r="N39" i="10"/>
  <c r="N40" i="10"/>
  <c r="N41" i="10"/>
  <c r="N49" i="10"/>
  <c r="Q11" i="10"/>
  <c r="Q34" i="10"/>
  <c r="Q51" i="10"/>
  <c r="Q50" i="10"/>
  <c r="Q53" i="10"/>
  <c r="Q52" i="10"/>
  <c r="Q39" i="10"/>
  <c r="Q40" i="10"/>
  <c r="Q41" i="10"/>
  <c r="Q49" i="10"/>
  <c r="R11" i="10"/>
  <c r="R34" i="10"/>
  <c r="R51" i="10"/>
  <c r="R50" i="10"/>
  <c r="R53" i="10"/>
  <c r="R52" i="10"/>
  <c r="R39" i="10"/>
  <c r="R40" i="10"/>
  <c r="R41" i="10"/>
  <c r="R49" i="10"/>
  <c r="S6" i="8"/>
  <c r="A6" i="8"/>
  <c r="B6" i="8"/>
  <c r="G6" i="8"/>
  <c r="H6" i="8"/>
  <c r="K6" i="8"/>
  <c r="M6" i="8"/>
  <c r="N6" i="8"/>
  <c r="O6" i="8"/>
  <c r="P6" i="8"/>
  <c r="T6" i="8"/>
  <c r="Y14" i="13"/>
  <c r="Y16" i="13"/>
  <c r="A14" i="13"/>
  <c r="A16" i="13"/>
  <c r="B14" i="13"/>
  <c r="B16" i="13"/>
  <c r="J14" i="13"/>
  <c r="J16" i="13"/>
  <c r="L14" i="13"/>
  <c r="L16" i="13"/>
  <c r="M14" i="13"/>
  <c r="M16" i="13"/>
  <c r="P14" i="13"/>
  <c r="P16" i="13"/>
  <c r="T14" i="13"/>
  <c r="T16" i="13"/>
  <c r="U14" i="13"/>
  <c r="U16" i="13"/>
  <c r="V14" i="13"/>
  <c r="V16" i="13"/>
  <c r="Z14" i="13"/>
  <c r="Z16" i="13"/>
  <c r="A7" i="14"/>
  <c r="A8" i="14"/>
  <c r="A9" i="14"/>
  <c r="B7" i="14"/>
  <c r="B8" i="14"/>
  <c r="B9" i="14"/>
  <c r="H7" i="14"/>
  <c r="H8" i="14"/>
  <c r="H9" i="14"/>
  <c r="I7" i="14"/>
  <c r="I8" i="14"/>
  <c r="I9" i="14"/>
  <c r="L7" i="14"/>
  <c r="L8" i="14"/>
  <c r="L9" i="14"/>
  <c r="O7" i="14"/>
  <c r="O8" i="14"/>
  <c r="O9" i="14"/>
  <c r="P7" i="14"/>
  <c r="P8" i="14"/>
  <c r="P9" i="14"/>
  <c r="T7" i="14"/>
  <c r="T8" i="14"/>
  <c r="T9" i="14"/>
  <c r="A4" i="14"/>
  <c r="A5" i="14"/>
  <c r="B4" i="14"/>
  <c r="B5" i="14"/>
  <c r="H4" i="14"/>
  <c r="H5" i="14"/>
  <c r="I4" i="14"/>
  <c r="I5" i="14"/>
  <c r="L4" i="14"/>
  <c r="L5" i="14"/>
  <c r="O4" i="14"/>
  <c r="O5" i="14"/>
  <c r="P4" i="14"/>
  <c r="P5" i="14"/>
  <c r="T4" i="14"/>
  <c r="T5" i="14"/>
  <c r="U3" i="6"/>
  <c r="U4" i="6"/>
  <c r="U5" i="6"/>
  <c r="U6" i="6"/>
  <c r="U7" i="6"/>
  <c r="U8" i="6"/>
  <c r="U9" i="6"/>
  <c r="U10" i="6"/>
  <c r="U11" i="6"/>
  <c r="U12" i="6"/>
  <c r="U13" i="6"/>
  <c r="U14" i="6"/>
  <c r="U15" i="6"/>
  <c r="U16" i="6"/>
  <c r="U17" i="6"/>
  <c r="U18" i="6"/>
  <c r="U19" i="6"/>
  <c r="U20" i="6"/>
  <c r="U21" i="6"/>
  <c r="U22" i="6"/>
  <c r="U23" i="6"/>
  <c r="U24" i="6"/>
  <c r="U26" i="6"/>
  <c r="U27" i="6"/>
  <c r="U28" i="6"/>
  <c r="U29" i="6"/>
  <c r="U30" i="6"/>
  <c r="U31" i="6"/>
  <c r="U32" i="6"/>
  <c r="U33" i="6"/>
  <c r="U34" i="6"/>
  <c r="U35" i="6"/>
  <c r="U36" i="6"/>
  <c r="U37" i="6"/>
  <c r="U38" i="6"/>
  <c r="U39" i="6"/>
  <c r="U40" i="6"/>
  <c r="U41" i="6"/>
  <c r="U42" i="6"/>
  <c r="T3" i="6"/>
  <c r="T4" i="6"/>
  <c r="T5" i="6"/>
  <c r="T6" i="6"/>
  <c r="T7" i="6"/>
  <c r="T8" i="6"/>
  <c r="T9" i="6"/>
  <c r="T10" i="6"/>
  <c r="T11" i="6"/>
  <c r="T12" i="6"/>
  <c r="T13" i="6"/>
  <c r="T14" i="6"/>
  <c r="T15" i="6"/>
  <c r="T16" i="6"/>
  <c r="T17" i="6"/>
  <c r="T18" i="6"/>
  <c r="T19" i="6"/>
  <c r="T20" i="6"/>
  <c r="T21" i="6"/>
  <c r="T22" i="6"/>
  <c r="T23" i="6"/>
  <c r="T24" i="6"/>
  <c r="T26" i="6"/>
  <c r="T27" i="6"/>
  <c r="T28" i="6"/>
  <c r="T29" i="6"/>
  <c r="T30" i="6"/>
  <c r="T31" i="6"/>
  <c r="T32" i="6"/>
  <c r="T33" i="6"/>
  <c r="T34" i="6"/>
  <c r="T35" i="6"/>
  <c r="T36" i="6"/>
  <c r="T37" i="6"/>
  <c r="T38" i="6"/>
  <c r="T39" i="6"/>
  <c r="T40" i="6"/>
  <c r="T41" i="6"/>
  <c r="T42" i="6"/>
  <c r="Q3" i="6"/>
  <c r="Q4" i="6"/>
  <c r="Q5" i="6"/>
  <c r="Q6" i="6"/>
  <c r="Q7" i="6"/>
  <c r="Q8" i="6"/>
  <c r="Q9" i="6"/>
  <c r="Q10" i="6"/>
  <c r="Q11" i="6"/>
  <c r="Q12" i="6"/>
  <c r="Q13" i="6"/>
  <c r="Q14" i="6"/>
  <c r="Q15" i="6"/>
  <c r="Q16" i="6"/>
  <c r="Q17" i="6"/>
  <c r="Q18" i="6"/>
  <c r="Q19" i="6"/>
  <c r="Q20" i="6"/>
  <c r="Q21" i="6"/>
  <c r="Q22" i="6"/>
  <c r="Q23" i="6"/>
  <c r="Q24" i="6"/>
  <c r="Q26" i="6"/>
  <c r="Q27" i="6"/>
  <c r="Q28" i="6"/>
  <c r="Q29" i="6"/>
  <c r="Q30" i="6"/>
  <c r="Q31" i="6"/>
  <c r="Q32" i="6"/>
  <c r="Q33" i="6"/>
  <c r="Q34" i="6"/>
  <c r="Q35" i="6"/>
  <c r="Q36" i="6"/>
  <c r="Q37" i="6"/>
  <c r="Q38" i="6"/>
  <c r="Q39" i="6"/>
  <c r="Q40" i="6"/>
  <c r="Q41" i="6"/>
  <c r="Q42" i="6"/>
  <c r="P3" i="6"/>
  <c r="P4" i="6"/>
  <c r="P5" i="6"/>
  <c r="P6" i="6"/>
  <c r="P7" i="6"/>
  <c r="P8" i="6"/>
  <c r="P9" i="6"/>
  <c r="P10" i="6"/>
  <c r="P11" i="6"/>
  <c r="P12" i="6"/>
  <c r="P13" i="6"/>
  <c r="P14" i="6"/>
  <c r="P15" i="6"/>
  <c r="P16" i="6"/>
  <c r="P17" i="6"/>
  <c r="P18" i="6"/>
  <c r="P19" i="6"/>
  <c r="P20" i="6"/>
  <c r="P21" i="6"/>
  <c r="P22" i="6"/>
  <c r="P23" i="6"/>
  <c r="P24" i="6"/>
  <c r="P26" i="6"/>
  <c r="P27" i="6"/>
  <c r="P28" i="6"/>
  <c r="P29" i="6"/>
  <c r="P30" i="6"/>
  <c r="P31" i="6"/>
  <c r="P32" i="6"/>
  <c r="P33" i="6"/>
  <c r="P34" i="6"/>
  <c r="P35" i="6"/>
  <c r="P36" i="6"/>
  <c r="P37" i="6"/>
  <c r="P38" i="6"/>
  <c r="P39" i="6"/>
  <c r="P40" i="6"/>
  <c r="P41" i="6"/>
  <c r="P42" i="6"/>
  <c r="T2" i="6"/>
  <c r="Q2" i="6"/>
  <c r="P2" i="6"/>
  <c r="U2" i="6"/>
  <c r="M3" i="6"/>
  <c r="M4" i="6"/>
  <c r="M5" i="6"/>
  <c r="M6" i="6"/>
  <c r="M7" i="6"/>
  <c r="M8" i="6"/>
  <c r="M9" i="6"/>
  <c r="M10" i="6"/>
  <c r="M11" i="6"/>
  <c r="M12" i="6"/>
  <c r="M13" i="6"/>
  <c r="M14" i="6"/>
  <c r="M15" i="6"/>
  <c r="M16" i="6"/>
  <c r="M17" i="6"/>
  <c r="M18" i="6"/>
  <c r="M19" i="6"/>
  <c r="M20" i="6"/>
  <c r="M21" i="6"/>
  <c r="M22" i="6"/>
  <c r="M23" i="6"/>
  <c r="M24" i="6"/>
  <c r="M26" i="6"/>
  <c r="M27" i="6"/>
  <c r="M28" i="6"/>
  <c r="M29" i="6"/>
  <c r="M30" i="6"/>
  <c r="M31" i="6"/>
  <c r="M32" i="6"/>
  <c r="M33" i="6"/>
  <c r="M34" i="6"/>
  <c r="M35" i="6"/>
  <c r="M36" i="6"/>
  <c r="M37" i="6"/>
  <c r="M38" i="6"/>
  <c r="M39" i="6"/>
  <c r="M40" i="6"/>
  <c r="M41" i="6"/>
  <c r="M42" i="6"/>
  <c r="M2" i="6"/>
  <c r="J3" i="6"/>
  <c r="J4" i="6"/>
  <c r="J5" i="6"/>
  <c r="J6" i="6"/>
  <c r="J7" i="6"/>
  <c r="J8" i="6"/>
  <c r="J9" i="6"/>
  <c r="J10" i="6"/>
  <c r="J11" i="6"/>
  <c r="J12" i="6"/>
  <c r="J13" i="6"/>
  <c r="J14" i="6"/>
  <c r="J15" i="6"/>
  <c r="J16" i="6"/>
  <c r="J17" i="6"/>
  <c r="J18" i="6"/>
  <c r="J19" i="6"/>
  <c r="J20" i="6"/>
  <c r="J21" i="6"/>
  <c r="J22" i="6"/>
  <c r="J23" i="6"/>
  <c r="J24" i="6"/>
  <c r="J26" i="6"/>
  <c r="J27" i="6"/>
  <c r="J28" i="6"/>
  <c r="J29" i="6"/>
  <c r="J30" i="6"/>
  <c r="J31" i="6"/>
  <c r="J32" i="6"/>
  <c r="J33" i="6"/>
  <c r="J34" i="6"/>
  <c r="J35" i="6"/>
  <c r="J36" i="6"/>
  <c r="J37" i="6"/>
  <c r="J38" i="6"/>
  <c r="J39" i="6"/>
  <c r="J40" i="6"/>
  <c r="J41" i="6"/>
  <c r="J42" i="6"/>
  <c r="H3" i="6"/>
  <c r="H4" i="6"/>
  <c r="H5" i="6"/>
  <c r="H6" i="6"/>
  <c r="H7" i="6"/>
  <c r="H8" i="6"/>
  <c r="H9" i="6"/>
  <c r="H10" i="6"/>
  <c r="H11" i="6"/>
  <c r="H12" i="6"/>
  <c r="H13" i="6"/>
  <c r="H14" i="6"/>
  <c r="H15" i="6"/>
  <c r="H16" i="6"/>
  <c r="H17" i="6"/>
  <c r="H18" i="6"/>
  <c r="H19" i="6"/>
  <c r="H20" i="6"/>
  <c r="H21" i="6"/>
  <c r="H22" i="6"/>
  <c r="H23" i="6"/>
  <c r="H24" i="6"/>
  <c r="H26" i="6"/>
  <c r="H27" i="6"/>
  <c r="H28" i="6"/>
  <c r="H29" i="6"/>
  <c r="H30" i="6"/>
  <c r="H31" i="6"/>
  <c r="H32" i="6"/>
  <c r="H33" i="6"/>
  <c r="H34" i="6"/>
  <c r="H35" i="6"/>
  <c r="H36" i="6"/>
  <c r="H37" i="6"/>
  <c r="H38" i="6"/>
  <c r="H39" i="6"/>
  <c r="H40" i="6"/>
  <c r="H41" i="6"/>
  <c r="H42" i="6"/>
  <c r="H2" i="6"/>
  <c r="J2" i="6"/>
  <c r="A3" i="6"/>
  <c r="A4" i="6"/>
  <c r="A5" i="6"/>
  <c r="A6" i="6"/>
  <c r="A7" i="6"/>
  <c r="A8" i="6"/>
  <c r="A9" i="6"/>
  <c r="A10" i="6"/>
  <c r="A11" i="6"/>
  <c r="A12" i="6"/>
  <c r="A13" i="6"/>
  <c r="A14" i="6"/>
  <c r="A15" i="6"/>
  <c r="A16" i="6"/>
  <c r="A17" i="6"/>
  <c r="A18" i="6"/>
  <c r="A19" i="6"/>
  <c r="A20" i="6"/>
  <c r="A21" i="6"/>
  <c r="A22" i="6"/>
  <c r="A23" i="6"/>
  <c r="A24" i="6"/>
  <c r="A26" i="6"/>
  <c r="A27" i="6"/>
  <c r="A28" i="6"/>
  <c r="A29" i="6"/>
  <c r="A30" i="6"/>
  <c r="A31" i="6"/>
  <c r="A32" i="6"/>
  <c r="A33" i="6"/>
  <c r="A34" i="6"/>
  <c r="A35" i="6"/>
  <c r="A36" i="6"/>
  <c r="A37" i="6"/>
  <c r="A38" i="6"/>
  <c r="A39" i="6"/>
  <c r="A40" i="6"/>
  <c r="A41" i="6"/>
  <c r="A42" i="6"/>
  <c r="A2" i="6"/>
  <c r="T4" i="15"/>
  <c r="T5" i="15"/>
  <c r="T8" i="15"/>
  <c r="T9" i="15"/>
  <c r="S4" i="15"/>
  <c r="S5" i="15"/>
  <c r="S8" i="15"/>
  <c r="S9" i="15"/>
  <c r="P4" i="15"/>
  <c r="P5" i="15"/>
  <c r="P8" i="15"/>
  <c r="P9" i="15"/>
  <c r="O4" i="15"/>
  <c r="O5" i="15"/>
  <c r="O8" i="15"/>
  <c r="O9" i="15"/>
  <c r="S3" i="15"/>
  <c r="P3" i="15"/>
  <c r="O3" i="15"/>
  <c r="T3" i="15"/>
  <c r="L4" i="15"/>
  <c r="L5" i="15"/>
  <c r="L8" i="15"/>
  <c r="L9" i="15"/>
  <c r="L3" i="15"/>
  <c r="I4" i="15"/>
  <c r="I5" i="15"/>
  <c r="I8" i="15"/>
  <c r="I9" i="15"/>
  <c r="H4" i="15"/>
  <c r="H5" i="15"/>
  <c r="H8" i="15"/>
  <c r="H9" i="15"/>
  <c r="H3" i="15"/>
  <c r="I3" i="15"/>
  <c r="A4" i="15"/>
  <c r="A5" i="15"/>
  <c r="A8" i="15"/>
  <c r="A9" i="15"/>
  <c r="A3" i="15"/>
  <c r="V3" i="5"/>
  <c r="V4" i="5"/>
  <c r="V41" i="5"/>
  <c r="V42" i="5"/>
  <c r="V5" i="5"/>
  <c r="V15" i="5"/>
  <c r="V23" i="5"/>
  <c r="V31" i="5"/>
  <c r="V43" i="5"/>
  <c r="V44" i="5"/>
  <c r="V45" i="5"/>
  <c r="V46" i="5"/>
  <c r="V47" i="5"/>
  <c r="V48" i="5"/>
  <c r="V49" i="5"/>
  <c r="V50" i="5"/>
  <c r="V51" i="5"/>
  <c r="V52" i="5"/>
  <c r="V53" i="5"/>
  <c r="V54" i="5"/>
  <c r="V55" i="5"/>
  <c r="V56" i="5"/>
  <c r="V57" i="5"/>
  <c r="V58" i="5"/>
  <c r="V59" i="5"/>
  <c r="V60" i="5"/>
  <c r="V61" i="5"/>
  <c r="V62" i="5"/>
  <c r="V63" i="5"/>
  <c r="V64" i="5"/>
  <c r="V65" i="5"/>
  <c r="V66" i="5"/>
  <c r="V67" i="5"/>
  <c r="V68" i="5"/>
  <c r="V69" i="5"/>
  <c r="V70" i="5"/>
  <c r="V71" i="5"/>
  <c r="V72" i="5"/>
  <c r="V74" i="5"/>
  <c r="V75" i="5"/>
  <c r="V76" i="5"/>
  <c r="V77" i="5"/>
  <c r="V78" i="5"/>
  <c r="V79" i="5"/>
  <c r="V80" i="5"/>
  <c r="V81" i="5"/>
  <c r="V82" i="5"/>
  <c r="V83" i="5"/>
  <c r="V84" i="5"/>
  <c r="V85" i="5"/>
  <c r="V86" i="5"/>
  <c r="V87" i="5"/>
  <c r="V88" i="5"/>
  <c r="V89" i="5"/>
  <c r="V90" i="5"/>
  <c r="V91" i="5"/>
  <c r="V92" i="5"/>
  <c r="V93" i="5"/>
  <c r="V94" i="5"/>
  <c r="V95" i="5"/>
  <c r="V96" i="5"/>
  <c r="V97" i="5"/>
  <c r="V98" i="5"/>
  <c r="V99" i="5"/>
  <c r="V100" i="5"/>
  <c r="V101" i="5"/>
  <c r="V102" i="5"/>
  <c r="V103" i="5"/>
  <c r="V104" i="5"/>
  <c r="V105" i="5"/>
  <c r="V106" i="5"/>
  <c r="V107" i="5"/>
  <c r="V108" i="5"/>
  <c r="V109" i="5"/>
  <c r="V110" i="5"/>
  <c r="V111" i="5"/>
  <c r="V112" i="5"/>
  <c r="V113" i="5"/>
  <c r="V114" i="5"/>
  <c r="V115" i="5"/>
  <c r="V116" i="5"/>
  <c r="U3" i="5"/>
  <c r="U4" i="5"/>
  <c r="U41" i="5"/>
  <c r="U42" i="5"/>
  <c r="U5" i="5"/>
  <c r="U15" i="5"/>
  <c r="U23" i="5"/>
  <c r="U31"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R3" i="5"/>
  <c r="R4" i="5"/>
  <c r="R41" i="5"/>
  <c r="R42" i="5"/>
  <c r="R5" i="5"/>
  <c r="R15" i="5"/>
  <c r="R23" i="5"/>
  <c r="R31"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Q3" i="5"/>
  <c r="Q4" i="5"/>
  <c r="Q41" i="5"/>
  <c r="Q42" i="5"/>
  <c r="Q5" i="5"/>
  <c r="Q15" i="5"/>
  <c r="Q23" i="5"/>
  <c r="Q31"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P3" i="5"/>
  <c r="P4" i="5"/>
  <c r="P41" i="5"/>
  <c r="P42" i="5"/>
  <c r="P5" i="5"/>
  <c r="P15" i="5"/>
  <c r="P23" i="5"/>
  <c r="P31"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4" i="5"/>
  <c r="P75" i="5"/>
  <c r="P76" i="5"/>
  <c r="P77" i="5"/>
  <c r="P78" i="5"/>
  <c r="P79" i="5"/>
  <c r="P80" i="5"/>
  <c r="P81" i="5"/>
  <c r="P82" i="5"/>
  <c r="P83" i="5"/>
  <c r="P84" i="5"/>
  <c r="P85" i="5"/>
  <c r="P86" i="5"/>
  <c r="P87" i="5"/>
  <c r="P88" i="5"/>
  <c r="P89" i="5"/>
  <c r="P90" i="5"/>
  <c r="P91" i="5"/>
  <c r="P92" i="5"/>
  <c r="P93" i="5"/>
  <c r="P94" i="5"/>
  <c r="P95" i="5"/>
  <c r="P96" i="5"/>
  <c r="P97" i="5"/>
  <c r="P98" i="5"/>
  <c r="P99" i="5"/>
  <c r="P100" i="5"/>
  <c r="P101" i="5"/>
  <c r="P102" i="5"/>
  <c r="P103" i="5"/>
  <c r="P104" i="5"/>
  <c r="P105" i="5"/>
  <c r="P106" i="5"/>
  <c r="P107" i="5"/>
  <c r="P108" i="5"/>
  <c r="P109" i="5"/>
  <c r="P110" i="5"/>
  <c r="P111" i="5"/>
  <c r="P112" i="5"/>
  <c r="P113" i="5"/>
  <c r="P114" i="5"/>
  <c r="P115" i="5"/>
  <c r="P116" i="5"/>
  <c r="U2" i="5"/>
  <c r="R2" i="5"/>
  <c r="Q2" i="5"/>
  <c r="P2" i="5"/>
  <c r="V2" i="5"/>
  <c r="L3" i="5"/>
  <c r="L4" i="5"/>
  <c r="L41" i="5"/>
  <c r="L42" i="5"/>
  <c r="L5" i="5"/>
  <c r="L15" i="5"/>
  <c r="L23" i="5"/>
  <c r="L31"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2" i="5"/>
  <c r="H3" i="5"/>
  <c r="H4" i="5"/>
  <c r="H41" i="5"/>
  <c r="H42" i="5"/>
  <c r="H5" i="5"/>
  <c r="H15" i="5"/>
  <c r="H23" i="5"/>
  <c r="H31"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2" i="5"/>
  <c r="I2" i="5"/>
  <c r="A3" i="5"/>
  <c r="A4" i="5"/>
  <c r="A41" i="5"/>
  <c r="A42" i="5"/>
  <c r="A5" i="5"/>
  <c r="A15" i="5"/>
  <c r="A23" i="5"/>
  <c r="A31"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2" i="5"/>
  <c r="U12" i="16"/>
  <c r="U14" i="16"/>
  <c r="U15" i="16"/>
  <c r="U16" i="16"/>
  <c r="U17" i="16"/>
  <c r="U18" i="16"/>
  <c r="U19" i="16"/>
  <c r="U20" i="16"/>
  <c r="U21" i="16"/>
  <c r="U22" i="16"/>
  <c r="U23" i="16"/>
  <c r="U24" i="16"/>
  <c r="U25" i="16"/>
  <c r="U26" i="16"/>
  <c r="U27" i="16"/>
  <c r="U28" i="16"/>
  <c r="U29" i="16"/>
  <c r="U30" i="16"/>
  <c r="U31" i="16"/>
  <c r="U32" i="16"/>
  <c r="U34" i="16"/>
  <c r="U35" i="16"/>
  <c r="U36" i="16"/>
  <c r="U37" i="16"/>
  <c r="U38" i="16"/>
  <c r="U41" i="16"/>
  <c r="U42" i="16"/>
  <c r="U43" i="16"/>
  <c r="T14" i="16"/>
  <c r="T15" i="16"/>
  <c r="T16" i="16"/>
  <c r="T17" i="16"/>
  <c r="T18" i="16"/>
  <c r="T19" i="16"/>
  <c r="T20" i="16"/>
  <c r="T21" i="16"/>
  <c r="T22" i="16"/>
  <c r="T23" i="16"/>
  <c r="T24" i="16"/>
  <c r="T25" i="16"/>
  <c r="T26" i="16"/>
  <c r="T27" i="16"/>
  <c r="T28" i="16"/>
  <c r="T29" i="16"/>
  <c r="T30" i="16"/>
  <c r="T31" i="16"/>
  <c r="T32" i="16"/>
  <c r="T34" i="16"/>
  <c r="T35" i="16"/>
  <c r="T36" i="16"/>
  <c r="T37" i="16"/>
  <c r="T38" i="16"/>
  <c r="T41" i="16"/>
  <c r="T42" i="16"/>
  <c r="T43" i="16"/>
  <c r="Q12" i="16"/>
  <c r="Q14" i="16"/>
  <c r="Q15" i="16"/>
  <c r="Q16" i="16"/>
  <c r="Q17" i="16"/>
  <c r="Q18" i="16"/>
  <c r="Q19" i="16"/>
  <c r="Q20" i="16"/>
  <c r="Q21" i="16"/>
  <c r="Q22" i="16"/>
  <c r="Q23" i="16"/>
  <c r="Q24" i="16"/>
  <c r="Q25" i="16"/>
  <c r="Q26" i="16"/>
  <c r="Q27" i="16"/>
  <c r="Q28" i="16"/>
  <c r="Q29" i="16"/>
  <c r="Q30" i="16"/>
  <c r="Q31" i="16"/>
  <c r="Q32" i="16"/>
  <c r="Q34" i="16"/>
  <c r="Q35" i="16"/>
  <c r="Q36" i="16"/>
  <c r="Q37" i="16"/>
  <c r="Q38" i="16"/>
  <c r="Q41" i="16"/>
  <c r="Q42" i="16"/>
  <c r="Q43" i="16"/>
  <c r="P12" i="16"/>
  <c r="P14" i="16"/>
  <c r="P15" i="16"/>
  <c r="P16" i="16"/>
  <c r="P17" i="16"/>
  <c r="P18" i="16"/>
  <c r="P19" i="16"/>
  <c r="P20" i="16"/>
  <c r="P21" i="16"/>
  <c r="P22" i="16"/>
  <c r="P23" i="16"/>
  <c r="P24" i="16"/>
  <c r="P25" i="16"/>
  <c r="P26" i="16"/>
  <c r="P27" i="16"/>
  <c r="P28" i="16"/>
  <c r="P29" i="16"/>
  <c r="P30" i="16"/>
  <c r="P31" i="16"/>
  <c r="P32" i="16"/>
  <c r="P34" i="16"/>
  <c r="P35" i="16"/>
  <c r="P36" i="16"/>
  <c r="P37" i="16"/>
  <c r="P38" i="16"/>
  <c r="P41" i="16"/>
  <c r="P42" i="16"/>
  <c r="P43" i="16"/>
  <c r="T7" i="16"/>
  <c r="Q7" i="16"/>
  <c r="P7" i="16"/>
  <c r="U7" i="16"/>
  <c r="L12" i="16"/>
  <c r="L14" i="16"/>
  <c r="L15" i="16"/>
  <c r="L16" i="16"/>
  <c r="L17" i="16"/>
  <c r="L18" i="16"/>
  <c r="L19" i="16"/>
  <c r="L20" i="16"/>
  <c r="L21" i="16"/>
  <c r="L22" i="16"/>
  <c r="L23" i="16"/>
  <c r="L24" i="16"/>
  <c r="L25" i="16"/>
  <c r="L26" i="16"/>
  <c r="L27" i="16"/>
  <c r="L28" i="16"/>
  <c r="L29" i="16"/>
  <c r="L30" i="16"/>
  <c r="L31" i="16"/>
  <c r="L32" i="16"/>
  <c r="L34" i="16"/>
  <c r="L35" i="16"/>
  <c r="L36" i="16"/>
  <c r="L37" i="16"/>
  <c r="L38" i="16"/>
  <c r="L41" i="16"/>
  <c r="L42" i="16"/>
  <c r="L43" i="16"/>
  <c r="L7" i="16"/>
  <c r="I12" i="16"/>
  <c r="I14" i="16"/>
  <c r="I15" i="16"/>
  <c r="I16" i="16"/>
  <c r="I17" i="16"/>
  <c r="I18" i="16"/>
  <c r="I19" i="16"/>
  <c r="I20" i="16"/>
  <c r="I21" i="16"/>
  <c r="I22" i="16"/>
  <c r="I23" i="16"/>
  <c r="I24" i="16"/>
  <c r="I25" i="16"/>
  <c r="I26" i="16"/>
  <c r="I27" i="16"/>
  <c r="I28" i="16"/>
  <c r="I29" i="16"/>
  <c r="I30" i="16"/>
  <c r="I31" i="16"/>
  <c r="I32" i="16"/>
  <c r="I34" i="16"/>
  <c r="I35" i="16"/>
  <c r="I36" i="16"/>
  <c r="I37" i="16"/>
  <c r="I38" i="16"/>
  <c r="I41" i="16"/>
  <c r="I42" i="16"/>
  <c r="I43" i="16"/>
  <c r="H12" i="16"/>
  <c r="H14" i="16"/>
  <c r="H15" i="16"/>
  <c r="H16" i="16"/>
  <c r="H17" i="16"/>
  <c r="H18" i="16"/>
  <c r="H19" i="16"/>
  <c r="H20" i="16"/>
  <c r="H21" i="16"/>
  <c r="H22" i="16"/>
  <c r="H23" i="16"/>
  <c r="H24" i="16"/>
  <c r="H25" i="16"/>
  <c r="H26" i="16"/>
  <c r="H27" i="16"/>
  <c r="H28" i="16"/>
  <c r="H29" i="16"/>
  <c r="H30" i="16"/>
  <c r="H31" i="16"/>
  <c r="H32" i="16"/>
  <c r="H34" i="16"/>
  <c r="H35" i="16"/>
  <c r="H36" i="16"/>
  <c r="H37" i="16"/>
  <c r="H38" i="16"/>
  <c r="H41" i="16"/>
  <c r="H42" i="16"/>
  <c r="H43" i="16"/>
  <c r="H7" i="16"/>
  <c r="I7" i="16"/>
  <c r="A12" i="16"/>
  <c r="A14" i="16"/>
  <c r="A15" i="16"/>
  <c r="A16" i="16"/>
  <c r="A17" i="16"/>
  <c r="A18" i="16"/>
  <c r="A19" i="16"/>
  <c r="A20" i="16"/>
  <c r="A21" i="16"/>
  <c r="A22" i="16"/>
  <c r="A23" i="16"/>
  <c r="A24" i="16"/>
  <c r="A25" i="16"/>
  <c r="A26" i="16"/>
  <c r="A27" i="16"/>
  <c r="A28" i="16"/>
  <c r="A29" i="16"/>
  <c r="A30" i="16"/>
  <c r="A31" i="16"/>
  <c r="A32" i="16"/>
  <c r="A34" i="16"/>
  <c r="A35" i="16"/>
  <c r="A36" i="16"/>
  <c r="A37" i="16"/>
  <c r="A38" i="16"/>
  <c r="A41" i="16"/>
  <c r="A42" i="16"/>
  <c r="A43" i="16"/>
  <c r="A7" i="16"/>
  <c r="V3" i="12"/>
  <c r="U3" i="12"/>
  <c r="R3" i="12"/>
  <c r="Q3" i="12"/>
  <c r="U2" i="12"/>
  <c r="R2" i="12"/>
  <c r="Q2" i="12"/>
  <c r="V2" i="12"/>
  <c r="N3" i="12"/>
  <c r="N2" i="12"/>
  <c r="J3" i="12"/>
  <c r="H3" i="12"/>
  <c r="J2" i="12"/>
  <c r="H2" i="12"/>
  <c r="K2" i="12"/>
  <c r="A3" i="12"/>
  <c r="A2" i="12"/>
  <c r="T3" i="14"/>
  <c r="T6" i="14"/>
  <c r="T10" i="14"/>
  <c r="T12" i="14"/>
  <c r="T13" i="14"/>
  <c r="T14" i="14"/>
  <c r="T15" i="14"/>
  <c r="P3" i="14"/>
  <c r="P6" i="14"/>
  <c r="P10" i="14"/>
  <c r="P12" i="14"/>
  <c r="P13" i="14"/>
  <c r="P14" i="14"/>
  <c r="P15" i="14"/>
  <c r="O3" i="14"/>
  <c r="O6" i="14"/>
  <c r="O10" i="14"/>
  <c r="O12" i="14"/>
  <c r="O13" i="14"/>
  <c r="O14" i="14"/>
  <c r="O15" i="14"/>
  <c r="S2" i="14"/>
  <c r="P2" i="14"/>
  <c r="O2" i="14"/>
  <c r="T2" i="14"/>
  <c r="L3" i="14"/>
  <c r="L6" i="14"/>
  <c r="L10" i="14"/>
  <c r="L12" i="14"/>
  <c r="L13" i="14"/>
  <c r="L14" i="14"/>
  <c r="L15" i="14"/>
  <c r="L2" i="14"/>
  <c r="I3" i="14"/>
  <c r="I6" i="14"/>
  <c r="I10" i="14"/>
  <c r="I12" i="14"/>
  <c r="I13" i="14"/>
  <c r="I14" i="14"/>
  <c r="I15" i="14"/>
  <c r="H3" i="14"/>
  <c r="H6" i="14"/>
  <c r="H10" i="14"/>
  <c r="H12" i="14"/>
  <c r="H13" i="14"/>
  <c r="H14" i="14"/>
  <c r="H15" i="14"/>
  <c r="H2" i="14"/>
  <c r="I2" i="14"/>
  <c r="A3" i="14"/>
  <c r="A6" i="14"/>
  <c r="A10" i="14"/>
  <c r="A12" i="14"/>
  <c r="A13" i="14"/>
  <c r="A14" i="14"/>
  <c r="A15" i="14"/>
  <c r="A2" i="14"/>
  <c r="T6" i="4"/>
  <c r="T7" i="4"/>
  <c r="T8" i="4"/>
  <c r="T9" i="4"/>
  <c r="T10" i="4"/>
  <c r="T11" i="4"/>
  <c r="T12" i="4"/>
  <c r="T13" i="4"/>
  <c r="T14" i="4"/>
  <c r="T15" i="4"/>
  <c r="T16" i="4"/>
  <c r="T17" i="4"/>
  <c r="T18" i="4"/>
  <c r="T19" i="4"/>
  <c r="T20" i="4"/>
  <c r="T21" i="4"/>
  <c r="T22" i="4"/>
  <c r="T23" i="4"/>
  <c r="T24" i="4"/>
  <c r="T25" i="4"/>
  <c r="T2" i="4"/>
  <c r="T3" i="4"/>
  <c r="T4" i="4"/>
  <c r="T5" i="4"/>
  <c r="T26" i="4"/>
  <c r="T27" i="4"/>
  <c r="S6" i="4"/>
  <c r="S7" i="4"/>
  <c r="S8" i="4"/>
  <c r="S9" i="4"/>
  <c r="S10" i="4"/>
  <c r="S11" i="4"/>
  <c r="S12" i="4"/>
  <c r="S13" i="4"/>
  <c r="S14" i="4"/>
  <c r="S15" i="4"/>
  <c r="S16" i="4"/>
  <c r="S17" i="4"/>
  <c r="S18" i="4"/>
  <c r="S19" i="4"/>
  <c r="S20" i="4"/>
  <c r="S21" i="4"/>
  <c r="S22" i="4"/>
  <c r="S23" i="4"/>
  <c r="S24" i="4"/>
  <c r="S25" i="4"/>
  <c r="S2" i="4"/>
  <c r="S3" i="4"/>
  <c r="S4" i="4"/>
  <c r="S5" i="4"/>
  <c r="S26" i="4"/>
  <c r="S27" i="4"/>
  <c r="P6" i="4"/>
  <c r="P7" i="4"/>
  <c r="P8" i="4"/>
  <c r="P9" i="4"/>
  <c r="P10" i="4"/>
  <c r="P11" i="4"/>
  <c r="P12" i="4"/>
  <c r="P13" i="4"/>
  <c r="P14" i="4"/>
  <c r="P15" i="4"/>
  <c r="P16" i="4"/>
  <c r="P17" i="4"/>
  <c r="P18" i="4"/>
  <c r="P19" i="4"/>
  <c r="P20" i="4"/>
  <c r="P21" i="4"/>
  <c r="P22" i="4"/>
  <c r="P23" i="4"/>
  <c r="P24" i="4"/>
  <c r="P25" i="4"/>
  <c r="P2" i="4"/>
  <c r="P3" i="4"/>
  <c r="P4" i="4"/>
  <c r="P5" i="4"/>
  <c r="P26" i="4"/>
  <c r="P27" i="4"/>
  <c r="O6" i="4"/>
  <c r="O7" i="4"/>
  <c r="O8" i="4"/>
  <c r="O9" i="4"/>
  <c r="O10" i="4"/>
  <c r="O11" i="4"/>
  <c r="O12" i="4"/>
  <c r="O13" i="4"/>
  <c r="O14" i="4"/>
  <c r="O15" i="4"/>
  <c r="O16" i="4"/>
  <c r="O17" i="4"/>
  <c r="O18" i="4"/>
  <c r="O19" i="4"/>
  <c r="O20" i="4"/>
  <c r="O21" i="4"/>
  <c r="O22" i="4"/>
  <c r="O23" i="4"/>
  <c r="O24" i="4"/>
  <c r="O25" i="4"/>
  <c r="O2" i="4"/>
  <c r="O3" i="4"/>
  <c r="O4" i="4"/>
  <c r="O5" i="4"/>
  <c r="O26" i="4"/>
  <c r="O27" i="4"/>
  <c r="L6" i="4"/>
  <c r="L7" i="4"/>
  <c r="L8" i="4"/>
  <c r="L9" i="4"/>
  <c r="L10" i="4"/>
  <c r="L11" i="4"/>
  <c r="L12" i="4"/>
  <c r="L13" i="4"/>
  <c r="L14" i="4"/>
  <c r="L15" i="4"/>
  <c r="L16" i="4"/>
  <c r="L17" i="4"/>
  <c r="L18" i="4"/>
  <c r="L19" i="4"/>
  <c r="L20" i="4"/>
  <c r="L21" i="4"/>
  <c r="L22" i="4"/>
  <c r="L23" i="4"/>
  <c r="L24" i="4"/>
  <c r="L25" i="4"/>
  <c r="L2" i="4"/>
  <c r="L3" i="4"/>
  <c r="L4" i="4"/>
  <c r="L5" i="4"/>
  <c r="L26" i="4"/>
  <c r="L27" i="4"/>
  <c r="H6" i="4"/>
  <c r="H7" i="4"/>
  <c r="H8" i="4"/>
  <c r="H9" i="4"/>
  <c r="H10" i="4"/>
  <c r="H11" i="4"/>
  <c r="H12" i="4"/>
  <c r="H13" i="4"/>
  <c r="H14" i="4"/>
  <c r="H15" i="4"/>
  <c r="H16" i="4"/>
  <c r="H17" i="4"/>
  <c r="H18" i="4"/>
  <c r="H19" i="4"/>
  <c r="H20" i="4"/>
  <c r="H21" i="4"/>
  <c r="H22" i="4"/>
  <c r="H23" i="4"/>
  <c r="H24" i="4"/>
  <c r="H25" i="4"/>
  <c r="H2" i="4"/>
  <c r="H3" i="4"/>
  <c r="H4" i="4"/>
  <c r="H5" i="4"/>
  <c r="H26" i="4"/>
  <c r="H27" i="4"/>
  <c r="I6" i="4"/>
  <c r="I7" i="4"/>
  <c r="I8" i="4"/>
  <c r="I9" i="4"/>
  <c r="I10" i="4"/>
  <c r="I11" i="4"/>
  <c r="I12" i="4"/>
  <c r="I13" i="4"/>
  <c r="I14" i="4"/>
  <c r="I15" i="4"/>
  <c r="I16" i="4"/>
  <c r="I17" i="4"/>
  <c r="I18" i="4"/>
  <c r="I19" i="4"/>
  <c r="I20" i="4"/>
  <c r="I21" i="4"/>
  <c r="I22" i="4"/>
  <c r="I23" i="4"/>
  <c r="I24" i="4"/>
  <c r="I25" i="4"/>
  <c r="I2" i="4"/>
  <c r="I3" i="4"/>
  <c r="I4" i="4"/>
  <c r="I5" i="4"/>
  <c r="I26" i="4"/>
  <c r="I27" i="4"/>
  <c r="A6" i="4"/>
  <c r="A7" i="4"/>
  <c r="A8" i="4"/>
  <c r="A9" i="4"/>
  <c r="A10" i="4"/>
  <c r="A11" i="4"/>
  <c r="A12" i="4"/>
  <c r="A13" i="4"/>
  <c r="A14" i="4"/>
  <c r="A15" i="4"/>
  <c r="A16" i="4"/>
  <c r="A17" i="4"/>
  <c r="A18" i="4"/>
  <c r="A19" i="4"/>
  <c r="A20" i="4"/>
  <c r="A21" i="4"/>
  <c r="A22" i="4"/>
  <c r="A23" i="4"/>
  <c r="A24" i="4"/>
  <c r="A25" i="4"/>
  <c r="A2" i="4"/>
  <c r="A3" i="4"/>
  <c r="A4" i="4"/>
  <c r="A5" i="4"/>
  <c r="A26" i="4"/>
  <c r="A27" i="4"/>
  <c r="T4" i="9"/>
  <c r="T20" i="9"/>
  <c r="T21" i="9"/>
  <c r="T22" i="9"/>
  <c r="T5" i="9"/>
  <c r="T6" i="9"/>
  <c r="T7" i="9"/>
  <c r="T8" i="9"/>
  <c r="T9" i="9"/>
  <c r="T10" i="9"/>
  <c r="T11" i="9"/>
  <c r="T46" i="9"/>
  <c r="T47" i="9"/>
  <c r="T48" i="9"/>
  <c r="T49" i="9"/>
  <c r="T50" i="9"/>
  <c r="T51" i="9"/>
  <c r="T52" i="9"/>
  <c r="T53" i="9"/>
  <c r="T54" i="9"/>
  <c r="T56" i="9"/>
  <c r="T57" i="9"/>
  <c r="T58" i="9"/>
  <c r="T59" i="9"/>
  <c r="T60" i="9"/>
  <c r="T61" i="9"/>
  <c r="T62" i="9"/>
  <c r="T63" i="9"/>
  <c r="T64" i="9"/>
  <c r="T65" i="9"/>
  <c r="T66" i="9"/>
  <c r="T67" i="9"/>
  <c r="T68" i="9"/>
  <c r="T69" i="9"/>
  <c r="T70" i="9"/>
  <c r="T71" i="9"/>
  <c r="T72" i="9"/>
  <c r="T73" i="9"/>
  <c r="T74" i="9"/>
  <c r="T75" i="9"/>
  <c r="T76" i="9"/>
  <c r="T77" i="9"/>
  <c r="T78" i="9"/>
  <c r="T79" i="9"/>
  <c r="T80" i="9"/>
  <c r="T81" i="9"/>
  <c r="T82" i="9"/>
  <c r="T83" i="9"/>
  <c r="T84" i="9"/>
  <c r="T85" i="9"/>
  <c r="T86" i="9"/>
  <c r="T87" i="9"/>
  <c r="T88" i="9"/>
  <c r="T89" i="9"/>
  <c r="T90" i="9"/>
  <c r="T91" i="9"/>
  <c r="T92" i="9"/>
  <c r="T93" i="9"/>
  <c r="T94" i="9"/>
  <c r="T95" i="9"/>
  <c r="T96" i="9"/>
  <c r="T97" i="9"/>
  <c r="T98" i="9"/>
  <c r="T99" i="9"/>
  <c r="T100" i="9"/>
  <c r="T101" i="9"/>
  <c r="T102" i="9"/>
  <c r="T103" i="9"/>
  <c r="T104" i="9"/>
  <c r="T105" i="9"/>
  <c r="T106" i="9"/>
  <c r="T107" i="9"/>
  <c r="T108" i="9"/>
  <c r="T109" i="9"/>
  <c r="T110" i="9"/>
  <c r="T111" i="9"/>
  <c r="T112" i="9"/>
  <c r="T113" i="9"/>
  <c r="T114" i="9"/>
  <c r="T115" i="9"/>
  <c r="T116" i="9"/>
  <c r="T117" i="9"/>
  <c r="T118" i="9"/>
  <c r="T119" i="9"/>
  <c r="T120" i="9"/>
  <c r="T121" i="9"/>
  <c r="T122" i="9"/>
  <c r="T123" i="9"/>
  <c r="T124" i="9"/>
  <c r="T125" i="9"/>
  <c r="T126" i="9"/>
  <c r="T127" i="9"/>
  <c r="T128" i="9"/>
  <c r="T129" i="9"/>
  <c r="T130" i="9"/>
  <c r="T131" i="9"/>
  <c r="T132" i="9"/>
  <c r="T133" i="9"/>
  <c r="T134" i="9"/>
  <c r="T135" i="9"/>
  <c r="T136" i="9"/>
  <c r="T137" i="9"/>
  <c r="T138" i="9"/>
  <c r="T139" i="9"/>
  <c r="T140" i="9"/>
  <c r="T141" i="9"/>
  <c r="T142" i="9"/>
  <c r="T143" i="9"/>
  <c r="T144" i="9"/>
  <c r="T145" i="9"/>
  <c r="T146" i="9"/>
  <c r="T147" i="9"/>
  <c r="T148" i="9"/>
  <c r="T149" i="9"/>
  <c r="T150" i="9"/>
  <c r="T151" i="9"/>
  <c r="T152" i="9"/>
  <c r="T153" i="9"/>
  <c r="T154" i="9"/>
  <c r="T155" i="9"/>
  <c r="T156" i="9"/>
  <c r="T157" i="9"/>
  <c r="T158" i="9"/>
  <c r="T159" i="9"/>
  <c r="T160" i="9"/>
  <c r="T161" i="9"/>
  <c r="T162" i="9"/>
  <c r="T163" i="9"/>
  <c r="T164" i="9"/>
  <c r="T165" i="9"/>
  <c r="T166" i="9"/>
  <c r="T167" i="9"/>
  <c r="T168" i="9"/>
  <c r="T169" i="9"/>
  <c r="T170" i="9"/>
  <c r="T171" i="9"/>
  <c r="T172" i="9"/>
  <c r="T173" i="9"/>
  <c r="T174" i="9"/>
  <c r="T175" i="9"/>
  <c r="T176" i="9"/>
  <c r="T177" i="9"/>
  <c r="T178" i="9"/>
  <c r="T179" i="9"/>
  <c r="T180" i="9"/>
  <c r="T181" i="9"/>
  <c r="T182" i="9"/>
  <c r="T183" i="9"/>
  <c r="T184" i="9"/>
  <c r="T185" i="9"/>
  <c r="T186" i="9"/>
  <c r="T190" i="9"/>
  <c r="T191" i="9"/>
  <c r="S4" i="9"/>
  <c r="S20" i="9"/>
  <c r="S21" i="9"/>
  <c r="S22" i="9"/>
  <c r="S5" i="9"/>
  <c r="S6" i="9"/>
  <c r="S7" i="9"/>
  <c r="S8" i="9"/>
  <c r="S9" i="9"/>
  <c r="S10" i="9"/>
  <c r="S11" i="9"/>
  <c r="S46" i="9"/>
  <c r="S47" i="9"/>
  <c r="S48" i="9"/>
  <c r="S49" i="9"/>
  <c r="S50" i="9"/>
  <c r="S51" i="9"/>
  <c r="S52" i="9"/>
  <c r="S53" i="9"/>
  <c r="S54" i="9"/>
  <c r="S56" i="9"/>
  <c r="S57" i="9"/>
  <c r="S58" i="9"/>
  <c r="S59" i="9"/>
  <c r="S60" i="9"/>
  <c r="S61" i="9"/>
  <c r="S62" i="9"/>
  <c r="S63" i="9"/>
  <c r="S64" i="9"/>
  <c r="S65" i="9"/>
  <c r="S66" i="9"/>
  <c r="S67" i="9"/>
  <c r="S68" i="9"/>
  <c r="S69" i="9"/>
  <c r="S70" i="9"/>
  <c r="S71" i="9"/>
  <c r="S72" i="9"/>
  <c r="S73" i="9"/>
  <c r="S74" i="9"/>
  <c r="S75" i="9"/>
  <c r="S76" i="9"/>
  <c r="S77" i="9"/>
  <c r="S78" i="9"/>
  <c r="S79" i="9"/>
  <c r="S80" i="9"/>
  <c r="S81" i="9"/>
  <c r="S82" i="9"/>
  <c r="S83" i="9"/>
  <c r="S84" i="9"/>
  <c r="S85" i="9"/>
  <c r="S86" i="9"/>
  <c r="S87" i="9"/>
  <c r="S88" i="9"/>
  <c r="S89" i="9"/>
  <c r="S90" i="9"/>
  <c r="S91" i="9"/>
  <c r="S92" i="9"/>
  <c r="S93" i="9"/>
  <c r="S94" i="9"/>
  <c r="S95" i="9"/>
  <c r="S96" i="9"/>
  <c r="S97" i="9"/>
  <c r="S98" i="9"/>
  <c r="S99" i="9"/>
  <c r="S100" i="9"/>
  <c r="S101" i="9"/>
  <c r="S102" i="9"/>
  <c r="S103" i="9"/>
  <c r="S104" i="9"/>
  <c r="S105" i="9"/>
  <c r="S106" i="9"/>
  <c r="S107" i="9"/>
  <c r="S108" i="9"/>
  <c r="S109" i="9"/>
  <c r="S110" i="9"/>
  <c r="S111" i="9"/>
  <c r="S112" i="9"/>
  <c r="S113" i="9"/>
  <c r="S114" i="9"/>
  <c r="S115" i="9"/>
  <c r="S116" i="9"/>
  <c r="S117" i="9"/>
  <c r="S118" i="9"/>
  <c r="S119" i="9"/>
  <c r="S120" i="9"/>
  <c r="S121" i="9"/>
  <c r="S122" i="9"/>
  <c r="S123" i="9"/>
  <c r="S124" i="9"/>
  <c r="S125" i="9"/>
  <c r="S126" i="9"/>
  <c r="S127" i="9"/>
  <c r="S128" i="9"/>
  <c r="S129" i="9"/>
  <c r="S130" i="9"/>
  <c r="S131" i="9"/>
  <c r="S132" i="9"/>
  <c r="S133" i="9"/>
  <c r="S134" i="9"/>
  <c r="S135" i="9"/>
  <c r="S136" i="9"/>
  <c r="S137" i="9"/>
  <c r="S138" i="9"/>
  <c r="S139" i="9"/>
  <c r="S140" i="9"/>
  <c r="S141" i="9"/>
  <c r="S142" i="9"/>
  <c r="S143" i="9"/>
  <c r="S144" i="9"/>
  <c r="S145" i="9"/>
  <c r="S146" i="9"/>
  <c r="S147" i="9"/>
  <c r="S148" i="9"/>
  <c r="S149" i="9"/>
  <c r="S150" i="9"/>
  <c r="S151" i="9"/>
  <c r="S152" i="9"/>
  <c r="S153" i="9"/>
  <c r="S154" i="9"/>
  <c r="S155" i="9"/>
  <c r="S156" i="9"/>
  <c r="S157" i="9"/>
  <c r="S158" i="9"/>
  <c r="S159" i="9"/>
  <c r="S160" i="9"/>
  <c r="S161" i="9"/>
  <c r="S162" i="9"/>
  <c r="S163" i="9"/>
  <c r="S164" i="9"/>
  <c r="S165" i="9"/>
  <c r="S166" i="9"/>
  <c r="S167" i="9"/>
  <c r="S168" i="9"/>
  <c r="S169" i="9"/>
  <c r="S170" i="9"/>
  <c r="S171" i="9"/>
  <c r="S172" i="9"/>
  <c r="S173" i="9"/>
  <c r="S174" i="9"/>
  <c r="S175" i="9"/>
  <c r="S176" i="9"/>
  <c r="S177" i="9"/>
  <c r="S178" i="9"/>
  <c r="S179" i="9"/>
  <c r="S180" i="9"/>
  <c r="S181" i="9"/>
  <c r="S182" i="9"/>
  <c r="S183" i="9"/>
  <c r="S184" i="9"/>
  <c r="S185" i="9"/>
  <c r="S186" i="9"/>
  <c r="S190" i="9"/>
  <c r="S191" i="9"/>
  <c r="P4" i="9"/>
  <c r="P20" i="9"/>
  <c r="P21" i="9"/>
  <c r="P22" i="9"/>
  <c r="P5" i="9"/>
  <c r="P6" i="9"/>
  <c r="P7" i="9"/>
  <c r="P8" i="9"/>
  <c r="P9" i="9"/>
  <c r="P10" i="9"/>
  <c r="P11" i="9"/>
  <c r="P46" i="9"/>
  <c r="P47" i="9"/>
  <c r="P48" i="9"/>
  <c r="P49" i="9"/>
  <c r="P50" i="9"/>
  <c r="P51" i="9"/>
  <c r="P52" i="9"/>
  <c r="P53" i="9"/>
  <c r="P54"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106" i="9"/>
  <c r="P107" i="9"/>
  <c r="P108" i="9"/>
  <c r="P109" i="9"/>
  <c r="P110" i="9"/>
  <c r="P111" i="9"/>
  <c r="P112" i="9"/>
  <c r="P113" i="9"/>
  <c r="P114" i="9"/>
  <c r="P115" i="9"/>
  <c r="P116" i="9"/>
  <c r="P117" i="9"/>
  <c r="P118" i="9"/>
  <c r="P119" i="9"/>
  <c r="P120" i="9"/>
  <c r="P121" i="9"/>
  <c r="P122" i="9"/>
  <c r="P123" i="9"/>
  <c r="P124" i="9"/>
  <c r="P125" i="9"/>
  <c r="P126" i="9"/>
  <c r="P127" i="9"/>
  <c r="P128" i="9"/>
  <c r="P129" i="9"/>
  <c r="P130" i="9"/>
  <c r="P131" i="9"/>
  <c r="P132" i="9"/>
  <c r="P133" i="9"/>
  <c r="P134" i="9"/>
  <c r="P135" i="9"/>
  <c r="P136" i="9"/>
  <c r="P137" i="9"/>
  <c r="P138" i="9"/>
  <c r="P139" i="9"/>
  <c r="P140" i="9"/>
  <c r="P141" i="9"/>
  <c r="P142" i="9"/>
  <c r="P143" i="9"/>
  <c r="P144" i="9"/>
  <c r="P145" i="9"/>
  <c r="P146" i="9"/>
  <c r="P147" i="9"/>
  <c r="P148" i="9"/>
  <c r="P149" i="9"/>
  <c r="P150" i="9"/>
  <c r="P151" i="9"/>
  <c r="P152" i="9"/>
  <c r="P153" i="9"/>
  <c r="P154" i="9"/>
  <c r="P155" i="9"/>
  <c r="P156" i="9"/>
  <c r="P157" i="9"/>
  <c r="P158" i="9"/>
  <c r="P159" i="9"/>
  <c r="P160" i="9"/>
  <c r="P161" i="9"/>
  <c r="P162" i="9"/>
  <c r="P163" i="9"/>
  <c r="P164" i="9"/>
  <c r="P165" i="9"/>
  <c r="P166" i="9"/>
  <c r="P167" i="9"/>
  <c r="P168" i="9"/>
  <c r="P169" i="9"/>
  <c r="P170" i="9"/>
  <c r="P171" i="9"/>
  <c r="P172" i="9"/>
  <c r="P173" i="9"/>
  <c r="P174" i="9"/>
  <c r="P175" i="9"/>
  <c r="P176" i="9"/>
  <c r="P177" i="9"/>
  <c r="P178" i="9"/>
  <c r="P179" i="9"/>
  <c r="P180" i="9"/>
  <c r="P181" i="9"/>
  <c r="P182" i="9"/>
  <c r="P183" i="9"/>
  <c r="P184" i="9"/>
  <c r="P185" i="9"/>
  <c r="P186" i="9"/>
  <c r="P190" i="9"/>
  <c r="P191" i="9"/>
  <c r="O4" i="9"/>
  <c r="O20" i="9"/>
  <c r="O21" i="9"/>
  <c r="O22" i="9"/>
  <c r="O5" i="9"/>
  <c r="O6" i="9"/>
  <c r="O7" i="9"/>
  <c r="O8" i="9"/>
  <c r="O9" i="9"/>
  <c r="O10" i="9"/>
  <c r="O11" i="9"/>
  <c r="O46" i="9"/>
  <c r="O47" i="9"/>
  <c r="O48" i="9"/>
  <c r="O49" i="9"/>
  <c r="O50" i="9"/>
  <c r="O51" i="9"/>
  <c r="O52" i="9"/>
  <c r="O53" i="9"/>
  <c r="O54" i="9"/>
  <c r="O56" i="9"/>
  <c r="O57" i="9"/>
  <c r="O58" i="9"/>
  <c r="O59" i="9"/>
  <c r="O60" i="9"/>
  <c r="O61" i="9"/>
  <c r="O62" i="9"/>
  <c r="O63" i="9"/>
  <c r="O64" i="9"/>
  <c r="O65" i="9"/>
  <c r="O66" i="9"/>
  <c r="O67" i="9"/>
  <c r="O68" i="9"/>
  <c r="O69" i="9"/>
  <c r="O70" i="9"/>
  <c r="O71" i="9"/>
  <c r="O72" i="9"/>
  <c r="O73" i="9"/>
  <c r="O74" i="9"/>
  <c r="O75" i="9"/>
  <c r="O76" i="9"/>
  <c r="O77" i="9"/>
  <c r="O78" i="9"/>
  <c r="O79" i="9"/>
  <c r="O80" i="9"/>
  <c r="O81" i="9"/>
  <c r="O82" i="9"/>
  <c r="O83" i="9"/>
  <c r="O84" i="9"/>
  <c r="O85" i="9"/>
  <c r="O86" i="9"/>
  <c r="O87" i="9"/>
  <c r="O88" i="9"/>
  <c r="O89" i="9"/>
  <c r="O90" i="9"/>
  <c r="O91" i="9"/>
  <c r="O92" i="9"/>
  <c r="O93" i="9"/>
  <c r="O94" i="9"/>
  <c r="O95" i="9"/>
  <c r="O96" i="9"/>
  <c r="O97" i="9"/>
  <c r="O98" i="9"/>
  <c r="O99" i="9"/>
  <c r="O100" i="9"/>
  <c r="O101" i="9"/>
  <c r="O102" i="9"/>
  <c r="O103" i="9"/>
  <c r="O104" i="9"/>
  <c r="O105" i="9"/>
  <c r="O106" i="9"/>
  <c r="O107" i="9"/>
  <c r="O108" i="9"/>
  <c r="O109" i="9"/>
  <c r="O110" i="9"/>
  <c r="O111" i="9"/>
  <c r="O112" i="9"/>
  <c r="O113" i="9"/>
  <c r="O114" i="9"/>
  <c r="O115" i="9"/>
  <c r="O116" i="9"/>
  <c r="O117" i="9"/>
  <c r="O118" i="9"/>
  <c r="O119" i="9"/>
  <c r="O120" i="9"/>
  <c r="O121" i="9"/>
  <c r="O122" i="9"/>
  <c r="O123" i="9"/>
  <c r="O124" i="9"/>
  <c r="O125" i="9"/>
  <c r="O126" i="9"/>
  <c r="O127" i="9"/>
  <c r="O128" i="9"/>
  <c r="O129" i="9"/>
  <c r="O130" i="9"/>
  <c r="O131" i="9"/>
  <c r="O132" i="9"/>
  <c r="O133" i="9"/>
  <c r="O134" i="9"/>
  <c r="O135" i="9"/>
  <c r="O136" i="9"/>
  <c r="O137" i="9"/>
  <c r="O138" i="9"/>
  <c r="O139" i="9"/>
  <c r="O140" i="9"/>
  <c r="O141" i="9"/>
  <c r="O142" i="9"/>
  <c r="O143" i="9"/>
  <c r="O144" i="9"/>
  <c r="O145" i="9"/>
  <c r="O146" i="9"/>
  <c r="O147" i="9"/>
  <c r="O148" i="9"/>
  <c r="O149" i="9"/>
  <c r="O150" i="9"/>
  <c r="O151" i="9"/>
  <c r="O152" i="9"/>
  <c r="O153" i="9"/>
  <c r="O154" i="9"/>
  <c r="O155" i="9"/>
  <c r="O156" i="9"/>
  <c r="O157" i="9"/>
  <c r="O158" i="9"/>
  <c r="O159" i="9"/>
  <c r="O160" i="9"/>
  <c r="O161" i="9"/>
  <c r="O162" i="9"/>
  <c r="O163" i="9"/>
  <c r="O164" i="9"/>
  <c r="O165" i="9"/>
  <c r="O166" i="9"/>
  <c r="O167" i="9"/>
  <c r="O168" i="9"/>
  <c r="O169" i="9"/>
  <c r="O170" i="9"/>
  <c r="O171" i="9"/>
  <c r="O172" i="9"/>
  <c r="O173" i="9"/>
  <c r="O174" i="9"/>
  <c r="O175" i="9"/>
  <c r="O176" i="9"/>
  <c r="O177" i="9"/>
  <c r="O178" i="9"/>
  <c r="O179" i="9"/>
  <c r="O180" i="9"/>
  <c r="O181" i="9"/>
  <c r="O182" i="9"/>
  <c r="O183" i="9"/>
  <c r="O184" i="9"/>
  <c r="O185" i="9"/>
  <c r="O186" i="9"/>
  <c r="O190" i="9"/>
  <c r="O191" i="9"/>
  <c r="N4" i="9"/>
  <c r="N20" i="9"/>
  <c r="N21" i="9"/>
  <c r="N22" i="9"/>
  <c r="N5" i="9"/>
  <c r="N6" i="9"/>
  <c r="N7" i="9"/>
  <c r="N8" i="9"/>
  <c r="N9" i="9"/>
  <c r="N10" i="9"/>
  <c r="N11" i="9"/>
  <c r="N46" i="9"/>
  <c r="N47" i="9"/>
  <c r="N48" i="9"/>
  <c r="N49" i="9"/>
  <c r="N50" i="9"/>
  <c r="N51" i="9"/>
  <c r="N52" i="9"/>
  <c r="N53" i="9"/>
  <c r="N54"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24" i="9"/>
  <c r="N125" i="9"/>
  <c r="N126" i="9"/>
  <c r="N127" i="9"/>
  <c r="N128" i="9"/>
  <c r="N129" i="9"/>
  <c r="N130" i="9"/>
  <c r="N131" i="9"/>
  <c r="N132" i="9"/>
  <c r="N133" i="9"/>
  <c r="N134" i="9"/>
  <c r="N135" i="9"/>
  <c r="N136" i="9"/>
  <c r="N137" i="9"/>
  <c r="N138" i="9"/>
  <c r="N139" i="9"/>
  <c r="N140" i="9"/>
  <c r="N141" i="9"/>
  <c r="N142" i="9"/>
  <c r="N143" i="9"/>
  <c r="N144" i="9"/>
  <c r="N145" i="9"/>
  <c r="N146" i="9"/>
  <c r="N147" i="9"/>
  <c r="N148" i="9"/>
  <c r="N149" i="9"/>
  <c r="N150" i="9"/>
  <c r="N151" i="9"/>
  <c r="N152" i="9"/>
  <c r="N153" i="9"/>
  <c r="N154" i="9"/>
  <c r="N155" i="9"/>
  <c r="N156" i="9"/>
  <c r="N157" i="9"/>
  <c r="N158" i="9"/>
  <c r="N159" i="9"/>
  <c r="N160" i="9"/>
  <c r="N161" i="9"/>
  <c r="N162" i="9"/>
  <c r="N163" i="9"/>
  <c r="N164" i="9"/>
  <c r="N165" i="9"/>
  <c r="N166" i="9"/>
  <c r="N167" i="9"/>
  <c r="N168" i="9"/>
  <c r="N169" i="9"/>
  <c r="N170" i="9"/>
  <c r="N171" i="9"/>
  <c r="N172" i="9"/>
  <c r="N173" i="9"/>
  <c r="N174" i="9"/>
  <c r="N175" i="9"/>
  <c r="N176" i="9"/>
  <c r="N177" i="9"/>
  <c r="N178" i="9"/>
  <c r="N179" i="9"/>
  <c r="N180" i="9"/>
  <c r="N181" i="9"/>
  <c r="N182" i="9"/>
  <c r="N183" i="9"/>
  <c r="N184" i="9"/>
  <c r="N185" i="9"/>
  <c r="N186" i="9"/>
  <c r="N190" i="9"/>
  <c r="N191" i="9"/>
  <c r="S3" i="9"/>
  <c r="P3" i="9"/>
  <c r="O3" i="9"/>
  <c r="N3" i="9"/>
  <c r="T3" i="9"/>
  <c r="L4" i="9"/>
  <c r="L20" i="9"/>
  <c r="L21" i="9"/>
  <c r="L22" i="9"/>
  <c r="L5" i="9"/>
  <c r="L6" i="9"/>
  <c r="L7" i="9"/>
  <c r="L8" i="9"/>
  <c r="L9" i="9"/>
  <c r="L10" i="9"/>
  <c r="L11" i="9"/>
  <c r="L46" i="9"/>
  <c r="L47" i="9"/>
  <c r="L48" i="9"/>
  <c r="L49" i="9"/>
  <c r="L50" i="9"/>
  <c r="L51" i="9"/>
  <c r="L52" i="9"/>
  <c r="L53" i="9"/>
  <c r="L54"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L134" i="9"/>
  <c r="L135" i="9"/>
  <c r="L136" i="9"/>
  <c r="L137" i="9"/>
  <c r="L138" i="9"/>
  <c r="L139" i="9"/>
  <c r="L140" i="9"/>
  <c r="L141" i="9"/>
  <c r="L142" i="9"/>
  <c r="L143" i="9"/>
  <c r="L144" i="9"/>
  <c r="L145" i="9"/>
  <c r="L146" i="9"/>
  <c r="L147" i="9"/>
  <c r="L148" i="9"/>
  <c r="L149" i="9"/>
  <c r="L150" i="9"/>
  <c r="L151" i="9"/>
  <c r="L152" i="9"/>
  <c r="L153" i="9"/>
  <c r="L154" i="9"/>
  <c r="L155" i="9"/>
  <c r="L156" i="9"/>
  <c r="L157" i="9"/>
  <c r="L158" i="9"/>
  <c r="L159" i="9"/>
  <c r="L160" i="9"/>
  <c r="L161" i="9"/>
  <c r="L162" i="9"/>
  <c r="L163" i="9"/>
  <c r="L164" i="9"/>
  <c r="L165" i="9"/>
  <c r="L166" i="9"/>
  <c r="L167" i="9"/>
  <c r="L168" i="9"/>
  <c r="L169" i="9"/>
  <c r="L170" i="9"/>
  <c r="L171" i="9"/>
  <c r="L172" i="9"/>
  <c r="L173" i="9"/>
  <c r="L174" i="9"/>
  <c r="L175" i="9"/>
  <c r="L176" i="9"/>
  <c r="L177" i="9"/>
  <c r="L178" i="9"/>
  <c r="L179" i="9"/>
  <c r="L180" i="9"/>
  <c r="L181" i="9"/>
  <c r="L182" i="9"/>
  <c r="L183" i="9"/>
  <c r="L184" i="9"/>
  <c r="L185" i="9"/>
  <c r="L186" i="9"/>
  <c r="L190" i="9"/>
  <c r="L191" i="9"/>
  <c r="L3" i="9"/>
  <c r="I4" i="9"/>
  <c r="I20" i="9"/>
  <c r="I21" i="9"/>
  <c r="I22" i="9"/>
  <c r="I5" i="9"/>
  <c r="I6" i="9"/>
  <c r="I7" i="9"/>
  <c r="I8" i="9"/>
  <c r="I9" i="9"/>
  <c r="I10" i="9"/>
  <c r="I11" i="9"/>
  <c r="I46" i="9"/>
  <c r="I47" i="9"/>
  <c r="I48" i="9"/>
  <c r="I49" i="9"/>
  <c r="I50" i="9"/>
  <c r="I51" i="9"/>
  <c r="I52" i="9"/>
  <c r="I53" i="9"/>
  <c r="I54"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24" i="9"/>
  <c r="I125" i="9"/>
  <c r="I126" i="9"/>
  <c r="I127" i="9"/>
  <c r="I128" i="9"/>
  <c r="I129" i="9"/>
  <c r="I130" i="9"/>
  <c r="I131" i="9"/>
  <c r="I132" i="9"/>
  <c r="I133" i="9"/>
  <c r="I134" i="9"/>
  <c r="I135" i="9"/>
  <c r="I136" i="9"/>
  <c r="I137" i="9"/>
  <c r="I138" i="9"/>
  <c r="I139" i="9"/>
  <c r="I140" i="9"/>
  <c r="I141" i="9"/>
  <c r="I142" i="9"/>
  <c r="I143" i="9"/>
  <c r="I144" i="9"/>
  <c r="I145" i="9"/>
  <c r="I146" i="9"/>
  <c r="I147" i="9"/>
  <c r="I148" i="9"/>
  <c r="I149" i="9"/>
  <c r="I150" i="9"/>
  <c r="I151" i="9"/>
  <c r="I152" i="9"/>
  <c r="I153" i="9"/>
  <c r="I154" i="9"/>
  <c r="I155" i="9"/>
  <c r="I156" i="9"/>
  <c r="I157" i="9"/>
  <c r="I158" i="9"/>
  <c r="I159" i="9"/>
  <c r="I160" i="9"/>
  <c r="I161" i="9"/>
  <c r="I162" i="9"/>
  <c r="I163" i="9"/>
  <c r="I164" i="9"/>
  <c r="I165" i="9"/>
  <c r="I166" i="9"/>
  <c r="I167" i="9"/>
  <c r="I168" i="9"/>
  <c r="I169" i="9"/>
  <c r="I170" i="9"/>
  <c r="I171" i="9"/>
  <c r="I172" i="9"/>
  <c r="I173" i="9"/>
  <c r="I174" i="9"/>
  <c r="I175" i="9"/>
  <c r="I176" i="9"/>
  <c r="I177" i="9"/>
  <c r="I178" i="9"/>
  <c r="I179" i="9"/>
  <c r="I180" i="9"/>
  <c r="I181" i="9"/>
  <c r="I182" i="9"/>
  <c r="I183" i="9"/>
  <c r="I184" i="9"/>
  <c r="I185" i="9"/>
  <c r="I186" i="9"/>
  <c r="I190" i="9"/>
  <c r="I191" i="9"/>
  <c r="H4" i="9"/>
  <c r="H20" i="9"/>
  <c r="H21" i="9"/>
  <c r="H22" i="9"/>
  <c r="H5" i="9"/>
  <c r="H6" i="9"/>
  <c r="H7" i="9"/>
  <c r="H8" i="9"/>
  <c r="H9" i="9"/>
  <c r="H10" i="9"/>
  <c r="H11" i="9"/>
  <c r="H46" i="9"/>
  <c r="H47" i="9"/>
  <c r="H48" i="9"/>
  <c r="H49" i="9"/>
  <c r="H50" i="9"/>
  <c r="H51" i="9"/>
  <c r="H52" i="9"/>
  <c r="H53" i="9"/>
  <c r="H54"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H125" i="9"/>
  <c r="H126" i="9"/>
  <c r="H127" i="9"/>
  <c r="H128" i="9"/>
  <c r="H129" i="9"/>
  <c r="H130" i="9"/>
  <c r="H131" i="9"/>
  <c r="H132" i="9"/>
  <c r="H133" i="9"/>
  <c r="H134" i="9"/>
  <c r="H135" i="9"/>
  <c r="H136" i="9"/>
  <c r="H137" i="9"/>
  <c r="H138" i="9"/>
  <c r="H139" i="9"/>
  <c r="H140" i="9"/>
  <c r="H141" i="9"/>
  <c r="H142" i="9"/>
  <c r="H143" i="9"/>
  <c r="H144" i="9"/>
  <c r="H145" i="9"/>
  <c r="H146" i="9"/>
  <c r="H147" i="9"/>
  <c r="H148" i="9"/>
  <c r="H149" i="9"/>
  <c r="H150" i="9"/>
  <c r="H151" i="9"/>
  <c r="H152" i="9"/>
  <c r="H153" i="9"/>
  <c r="H154" i="9"/>
  <c r="H155" i="9"/>
  <c r="H156" i="9"/>
  <c r="H157" i="9"/>
  <c r="H158" i="9"/>
  <c r="H159" i="9"/>
  <c r="H160" i="9"/>
  <c r="H161" i="9"/>
  <c r="H162" i="9"/>
  <c r="H163" i="9"/>
  <c r="H164" i="9"/>
  <c r="H165" i="9"/>
  <c r="H166" i="9"/>
  <c r="H167" i="9"/>
  <c r="H168" i="9"/>
  <c r="H169" i="9"/>
  <c r="H170" i="9"/>
  <c r="H171" i="9"/>
  <c r="H172" i="9"/>
  <c r="H173" i="9"/>
  <c r="H174" i="9"/>
  <c r="H175" i="9"/>
  <c r="H176" i="9"/>
  <c r="H177" i="9"/>
  <c r="H178" i="9"/>
  <c r="H179" i="9"/>
  <c r="H180" i="9"/>
  <c r="H181" i="9"/>
  <c r="H182" i="9"/>
  <c r="H183" i="9"/>
  <c r="H184" i="9"/>
  <c r="H185" i="9"/>
  <c r="H186" i="9"/>
  <c r="H190" i="9"/>
  <c r="H191" i="9"/>
  <c r="H3" i="9"/>
  <c r="I3" i="9"/>
  <c r="A4" i="9"/>
  <c r="A20" i="9"/>
  <c r="A21" i="9"/>
  <c r="A22" i="9"/>
  <c r="A5" i="9"/>
  <c r="A6" i="9"/>
  <c r="A7" i="9"/>
  <c r="A8" i="9"/>
  <c r="A9" i="9"/>
  <c r="A10" i="9"/>
  <c r="A11" i="9"/>
  <c r="A46" i="9"/>
  <c r="A47" i="9"/>
  <c r="A48" i="9"/>
  <c r="A49" i="9"/>
  <c r="A50" i="9"/>
  <c r="A51" i="9"/>
  <c r="A52" i="9"/>
  <c r="A53" i="9"/>
  <c r="A54"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90" i="9"/>
  <c r="A191" i="9"/>
  <c r="A3" i="9"/>
  <c r="U3" i="17"/>
  <c r="T3" i="17"/>
  <c r="Q3" i="17"/>
  <c r="P3" i="17"/>
  <c r="T2" i="17"/>
  <c r="Q2" i="17"/>
  <c r="P2" i="17"/>
  <c r="U2" i="17"/>
  <c r="L3" i="17"/>
  <c r="L2" i="17"/>
  <c r="I3" i="17"/>
  <c r="H3" i="17"/>
  <c r="H2" i="17"/>
  <c r="I2" i="17"/>
  <c r="A3" i="17"/>
  <c r="A2" i="17"/>
  <c r="R3" i="11"/>
  <c r="R4" i="11"/>
  <c r="R5" i="11"/>
  <c r="R6" i="11"/>
  <c r="R7" i="11"/>
  <c r="R8" i="11"/>
  <c r="R9" i="11"/>
  <c r="R10" i="11"/>
  <c r="R11" i="11"/>
  <c r="R12" i="11"/>
  <c r="R13" i="11"/>
  <c r="R14" i="11"/>
  <c r="R15" i="11"/>
  <c r="R16" i="11"/>
  <c r="R17" i="11"/>
  <c r="R18" i="11"/>
  <c r="R19" i="11"/>
  <c r="R20" i="11"/>
  <c r="R21" i="11"/>
  <c r="R22" i="11"/>
  <c r="R23" i="11"/>
  <c r="R24" i="11"/>
  <c r="R25" i="11"/>
  <c r="R26" i="11"/>
  <c r="R27" i="11"/>
  <c r="R28" i="11"/>
  <c r="R29" i="11"/>
  <c r="R30" i="11"/>
  <c r="R31" i="11"/>
  <c r="R32" i="11"/>
  <c r="R33" i="11"/>
  <c r="R34" i="11"/>
  <c r="R35" i="11"/>
  <c r="R36" i="11"/>
  <c r="R37" i="11"/>
  <c r="R38" i="11"/>
  <c r="R39" i="11"/>
  <c r="R40" i="11"/>
  <c r="R41" i="11"/>
  <c r="R42" i="11"/>
  <c r="R43" i="11"/>
  <c r="R44" i="11"/>
  <c r="R45" i="11"/>
  <c r="R46" i="11"/>
  <c r="R47" i="11"/>
  <c r="R48" i="11"/>
  <c r="R49" i="11"/>
  <c r="R50" i="11"/>
  <c r="R51" i="11"/>
  <c r="R52" i="11"/>
  <c r="R53" i="11"/>
  <c r="R54" i="11"/>
  <c r="R55" i="11"/>
  <c r="R56" i="11"/>
  <c r="R57" i="11"/>
  <c r="R58" i="11"/>
  <c r="R59" i="11"/>
  <c r="R60" i="11"/>
  <c r="R61" i="11"/>
  <c r="R62" i="11"/>
  <c r="R63" i="11"/>
  <c r="R64" i="11"/>
  <c r="R65" i="11"/>
  <c r="R66" i="11"/>
  <c r="R67" i="11"/>
  <c r="R68" i="11"/>
  <c r="R69" i="11"/>
  <c r="R70" i="11"/>
  <c r="R71" i="11"/>
  <c r="R72" i="11"/>
  <c r="R73" i="11"/>
  <c r="R74" i="11"/>
  <c r="R75" i="11"/>
  <c r="R76" i="11"/>
  <c r="R77" i="11"/>
  <c r="R78" i="11"/>
  <c r="R79" i="11"/>
  <c r="R80" i="11"/>
  <c r="R81" i="11"/>
  <c r="R82" i="11"/>
  <c r="R83" i="11"/>
  <c r="R84" i="11"/>
  <c r="R85" i="11"/>
  <c r="R86" i="11"/>
  <c r="R87" i="11"/>
  <c r="R88" i="11"/>
  <c r="R89" i="11"/>
  <c r="R90" i="11"/>
  <c r="R91" i="11"/>
  <c r="R92" i="11"/>
  <c r="R93" i="11"/>
  <c r="R94" i="11"/>
  <c r="R95" i="11"/>
  <c r="R96" i="11"/>
  <c r="R97" i="11"/>
  <c r="R98" i="11"/>
  <c r="R99" i="11"/>
  <c r="R100" i="11"/>
  <c r="R101" i="11"/>
  <c r="R102" i="11"/>
  <c r="R103" i="11"/>
  <c r="R104" i="11"/>
  <c r="R105" i="11"/>
  <c r="R106" i="11"/>
  <c r="R107" i="11"/>
  <c r="R108" i="11"/>
  <c r="R109" i="11"/>
  <c r="R110" i="11"/>
  <c r="R111" i="11"/>
  <c r="R112" i="11"/>
  <c r="R113" i="11"/>
  <c r="R114" i="11"/>
  <c r="R115" i="11"/>
  <c r="R116" i="11"/>
  <c r="R117" i="11"/>
  <c r="R118" i="11"/>
  <c r="R119" i="11"/>
  <c r="R120" i="11"/>
  <c r="R121" i="11"/>
  <c r="R122" i="11"/>
  <c r="R123" i="11"/>
  <c r="R124" i="11"/>
  <c r="R125" i="11"/>
  <c r="R126" i="11"/>
  <c r="R127" i="11"/>
  <c r="R128" i="11"/>
  <c r="R129" i="11"/>
  <c r="R130" i="11"/>
  <c r="R131" i="11"/>
  <c r="R132" i="11"/>
  <c r="R133" i="11"/>
  <c r="R134" i="11"/>
  <c r="R135" i="11"/>
  <c r="R136" i="11"/>
  <c r="R137" i="11"/>
  <c r="R138" i="11"/>
  <c r="R139" i="11"/>
  <c r="R140" i="11"/>
  <c r="R141" i="11"/>
  <c r="R142" i="11"/>
  <c r="R143" i="11"/>
  <c r="R144" i="11"/>
  <c r="R145" i="11"/>
  <c r="R146" i="11"/>
  <c r="R147" i="11"/>
  <c r="R148" i="11"/>
  <c r="R149" i="11"/>
  <c r="R150" i="11"/>
  <c r="R151" i="11"/>
  <c r="R152" i="11"/>
  <c r="R153" i="11"/>
  <c r="R154" i="11"/>
  <c r="R155" i="11"/>
  <c r="R156" i="11"/>
  <c r="R157" i="11"/>
  <c r="R158" i="11"/>
  <c r="R159" i="11"/>
  <c r="R160" i="11"/>
  <c r="R161" i="11"/>
  <c r="R162" i="11"/>
  <c r="R163" i="11"/>
  <c r="R164" i="11"/>
  <c r="R165" i="11"/>
  <c r="R166" i="11"/>
  <c r="R167" i="11"/>
  <c r="R168" i="11"/>
  <c r="R169" i="11"/>
  <c r="R170" i="11"/>
  <c r="R171" i="11"/>
  <c r="R172" i="11"/>
  <c r="R173" i="11"/>
  <c r="R174" i="11"/>
  <c r="R175" i="11"/>
  <c r="R176" i="11"/>
  <c r="R177" i="11"/>
  <c r="R178" i="11"/>
  <c r="R179" i="11"/>
  <c r="R180" i="11"/>
  <c r="R181" i="11"/>
  <c r="R182" i="11"/>
  <c r="R183" i="11"/>
  <c r="R184" i="11"/>
  <c r="R185" i="11"/>
  <c r="R186" i="11"/>
  <c r="R187" i="11"/>
  <c r="R188" i="11"/>
  <c r="R189" i="11"/>
  <c r="R190" i="11"/>
  <c r="R191" i="11"/>
  <c r="R192" i="11"/>
  <c r="R193" i="11"/>
  <c r="R194" i="11"/>
  <c r="R195" i="11"/>
  <c r="R196" i="11"/>
  <c r="R197" i="11"/>
  <c r="R198" i="11"/>
  <c r="R199" i="11"/>
  <c r="R200" i="11"/>
  <c r="R201" i="11"/>
  <c r="R202" i="11"/>
  <c r="R203" i="11"/>
  <c r="R204" i="11"/>
  <c r="R205" i="11"/>
  <c r="R206" i="11"/>
  <c r="R207" i="11"/>
  <c r="R208" i="11"/>
  <c r="R209" i="11"/>
  <c r="R210" i="11"/>
  <c r="R211" i="11"/>
  <c r="R212" i="11"/>
  <c r="R213" i="11"/>
  <c r="R214" i="11"/>
  <c r="R215" i="11"/>
  <c r="R216" i="11"/>
  <c r="R217" i="11"/>
  <c r="R218" i="11"/>
  <c r="R219" i="11"/>
  <c r="R220" i="11"/>
  <c r="R221" i="11"/>
  <c r="R222" i="11"/>
  <c r="R223" i="11"/>
  <c r="R224" i="11"/>
  <c r="R225" i="11"/>
  <c r="R226" i="11"/>
  <c r="R227" i="11"/>
  <c r="R228" i="11"/>
  <c r="R229" i="11"/>
  <c r="R230" i="11"/>
  <c r="R231" i="11"/>
  <c r="R232" i="11"/>
  <c r="R233" i="11"/>
  <c r="R234" i="11"/>
  <c r="R235" i="11"/>
  <c r="R236" i="11"/>
  <c r="R237" i="11"/>
  <c r="R238" i="11"/>
  <c r="R239" i="11"/>
  <c r="R240" i="11"/>
  <c r="R241" i="11"/>
  <c r="R242" i="11"/>
  <c r="R243" i="11"/>
  <c r="R244" i="11"/>
  <c r="R245" i="11"/>
  <c r="R246" i="11"/>
  <c r="R247" i="11"/>
  <c r="R248" i="11"/>
  <c r="R249" i="11"/>
  <c r="R250" i="11"/>
  <c r="R251" i="11"/>
  <c r="R252" i="11"/>
  <c r="R253" i="11"/>
  <c r="R254" i="11"/>
  <c r="R255" i="11"/>
  <c r="R256" i="11"/>
  <c r="R257" i="11"/>
  <c r="R258" i="11"/>
  <c r="R259" i="11"/>
  <c r="R260" i="11"/>
  <c r="R261" i="11"/>
  <c r="R262" i="11"/>
  <c r="R263" i="11"/>
  <c r="R264" i="11"/>
  <c r="R265" i="11"/>
  <c r="R266" i="11"/>
  <c r="R267" i="11"/>
  <c r="R268" i="11"/>
  <c r="R269" i="11"/>
  <c r="R270" i="11"/>
  <c r="R271" i="11"/>
  <c r="R272" i="11"/>
  <c r="R273" i="11"/>
  <c r="R274" i="11"/>
  <c r="R275" i="11"/>
  <c r="R276" i="11"/>
  <c r="R277" i="11"/>
  <c r="R278" i="11"/>
  <c r="R279" i="11"/>
  <c r="R280" i="11"/>
  <c r="R281" i="11"/>
  <c r="R282" i="11"/>
  <c r="R283" i="11"/>
  <c r="R284" i="11"/>
  <c r="R285" i="11"/>
  <c r="R286" i="11"/>
  <c r="R287" i="11"/>
  <c r="R288" i="11"/>
  <c r="R289" i="11"/>
  <c r="R290" i="11"/>
  <c r="R291" i="11"/>
  <c r="R292" i="11"/>
  <c r="R293" i="11"/>
  <c r="R294" i="11"/>
  <c r="R295" i="11"/>
  <c r="R296" i="11"/>
  <c r="R297" i="11"/>
  <c r="R298" i="11"/>
  <c r="R299" i="11"/>
  <c r="R300" i="11"/>
  <c r="R301" i="11"/>
  <c r="R302" i="11"/>
  <c r="R303" i="11"/>
  <c r="R304" i="11"/>
  <c r="R305" i="11"/>
  <c r="R306" i="11"/>
  <c r="R307" i="11"/>
  <c r="R308" i="11"/>
  <c r="R309" i="11"/>
  <c r="R310" i="11"/>
  <c r="R311" i="11"/>
  <c r="R312" i="11"/>
  <c r="R313" i="11"/>
  <c r="R315" i="11"/>
  <c r="R316" i="11"/>
  <c r="R317" i="11"/>
  <c r="R318" i="11"/>
  <c r="R319" i="11"/>
  <c r="R320" i="11"/>
  <c r="R321" i="11"/>
  <c r="R322" i="11"/>
  <c r="R323" i="11"/>
  <c r="R324" i="11"/>
  <c r="R325" i="11"/>
  <c r="R326" i="11"/>
  <c r="R327" i="11"/>
  <c r="R328" i="11"/>
  <c r="R329" i="11"/>
  <c r="R330" i="11"/>
  <c r="R331" i="11"/>
  <c r="R332" i="11"/>
  <c r="R333" i="11"/>
  <c r="R334" i="11"/>
  <c r="R335" i="11"/>
  <c r="R336" i="11"/>
  <c r="R337" i="11"/>
  <c r="R338" i="11"/>
  <c r="R339" i="11"/>
  <c r="R340" i="11"/>
  <c r="R341" i="11"/>
  <c r="R342" i="11"/>
  <c r="R343" i="11"/>
  <c r="R344" i="11"/>
  <c r="R345" i="11"/>
  <c r="R346" i="11"/>
  <c r="R347" i="11"/>
  <c r="R348" i="11"/>
  <c r="R349" i="11"/>
  <c r="R350" i="11"/>
  <c r="R351" i="11"/>
  <c r="R352" i="11"/>
  <c r="R353" i="11"/>
  <c r="R354" i="11"/>
  <c r="R355" i="11"/>
  <c r="R356" i="11"/>
  <c r="R357" i="11"/>
  <c r="R358" i="11"/>
  <c r="R359" i="11"/>
  <c r="R360" i="11"/>
  <c r="R361" i="11"/>
  <c r="R362" i="11"/>
  <c r="R363" i="11"/>
  <c r="R364" i="11"/>
  <c r="R365" i="11"/>
  <c r="R366" i="11"/>
  <c r="R367" i="11"/>
  <c r="R368" i="11"/>
  <c r="R369" i="11"/>
  <c r="R370" i="11"/>
  <c r="R371" i="11"/>
  <c r="R372" i="11"/>
  <c r="R373" i="11"/>
  <c r="R374" i="11"/>
  <c r="R375" i="11"/>
  <c r="R376" i="11"/>
  <c r="R377" i="11"/>
  <c r="R378" i="11"/>
  <c r="R379" i="11"/>
  <c r="R380" i="11"/>
  <c r="R381" i="11"/>
  <c r="R382" i="11"/>
  <c r="R383" i="11"/>
  <c r="R384" i="11"/>
  <c r="R385" i="11"/>
  <c r="R386" i="11"/>
  <c r="R387" i="11"/>
  <c r="R388" i="11"/>
  <c r="R389" i="11"/>
  <c r="R390" i="11"/>
  <c r="R391" i="11"/>
  <c r="R392" i="11"/>
  <c r="R393" i="11"/>
  <c r="R394" i="11"/>
  <c r="R395" i="11"/>
  <c r="R396" i="11"/>
  <c r="R397" i="11"/>
  <c r="R398" i="11"/>
  <c r="R399" i="11"/>
  <c r="R400" i="11"/>
  <c r="R401" i="11"/>
  <c r="R402" i="11"/>
  <c r="R403" i="11"/>
  <c r="R404" i="11"/>
  <c r="R405" i="11"/>
  <c r="R406" i="11"/>
  <c r="R407" i="11"/>
  <c r="R408" i="11"/>
  <c r="R409" i="11"/>
  <c r="R410" i="11"/>
  <c r="R411" i="11"/>
  <c r="R412" i="11"/>
  <c r="R413" i="11"/>
  <c r="R414" i="11"/>
  <c r="R415" i="11"/>
  <c r="R416" i="11"/>
  <c r="R417" i="11"/>
  <c r="R418" i="11"/>
  <c r="R419" i="11"/>
  <c r="R420" i="11"/>
  <c r="R421" i="11"/>
  <c r="R422" i="11"/>
  <c r="R423" i="11"/>
  <c r="R424" i="11"/>
  <c r="R425" i="11"/>
  <c r="R426" i="11"/>
  <c r="R427" i="11"/>
  <c r="R428" i="11"/>
  <c r="R429" i="11"/>
  <c r="R430" i="11"/>
  <c r="R431" i="11"/>
  <c r="R432" i="11"/>
  <c r="R433" i="11"/>
  <c r="R434" i="11"/>
  <c r="R435" i="11"/>
  <c r="R436" i="11"/>
  <c r="R437" i="11"/>
  <c r="R438" i="11"/>
  <c r="R439" i="11"/>
  <c r="R440" i="11"/>
  <c r="R441" i="11"/>
  <c r="R442" i="11"/>
  <c r="R443" i="11"/>
  <c r="R444" i="11"/>
  <c r="R445" i="11"/>
  <c r="R446" i="11"/>
  <c r="R447" i="11"/>
  <c r="R448" i="11"/>
  <c r="R449" i="11"/>
  <c r="R450" i="11"/>
  <c r="Q3" i="11"/>
  <c r="Q4" i="11"/>
  <c r="Q5" i="11"/>
  <c r="Q6" i="11"/>
  <c r="Q7" i="11"/>
  <c r="Q8" i="11"/>
  <c r="Q9" i="11"/>
  <c r="Q10" i="11"/>
  <c r="Q11" i="11"/>
  <c r="Q12" i="11"/>
  <c r="Q13" i="11"/>
  <c r="Q14" i="11"/>
  <c r="Q15" i="11"/>
  <c r="Q16" i="11"/>
  <c r="Q17" i="11"/>
  <c r="Q18" i="11"/>
  <c r="Q19" i="11"/>
  <c r="Q20" i="11"/>
  <c r="Q21" i="11"/>
  <c r="Q22" i="11"/>
  <c r="Q23" i="11"/>
  <c r="Q24" i="11"/>
  <c r="Q25" i="11"/>
  <c r="Q26" i="11"/>
  <c r="Q27" i="11"/>
  <c r="Q28" i="11"/>
  <c r="Q29" i="11"/>
  <c r="Q30" i="11"/>
  <c r="Q31" i="11"/>
  <c r="Q32" i="11"/>
  <c r="Q33" i="11"/>
  <c r="Q34" i="11"/>
  <c r="Q35" i="11"/>
  <c r="Q36" i="11"/>
  <c r="Q37" i="11"/>
  <c r="Q38" i="11"/>
  <c r="Q39" i="11"/>
  <c r="Q40" i="11"/>
  <c r="Q41" i="11"/>
  <c r="Q42" i="11"/>
  <c r="Q43" i="11"/>
  <c r="Q44" i="11"/>
  <c r="Q45" i="11"/>
  <c r="Q46" i="11"/>
  <c r="Q47" i="11"/>
  <c r="Q48" i="11"/>
  <c r="Q49" i="11"/>
  <c r="Q50" i="11"/>
  <c r="Q51" i="11"/>
  <c r="Q52" i="11"/>
  <c r="Q53" i="11"/>
  <c r="Q54" i="11"/>
  <c r="Q55" i="11"/>
  <c r="Q56" i="11"/>
  <c r="Q57" i="11"/>
  <c r="Q58" i="11"/>
  <c r="Q59" i="11"/>
  <c r="Q60" i="11"/>
  <c r="Q61" i="11"/>
  <c r="Q62" i="11"/>
  <c r="Q63" i="11"/>
  <c r="Q64" i="11"/>
  <c r="Q65" i="11"/>
  <c r="Q66" i="11"/>
  <c r="Q67" i="11"/>
  <c r="Q68" i="11"/>
  <c r="Q69" i="11"/>
  <c r="Q70" i="11"/>
  <c r="Q71" i="11"/>
  <c r="Q72" i="11"/>
  <c r="Q73" i="11"/>
  <c r="Q74" i="11"/>
  <c r="Q75" i="11"/>
  <c r="Q76" i="11"/>
  <c r="Q77" i="11"/>
  <c r="Q78" i="11"/>
  <c r="Q79" i="11"/>
  <c r="Q80" i="11"/>
  <c r="Q81" i="11"/>
  <c r="Q82" i="11"/>
  <c r="Q83" i="11"/>
  <c r="Q84" i="11"/>
  <c r="Q85" i="11"/>
  <c r="Q86" i="11"/>
  <c r="Q87" i="11"/>
  <c r="Q88" i="11"/>
  <c r="Q89" i="11"/>
  <c r="Q90" i="11"/>
  <c r="Q91" i="11"/>
  <c r="Q92" i="11"/>
  <c r="Q93" i="11"/>
  <c r="Q94" i="11"/>
  <c r="Q95" i="11"/>
  <c r="Q96" i="11"/>
  <c r="Q97" i="11"/>
  <c r="Q98" i="11"/>
  <c r="Q99" i="11"/>
  <c r="Q100" i="11"/>
  <c r="Q101" i="11"/>
  <c r="Q102" i="11"/>
  <c r="Q103" i="11"/>
  <c r="Q104" i="11"/>
  <c r="Q105" i="11"/>
  <c r="Q106" i="11"/>
  <c r="Q107" i="11"/>
  <c r="Q108" i="11"/>
  <c r="Q109" i="11"/>
  <c r="Q110" i="11"/>
  <c r="Q111" i="11"/>
  <c r="Q112" i="11"/>
  <c r="Q113" i="11"/>
  <c r="Q114" i="11"/>
  <c r="Q115" i="11"/>
  <c r="Q116" i="11"/>
  <c r="Q117" i="11"/>
  <c r="Q118" i="11"/>
  <c r="Q119" i="11"/>
  <c r="Q120" i="11"/>
  <c r="Q121" i="11"/>
  <c r="Q122" i="11"/>
  <c r="Q123" i="11"/>
  <c r="Q124" i="11"/>
  <c r="Q125" i="11"/>
  <c r="Q126" i="11"/>
  <c r="Q127" i="11"/>
  <c r="Q128" i="11"/>
  <c r="Q129" i="11"/>
  <c r="Q130" i="11"/>
  <c r="Q131" i="11"/>
  <c r="Q132" i="11"/>
  <c r="Q133" i="11"/>
  <c r="Q134" i="11"/>
  <c r="Q135" i="11"/>
  <c r="Q136" i="11"/>
  <c r="Q137" i="11"/>
  <c r="Q138" i="11"/>
  <c r="Q139" i="11"/>
  <c r="Q140" i="11"/>
  <c r="Q141" i="11"/>
  <c r="Q142" i="11"/>
  <c r="Q143" i="11"/>
  <c r="Q144" i="11"/>
  <c r="Q145" i="11"/>
  <c r="Q146" i="11"/>
  <c r="Q147" i="11"/>
  <c r="Q148" i="11"/>
  <c r="Q149" i="11"/>
  <c r="Q150" i="11"/>
  <c r="Q151" i="11"/>
  <c r="Q152" i="11"/>
  <c r="Q153" i="11"/>
  <c r="Q154" i="11"/>
  <c r="Q155" i="11"/>
  <c r="Q156" i="11"/>
  <c r="Q157" i="11"/>
  <c r="Q158" i="11"/>
  <c r="Q159" i="11"/>
  <c r="Q160" i="11"/>
  <c r="Q161" i="11"/>
  <c r="Q162" i="11"/>
  <c r="Q163" i="11"/>
  <c r="Q164" i="11"/>
  <c r="Q165" i="11"/>
  <c r="Q166" i="11"/>
  <c r="Q167" i="11"/>
  <c r="Q168" i="11"/>
  <c r="Q169" i="11"/>
  <c r="Q170" i="11"/>
  <c r="Q171" i="11"/>
  <c r="Q172" i="11"/>
  <c r="Q173" i="11"/>
  <c r="Q174" i="11"/>
  <c r="Q175" i="11"/>
  <c r="Q176" i="11"/>
  <c r="Q177" i="11"/>
  <c r="Q178" i="11"/>
  <c r="Q179" i="11"/>
  <c r="Q180" i="11"/>
  <c r="Q181" i="11"/>
  <c r="Q182" i="11"/>
  <c r="Q183" i="11"/>
  <c r="Q184" i="11"/>
  <c r="Q185" i="11"/>
  <c r="Q186" i="11"/>
  <c r="Q187" i="11"/>
  <c r="Q188" i="11"/>
  <c r="Q189" i="11"/>
  <c r="Q190" i="11"/>
  <c r="Q191" i="11"/>
  <c r="Q192" i="11"/>
  <c r="Q193" i="11"/>
  <c r="Q194" i="11"/>
  <c r="Q195" i="11"/>
  <c r="Q196" i="11"/>
  <c r="Q197" i="11"/>
  <c r="Q198" i="11"/>
  <c r="Q199" i="11"/>
  <c r="Q200" i="11"/>
  <c r="Q201" i="11"/>
  <c r="Q202" i="11"/>
  <c r="Q203" i="11"/>
  <c r="Q204" i="11"/>
  <c r="Q205" i="11"/>
  <c r="Q206" i="11"/>
  <c r="Q207" i="11"/>
  <c r="Q208" i="11"/>
  <c r="Q209" i="11"/>
  <c r="Q210" i="11"/>
  <c r="Q211" i="11"/>
  <c r="Q212" i="11"/>
  <c r="Q213" i="11"/>
  <c r="Q214" i="11"/>
  <c r="Q215" i="11"/>
  <c r="Q216" i="11"/>
  <c r="Q217" i="11"/>
  <c r="Q218" i="11"/>
  <c r="Q219" i="11"/>
  <c r="Q220" i="11"/>
  <c r="Q221" i="11"/>
  <c r="Q222" i="11"/>
  <c r="Q223" i="11"/>
  <c r="Q224" i="11"/>
  <c r="Q225" i="11"/>
  <c r="Q226" i="11"/>
  <c r="Q227" i="11"/>
  <c r="Q228" i="11"/>
  <c r="Q229" i="11"/>
  <c r="Q230" i="11"/>
  <c r="Q231" i="11"/>
  <c r="Q232" i="11"/>
  <c r="Q233" i="11"/>
  <c r="Q234" i="11"/>
  <c r="Q235" i="11"/>
  <c r="Q236" i="11"/>
  <c r="Q237" i="11"/>
  <c r="Q238" i="11"/>
  <c r="Q239" i="11"/>
  <c r="Q240" i="11"/>
  <c r="Q241" i="11"/>
  <c r="Q242" i="11"/>
  <c r="Q243" i="11"/>
  <c r="Q244" i="11"/>
  <c r="Q245" i="11"/>
  <c r="Q246" i="11"/>
  <c r="Q247" i="11"/>
  <c r="Q248" i="11"/>
  <c r="Q249" i="11"/>
  <c r="Q250" i="11"/>
  <c r="Q251" i="11"/>
  <c r="Q252" i="11"/>
  <c r="Q253" i="11"/>
  <c r="Q254" i="11"/>
  <c r="Q255" i="11"/>
  <c r="Q256" i="11"/>
  <c r="Q257" i="11"/>
  <c r="Q258" i="11"/>
  <c r="Q259" i="11"/>
  <c r="Q260" i="11"/>
  <c r="Q261" i="11"/>
  <c r="Q262" i="11"/>
  <c r="Q263" i="11"/>
  <c r="Q264" i="11"/>
  <c r="Q265" i="11"/>
  <c r="Q266" i="11"/>
  <c r="Q267" i="11"/>
  <c r="Q268" i="11"/>
  <c r="Q269" i="11"/>
  <c r="Q270" i="11"/>
  <c r="Q271" i="11"/>
  <c r="Q272" i="11"/>
  <c r="Q273" i="11"/>
  <c r="Q274" i="11"/>
  <c r="Q275" i="11"/>
  <c r="Q276" i="11"/>
  <c r="Q277" i="11"/>
  <c r="Q278" i="11"/>
  <c r="Q279" i="11"/>
  <c r="Q280" i="11"/>
  <c r="Q281" i="11"/>
  <c r="Q282" i="11"/>
  <c r="Q283" i="11"/>
  <c r="Q284" i="11"/>
  <c r="Q285" i="11"/>
  <c r="Q286" i="11"/>
  <c r="Q287" i="11"/>
  <c r="Q288" i="11"/>
  <c r="Q289" i="11"/>
  <c r="Q290" i="11"/>
  <c r="Q291" i="11"/>
  <c r="Q292" i="11"/>
  <c r="Q293" i="11"/>
  <c r="Q294" i="11"/>
  <c r="Q295" i="11"/>
  <c r="Q296" i="11"/>
  <c r="Q297" i="11"/>
  <c r="Q298" i="11"/>
  <c r="Q299" i="11"/>
  <c r="Q300" i="11"/>
  <c r="Q301" i="11"/>
  <c r="Q302" i="11"/>
  <c r="Q303" i="11"/>
  <c r="Q304" i="11"/>
  <c r="Q305" i="11"/>
  <c r="Q306" i="11"/>
  <c r="Q307" i="11"/>
  <c r="Q308" i="11"/>
  <c r="Q309" i="11"/>
  <c r="Q310" i="11"/>
  <c r="Q311" i="11"/>
  <c r="Q312" i="11"/>
  <c r="Q313" i="11"/>
  <c r="Q315" i="11"/>
  <c r="Q316" i="11"/>
  <c r="Q317" i="11"/>
  <c r="Q318" i="11"/>
  <c r="Q319" i="11"/>
  <c r="Q320" i="11"/>
  <c r="Q321" i="11"/>
  <c r="Q322" i="11"/>
  <c r="Q323" i="11"/>
  <c r="Q324" i="11"/>
  <c r="Q325" i="11"/>
  <c r="Q326" i="11"/>
  <c r="Q327" i="11"/>
  <c r="Q328" i="11"/>
  <c r="Q329" i="11"/>
  <c r="Q330" i="11"/>
  <c r="Q331" i="11"/>
  <c r="Q332" i="11"/>
  <c r="Q333" i="11"/>
  <c r="Q334" i="11"/>
  <c r="Q335" i="11"/>
  <c r="Q336" i="11"/>
  <c r="Q337" i="11"/>
  <c r="Q338" i="11"/>
  <c r="Q339" i="11"/>
  <c r="Q340" i="11"/>
  <c r="Q341" i="11"/>
  <c r="Q342" i="11"/>
  <c r="Q343" i="11"/>
  <c r="Q344" i="11"/>
  <c r="Q345" i="11"/>
  <c r="Q346" i="11"/>
  <c r="Q347" i="11"/>
  <c r="Q348" i="11"/>
  <c r="Q349" i="11"/>
  <c r="Q350" i="11"/>
  <c r="Q351" i="11"/>
  <c r="Q352" i="11"/>
  <c r="Q353" i="11"/>
  <c r="Q354" i="11"/>
  <c r="Q355" i="11"/>
  <c r="Q356" i="11"/>
  <c r="Q357" i="11"/>
  <c r="Q358" i="11"/>
  <c r="Q359" i="11"/>
  <c r="Q360" i="11"/>
  <c r="Q361" i="11"/>
  <c r="Q362" i="11"/>
  <c r="Q363" i="11"/>
  <c r="Q364" i="11"/>
  <c r="Q365" i="11"/>
  <c r="Q366" i="11"/>
  <c r="Q367" i="11"/>
  <c r="Q368" i="11"/>
  <c r="Q369" i="11"/>
  <c r="Q370" i="11"/>
  <c r="Q371" i="11"/>
  <c r="Q372" i="11"/>
  <c r="Q373" i="11"/>
  <c r="Q374" i="11"/>
  <c r="Q375" i="11"/>
  <c r="Q376" i="11"/>
  <c r="Q377" i="11"/>
  <c r="Q378" i="11"/>
  <c r="Q379" i="11"/>
  <c r="Q380" i="11"/>
  <c r="Q381" i="11"/>
  <c r="Q382" i="11"/>
  <c r="Q383" i="11"/>
  <c r="Q384" i="11"/>
  <c r="Q385" i="11"/>
  <c r="Q386" i="11"/>
  <c r="Q387" i="11"/>
  <c r="Q388" i="11"/>
  <c r="Q389" i="11"/>
  <c r="Q390" i="11"/>
  <c r="Q391" i="11"/>
  <c r="Q392" i="11"/>
  <c r="Q393" i="11"/>
  <c r="Q394" i="11"/>
  <c r="Q395" i="11"/>
  <c r="Q396" i="11"/>
  <c r="Q397" i="11"/>
  <c r="Q398" i="11"/>
  <c r="Q399" i="11"/>
  <c r="Q400" i="11"/>
  <c r="Q401" i="11"/>
  <c r="Q402" i="11"/>
  <c r="Q403" i="11"/>
  <c r="Q404" i="11"/>
  <c r="Q405" i="11"/>
  <c r="Q406" i="11"/>
  <c r="Q407" i="11"/>
  <c r="Q408" i="11"/>
  <c r="Q409" i="11"/>
  <c r="Q410" i="11"/>
  <c r="Q411" i="11"/>
  <c r="Q412" i="11"/>
  <c r="Q413" i="11"/>
  <c r="Q414" i="11"/>
  <c r="Q415" i="11"/>
  <c r="Q416" i="11"/>
  <c r="Q417" i="11"/>
  <c r="Q418" i="11"/>
  <c r="Q419" i="11"/>
  <c r="Q420" i="11"/>
  <c r="Q421" i="11"/>
  <c r="Q422" i="11"/>
  <c r="Q423" i="11"/>
  <c r="Q424" i="11"/>
  <c r="Q425" i="11"/>
  <c r="Q426" i="11"/>
  <c r="Q427" i="11"/>
  <c r="Q428" i="11"/>
  <c r="Q429" i="11"/>
  <c r="Q430" i="11"/>
  <c r="Q431" i="11"/>
  <c r="Q432" i="11"/>
  <c r="Q433" i="11"/>
  <c r="Q434" i="11"/>
  <c r="Q435" i="11"/>
  <c r="Q436" i="11"/>
  <c r="Q437" i="11"/>
  <c r="Q438" i="11"/>
  <c r="Q439" i="11"/>
  <c r="Q440" i="11"/>
  <c r="Q441" i="11"/>
  <c r="Q442" i="11"/>
  <c r="Q443" i="11"/>
  <c r="Q444" i="11"/>
  <c r="Q445" i="11"/>
  <c r="Q446" i="11"/>
  <c r="Q447" i="11"/>
  <c r="Q448" i="11"/>
  <c r="Q449" i="11"/>
  <c r="Q450" i="11"/>
  <c r="N3" i="11"/>
  <c r="N4" i="11"/>
  <c r="N5" i="11"/>
  <c r="N6"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49" i="11"/>
  <c r="N50" i="11"/>
  <c r="N51" i="11"/>
  <c r="N52" i="11"/>
  <c r="N53" i="11"/>
  <c r="N54" i="11"/>
  <c r="N55" i="11"/>
  <c r="N56" i="11"/>
  <c r="N57" i="11"/>
  <c r="N58" i="11"/>
  <c r="N59" i="11"/>
  <c r="N60" i="11"/>
  <c r="N61" i="11"/>
  <c r="N62" i="11"/>
  <c r="N63" i="11"/>
  <c r="N64" i="11"/>
  <c r="N65" i="11"/>
  <c r="N66" i="11"/>
  <c r="N67" i="11"/>
  <c r="N68" i="11"/>
  <c r="N69" i="11"/>
  <c r="N70" i="11"/>
  <c r="N71" i="11"/>
  <c r="N72" i="11"/>
  <c r="N73" i="11"/>
  <c r="N74" i="11"/>
  <c r="N75" i="11"/>
  <c r="N76" i="11"/>
  <c r="N77" i="11"/>
  <c r="N78" i="11"/>
  <c r="N79" i="11"/>
  <c r="N80" i="11"/>
  <c r="N81" i="11"/>
  <c r="N82" i="11"/>
  <c r="N83" i="11"/>
  <c r="N84" i="11"/>
  <c r="N85" i="11"/>
  <c r="N86" i="11"/>
  <c r="N87" i="11"/>
  <c r="N88" i="11"/>
  <c r="N89" i="11"/>
  <c r="N90" i="11"/>
  <c r="N91" i="11"/>
  <c r="N92" i="11"/>
  <c r="N93" i="11"/>
  <c r="N94" i="11"/>
  <c r="N95" i="11"/>
  <c r="N96" i="11"/>
  <c r="N97" i="11"/>
  <c r="N98" i="11"/>
  <c r="N99" i="11"/>
  <c r="N100" i="11"/>
  <c r="N101" i="11"/>
  <c r="N102" i="11"/>
  <c r="N103" i="11"/>
  <c r="N104" i="11"/>
  <c r="N105" i="11"/>
  <c r="N106" i="11"/>
  <c r="N107" i="11"/>
  <c r="N108" i="11"/>
  <c r="N109" i="11"/>
  <c r="N110" i="11"/>
  <c r="N111" i="11"/>
  <c r="N112" i="11"/>
  <c r="N113" i="11"/>
  <c r="N114" i="11"/>
  <c r="N115" i="11"/>
  <c r="N116" i="11"/>
  <c r="N117" i="11"/>
  <c r="N118" i="11"/>
  <c r="N119" i="11"/>
  <c r="N120" i="11"/>
  <c r="N121" i="11"/>
  <c r="N122" i="11"/>
  <c r="N123" i="11"/>
  <c r="N124" i="11"/>
  <c r="N125" i="11"/>
  <c r="N126" i="11"/>
  <c r="N127" i="11"/>
  <c r="N128" i="11"/>
  <c r="N129" i="11"/>
  <c r="N130" i="11"/>
  <c r="N131" i="11"/>
  <c r="N132" i="11"/>
  <c r="N133" i="11"/>
  <c r="N134" i="11"/>
  <c r="N135" i="11"/>
  <c r="N136" i="11"/>
  <c r="N137" i="11"/>
  <c r="N138" i="11"/>
  <c r="N139" i="11"/>
  <c r="N140" i="11"/>
  <c r="N141" i="11"/>
  <c r="N142" i="11"/>
  <c r="N143" i="11"/>
  <c r="N144" i="11"/>
  <c r="N145" i="11"/>
  <c r="N146" i="11"/>
  <c r="N147" i="11"/>
  <c r="N148" i="11"/>
  <c r="N149" i="11"/>
  <c r="N150" i="11"/>
  <c r="N151" i="11"/>
  <c r="N152" i="11"/>
  <c r="N153" i="11"/>
  <c r="N154" i="11"/>
  <c r="N155" i="11"/>
  <c r="N156" i="11"/>
  <c r="N157" i="11"/>
  <c r="N158" i="11"/>
  <c r="N159" i="11"/>
  <c r="N160" i="11"/>
  <c r="N161" i="11"/>
  <c r="N162" i="11"/>
  <c r="N163" i="11"/>
  <c r="N164" i="11"/>
  <c r="N165" i="11"/>
  <c r="N166" i="11"/>
  <c r="N167" i="11"/>
  <c r="N168" i="11"/>
  <c r="N169" i="11"/>
  <c r="N170" i="11"/>
  <c r="N171" i="11"/>
  <c r="N172" i="11"/>
  <c r="N173" i="11"/>
  <c r="N174" i="11"/>
  <c r="N175" i="11"/>
  <c r="N176" i="11"/>
  <c r="N177" i="11"/>
  <c r="N178" i="11"/>
  <c r="N179" i="11"/>
  <c r="N180" i="11"/>
  <c r="N181" i="11"/>
  <c r="N182" i="11"/>
  <c r="N183" i="11"/>
  <c r="N184" i="11"/>
  <c r="N185" i="11"/>
  <c r="N186" i="11"/>
  <c r="N187" i="11"/>
  <c r="N188" i="11"/>
  <c r="N189" i="11"/>
  <c r="N190" i="11"/>
  <c r="N191" i="11"/>
  <c r="N192" i="11"/>
  <c r="N193" i="11"/>
  <c r="N194" i="11"/>
  <c r="N195" i="11"/>
  <c r="N196" i="11"/>
  <c r="N197" i="11"/>
  <c r="N198" i="11"/>
  <c r="N199" i="11"/>
  <c r="N200" i="11"/>
  <c r="N201" i="11"/>
  <c r="N202" i="11"/>
  <c r="N203" i="11"/>
  <c r="N204" i="11"/>
  <c r="N205" i="11"/>
  <c r="N206" i="11"/>
  <c r="N207" i="11"/>
  <c r="N208" i="11"/>
  <c r="N209" i="11"/>
  <c r="N210" i="11"/>
  <c r="N211" i="11"/>
  <c r="N212" i="11"/>
  <c r="N213" i="11"/>
  <c r="N214" i="11"/>
  <c r="N215" i="11"/>
  <c r="N216" i="11"/>
  <c r="N217" i="11"/>
  <c r="N218" i="11"/>
  <c r="N219" i="11"/>
  <c r="N220" i="11"/>
  <c r="N221" i="11"/>
  <c r="N222" i="11"/>
  <c r="N223" i="11"/>
  <c r="N224" i="11"/>
  <c r="N225" i="11"/>
  <c r="N226" i="11"/>
  <c r="N227" i="11"/>
  <c r="N228" i="11"/>
  <c r="N229" i="11"/>
  <c r="N230" i="11"/>
  <c r="N231" i="11"/>
  <c r="N232" i="11"/>
  <c r="N233" i="11"/>
  <c r="N234" i="11"/>
  <c r="N235" i="11"/>
  <c r="N236" i="11"/>
  <c r="N237" i="11"/>
  <c r="N238" i="11"/>
  <c r="N239" i="11"/>
  <c r="N240" i="11"/>
  <c r="N241" i="11"/>
  <c r="N242" i="11"/>
  <c r="N243" i="11"/>
  <c r="N244" i="11"/>
  <c r="N245" i="11"/>
  <c r="N246" i="11"/>
  <c r="N247" i="11"/>
  <c r="N248" i="11"/>
  <c r="N249" i="11"/>
  <c r="N250" i="11"/>
  <c r="N251" i="11"/>
  <c r="N252" i="11"/>
  <c r="N253" i="11"/>
  <c r="N254" i="11"/>
  <c r="N255" i="11"/>
  <c r="N256" i="11"/>
  <c r="N257" i="11"/>
  <c r="N258" i="11"/>
  <c r="N259" i="11"/>
  <c r="N260" i="11"/>
  <c r="N261" i="11"/>
  <c r="N262" i="11"/>
  <c r="N263" i="11"/>
  <c r="N264" i="11"/>
  <c r="N265" i="11"/>
  <c r="N266" i="11"/>
  <c r="N267" i="11"/>
  <c r="N268" i="11"/>
  <c r="N269" i="11"/>
  <c r="N270" i="11"/>
  <c r="N271" i="11"/>
  <c r="N272" i="11"/>
  <c r="N273" i="11"/>
  <c r="N274" i="11"/>
  <c r="N275" i="11"/>
  <c r="N276" i="11"/>
  <c r="N277" i="11"/>
  <c r="N278" i="11"/>
  <c r="N279" i="11"/>
  <c r="N280" i="11"/>
  <c r="N281" i="11"/>
  <c r="N282" i="11"/>
  <c r="N283" i="11"/>
  <c r="N284" i="11"/>
  <c r="N285" i="11"/>
  <c r="N286" i="11"/>
  <c r="N287" i="11"/>
  <c r="N288" i="11"/>
  <c r="N289" i="11"/>
  <c r="N290" i="11"/>
  <c r="N291" i="11"/>
  <c r="N292" i="11"/>
  <c r="N293" i="11"/>
  <c r="N294" i="11"/>
  <c r="N295" i="11"/>
  <c r="N296" i="11"/>
  <c r="N297" i="11"/>
  <c r="N298" i="11"/>
  <c r="N299" i="11"/>
  <c r="N300" i="11"/>
  <c r="N301" i="11"/>
  <c r="N302" i="11"/>
  <c r="N303" i="11"/>
  <c r="N304" i="11"/>
  <c r="N305" i="11"/>
  <c r="N306" i="11"/>
  <c r="N307" i="11"/>
  <c r="N308" i="11"/>
  <c r="N309" i="11"/>
  <c r="N310" i="11"/>
  <c r="N311" i="11"/>
  <c r="N312" i="11"/>
  <c r="N313" i="11"/>
  <c r="N315" i="11"/>
  <c r="N316" i="11"/>
  <c r="N317" i="11"/>
  <c r="N318" i="11"/>
  <c r="N319" i="11"/>
  <c r="N320" i="11"/>
  <c r="N321" i="11"/>
  <c r="N322" i="11"/>
  <c r="N323" i="11"/>
  <c r="N324" i="11"/>
  <c r="N325" i="11"/>
  <c r="N326" i="11"/>
  <c r="N327" i="11"/>
  <c r="N328" i="11"/>
  <c r="N329" i="11"/>
  <c r="N330" i="11"/>
  <c r="N331" i="11"/>
  <c r="N332" i="11"/>
  <c r="N333" i="11"/>
  <c r="N334" i="11"/>
  <c r="N335" i="11"/>
  <c r="N336" i="11"/>
  <c r="N337" i="11"/>
  <c r="N338" i="11"/>
  <c r="N339" i="11"/>
  <c r="N340" i="11"/>
  <c r="N341" i="11"/>
  <c r="N342" i="11"/>
  <c r="N343" i="11"/>
  <c r="N344" i="11"/>
  <c r="N345" i="11"/>
  <c r="N346" i="11"/>
  <c r="N347" i="11"/>
  <c r="N348" i="11"/>
  <c r="N349" i="11"/>
  <c r="N350" i="11"/>
  <c r="N351" i="11"/>
  <c r="N352" i="11"/>
  <c r="N353" i="11"/>
  <c r="N354" i="11"/>
  <c r="N355" i="11"/>
  <c r="N356" i="11"/>
  <c r="N357" i="11"/>
  <c r="N358" i="11"/>
  <c r="N359" i="11"/>
  <c r="N360" i="11"/>
  <c r="N361" i="11"/>
  <c r="N362" i="11"/>
  <c r="N363" i="11"/>
  <c r="N364" i="11"/>
  <c r="N365" i="11"/>
  <c r="N366" i="11"/>
  <c r="N367" i="11"/>
  <c r="N368" i="11"/>
  <c r="N369" i="11"/>
  <c r="N370" i="11"/>
  <c r="N371" i="11"/>
  <c r="N372" i="11"/>
  <c r="N373" i="11"/>
  <c r="N374" i="11"/>
  <c r="N375" i="11"/>
  <c r="N376" i="11"/>
  <c r="N377" i="11"/>
  <c r="N378" i="11"/>
  <c r="N379" i="11"/>
  <c r="N380" i="11"/>
  <c r="N381" i="11"/>
  <c r="N382" i="11"/>
  <c r="N383" i="11"/>
  <c r="N384" i="11"/>
  <c r="N385" i="11"/>
  <c r="N386" i="11"/>
  <c r="N387" i="11"/>
  <c r="N388" i="11"/>
  <c r="N389" i="11"/>
  <c r="N390" i="11"/>
  <c r="N391" i="11"/>
  <c r="N392" i="11"/>
  <c r="N393" i="11"/>
  <c r="N394" i="11"/>
  <c r="N395" i="11"/>
  <c r="N396" i="11"/>
  <c r="N397" i="11"/>
  <c r="N398" i="11"/>
  <c r="N399" i="11"/>
  <c r="N400" i="11"/>
  <c r="N401" i="11"/>
  <c r="N402" i="11"/>
  <c r="N403" i="11"/>
  <c r="N404" i="11"/>
  <c r="N405" i="11"/>
  <c r="N406" i="11"/>
  <c r="N407" i="11"/>
  <c r="N408" i="11"/>
  <c r="N409" i="11"/>
  <c r="N410" i="11"/>
  <c r="N411" i="11"/>
  <c r="N412" i="11"/>
  <c r="N413" i="11"/>
  <c r="N414" i="11"/>
  <c r="N415" i="11"/>
  <c r="N416" i="11"/>
  <c r="N417" i="11"/>
  <c r="N418" i="11"/>
  <c r="N419" i="11"/>
  <c r="N420" i="11"/>
  <c r="N421" i="11"/>
  <c r="N422" i="11"/>
  <c r="N423" i="11"/>
  <c r="N424" i="11"/>
  <c r="N425" i="11"/>
  <c r="N426" i="11"/>
  <c r="N427" i="11"/>
  <c r="N428" i="11"/>
  <c r="N429" i="11"/>
  <c r="N430" i="11"/>
  <c r="N431" i="11"/>
  <c r="N432" i="11"/>
  <c r="N433" i="11"/>
  <c r="N434" i="11"/>
  <c r="N435" i="11"/>
  <c r="N436" i="11"/>
  <c r="N437" i="11"/>
  <c r="N438" i="11"/>
  <c r="N439" i="11"/>
  <c r="N440" i="11"/>
  <c r="N441" i="11"/>
  <c r="N442" i="11"/>
  <c r="N443" i="11"/>
  <c r="N444" i="11"/>
  <c r="N445" i="11"/>
  <c r="N446" i="11"/>
  <c r="N447" i="11"/>
  <c r="N448" i="11"/>
  <c r="N449" i="11"/>
  <c r="N450" i="11"/>
  <c r="Q2" i="11"/>
  <c r="N2" i="11"/>
  <c r="R2" i="11"/>
  <c r="L3" i="11"/>
  <c r="L4" i="11"/>
  <c r="L5" i="11"/>
  <c r="L6" i="11"/>
  <c r="L7" i="11"/>
  <c r="L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89" i="11"/>
  <c r="L90" i="11"/>
  <c r="L91" i="11"/>
  <c r="L92" i="11"/>
  <c r="L93" i="11"/>
  <c r="L94" i="11"/>
  <c r="L95" i="11"/>
  <c r="L96" i="11"/>
  <c r="L97" i="11"/>
  <c r="L98" i="11"/>
  <c r="L99" i="11"/>
  <c r="L100" i="11"/>
  <c r="L101" i="11"/>
  <c r="L102" i="11"/>
  <c r="L103" i="11"/>
  <c r="L104" i="11"/>
  <c r="L105" i="11"/>
  <c r="L106" i="11"/>
  <c r="L107" i="11"/>
  <c r="L108" i="11"/>
  <c r="L109" i="11"/>
  <c r="L110" i="11"/>
  <c r="L111" i="11"/>
  <c r="L112" i="11"/>
  <c r="L113" i="11"/>
  <c r="L114" i="11"/>
  <c r="L115" i="11"/>
  <c r="L116" i="11"/>
  <c r="L117" i="11"/>
  <c r="L118" i="11"/>
  <c r="L119" i="11"/>
  <c r="L120" i="11"/>
  <c r="L121" i="11"/>
  <c r="L122" i="11"/>
  <c r="L123" i="11"/>
  <c r="L124" i="11"/>
  <c r="L125" i="11"/>
  <c r="L126" i="11"/>
  <c r="L127" i="11"/>
  <c r="L128" i="11"/>
  <c r="L129" i="11"/>
  <c r="L130" i="11"/>
  <c r="L131" i="11"/>
  <c r="L132" i="11"/>
  <c r="L133" i="11"/>
  <c r="L134" i="11"/>
  <c r="L135" i="11"/>
  <c r="L136" i="11"/>
  <c r="L137" i="11"/>
  <c r="L138" i="11"/>
  <c r="L139" i="11"/>
  <c r="L140" i="11"/>
  <c r="L141" i="11"/>
  <c r="L142" i="11"/>
  <c r="L143" i="11"/>
  <c r="L144" i="11"/>
  <c r="L145" i="11"/>
  <c r="L146" i="11"/>
  <c r="L147" i="11"/>
  <c r="L148" i="11"/>
  <c r="L149" i="11"/>
  <c r="L150" i="11"/>
  <c r="L151" i="11"/>
  <c r="L152" i="11"/>
  <c r="L153" i="11"/>
  <c r="L154" i="11"/>
  <c r="L155" i="11"/>
  <c r="L156" i="11"/>
  <c r="L157" i="11"/>
  <c r="L158" i="11"/>
  <c r="L159" i="11"/>
  <c r="L160" i="11"/>
  <c r="L161" i="11"/>
  <c r="L162" i="11"/>
  <c r="L163" i="11"/>
  <c r="L164" i="11"/>
  <c r="L165" i="11"/>
  <c r="L166" i="11"/>
  <c r="L167" i="11"/>
  <c r="L168" i="11"/>
  <c r="L169" i="11"/>
  <c r="L170" i="11"/>
  <c r="L171" i="11"/>
  <c r="L172" i="11"/>
  <c r="L173" i="11"/>
  <c r="L174" i="11"/>
  <c r="L175" i="11"/>
  <c r="L176" i="11"/>
  <c r="L177" i="11"/>
  <c r="L178" i="11"/>
  <c r="L179" i="11"/>
  <c r="L180" i="11"/>
  <c r="L181" i="11"/>
  <c r="L182" i="11"/>
  <c r="L183" i="11"/>
  <c r="L184" i="11"/>
  <c r="L185" i="11"/>
  <c r="L186" i="11"/>
  <c r="L187" i="11"/>
  <c r="L188" i="11"/>
  <c r="L189" i="11"/>
  <c r="L190" i="11"/>
  <c r="L191" i="11"/>
  <c r="L192" i="11"/>
  <c r="L193" i="11"/>
  <c r="L194" i="11"/>
  <c r="L195" i="11"/>
  <c r="L196" i="11"/>
  <c r="L197" i="11"/>
  <c r="L198" i="11"/>
  <c r="L199" i="11"/>
  <c r="L200" i="11"/>
  <c r="L201" i="11"/>
  <c r="L202" i="11"/>
  <c r="L203" i="11"/>
  <c r="L204" i="11"/>
  <c r="L205" i="11"/>
  <c r="L206" i="11"/>
  <c r="L207" i="11"/>
  <c r="L208" i="11"/>
  <c r="L209" i="11"/>
  <c r="L210" i="11"/>
  <c r="L211" i="11"/>
  <c r="L212" i="11"/>
  <c r="L213" i="11"/>
  <c r="L214" i="11"/>
  <c r="L215" i="11"/>
  <c r="L216" i="11"/>
  <c r="L217" i="11"/>
  <c r="L218" i="11"/>
  <c r="L219" i="11"/>
  <c r="L220" i="11"/>
  <c r="L221" i="11"/>
  <c r="L222" i="11"/>
  <c r="L223" i="11"/>
  <c r="L224" i="11"/>
  <c r="L225" i="11"/>
  <c r="L226" i="11"/>
  <c r="L227" i="11"/>
  <c r="L228" i="11"/>
  <c r="L229" i="11"/>
  <c r="L230" i="11"/>
  <c r="L231" i="11"/>
  <c r="L232" i="11"/>
  <c r="L233" i="11"/>
  <c r="L234" i="11"/>
  <c r="L235" i="11"/>
  <c r="L236" i="11"/>
  <c r="L237" i="11"/>
  <c r="L238" i="11"/>
  <c r="L239" i="11"/>
  <c r="L240" i="11"/>
  <c r="L241" i="11"/>
  <c r="L242" i="11"/>
  <c r="L243" i="11"/>
  <c r="L244" i="11"/>
  <c r="L245" i="11"/>
  <c r="L246" i="11"/>
  <c r="L247" i="11"/>
  <c r="L248" i="11"/>
  <c r="L249" i="11"/>
  <c r="L250" i="11"/>
  <c r="L251" i="11"/>
  <c r="L252" i="11"/>
  <c r="L253" i="11"/>
  <c r="L254" i="11"/>
  <c r="L255" i="11"/>
  <c r="L256" i="11"/>
  <c r="L257" i="11"/>
  <c r="L258" i="11"/>
  <c r="L259" i="11"/>
  <c r="L260" i="11"/>
  <c r="L261" i="11"/>
  <c r="L262" i="11"/>
  <c r="L263" i="11"/>
  <c r="L264" i="11"/>
  <c r="L265" i="11"/>
  <c r="L266" i="11"/>
  <c r="L267" i="11"/>
  <c r="L268" i="11"/>
  <c r="L269" i="11"/>
  <c r="L270" i="11"/>
  <c r="L271" i="11"/>
  <c r="L272" i="11"/>
  <c r="L273" i="11"/>
  <c r="L274" i="11"/>
  <c r="L275" i="11"/>
  <c r="L276" i="11"/>
  <c r="L277" i="11"/>
  <c r="L278" i="11"/>
  <c r="L279" i="11"/>
  <c r="L280" i="11"/>
  <c r="L281" i="11"/>
  <c r="L282" i="11"/>
  <c r="L283" i="11"/>
  <c r="L284" i="11"/>
  <c r="L285" i="11"/>
  <c r="L286" i="11"/>
  <c r="L287" i="11"/>
  <c r="L288" i="11"/>
  <c r="L289" i="11"/>
  <c r="L290" i="11"/>
  <c r="L291" i="11"/>
  <c r="L292" i="11"/>
  <c r="L293" i="11"/>
  <c r="L294" i="11"/>
  <c r="L295" i="11"/>
  <c r="L296" i="11"/>
  <c r="L297" i="11"/>
  <c r="L298" i="11"/>
  <c r="L299" i="11"/>
  <c r="L300" i="11"/>
  <c r="L301" i="11"/>
  <c r="L302" i="11"/>
  <c r="L303" i="11"/>
  <c r="L304" i="11"/>
  <c r="L305" i="11"/>
  <c r="L306" i="11"/>
  <c r="L307" i="11"/>
  <c r="L308" i="11"/>
  <c r="L309" i="11"/>
  <c r="L310" i="11"/>
  <c r="L311" i="11"/>
  <c r="L312" i="11"/>
  <c r="L313" i="11"/>
  <c r="L315" i="11"/>
  <c r="L316" i="11"/>
  <c r="L317" i="11"/>
  <c r="L318" i="11"/>
  <c r="L319" i="11"/>
  <c r="L320" i="11"/>
  <c r="L321" i="11"/>
  <c r="L322" i="11"/>
  <c r="L323" i="11"/>
  <c r="L324" i="11"/>
  <c r="L325" i="11"/>
  <c r="L326" i="11"/>
  <c r="L327" i="11"/>
  <c r="L328" i="11"/>
  <c r="L329" i="11"/>
  <c r="L330" i="11"/>
  <c r="L331" i="11"/>
  <c r="L332" i="11"/>
  <c r="L333" i="11"/>
  <c r="L334" i="11"/>
  <c r="L335" i="11"/>
  <c r="L336" i="11"/>
  <c r="L337" i="11"/>
  <c r="L338" i="11"/>
  <c r="L339" i="11"/>
  <c r="L340" i="11"/>
  <c r="L341" i="11"/>
  <c r="L342" i="11"/>
  <c r="L343" i="11"/>
  <c r="L344" i="11"/>
  <c r="L345" i="11"/>
  <c r="L346" i="11"/>
  <c r="L347" i="11"/>
  <c r="L348" i="11"/>
  <c r="L349" i="11"/>
  <c r="L350" i="11"/>
  <c r="L351" i="11"/>
  <c r="L352" i="11"/>
  <c r="L353" i="11"/>
  <c r="L354" i="11"/>
  <c r="L355" i="11"/>
  <c r="L356" i="11"/>
  <c r="L357" i="11"/>
  <c r="L358" i="11"/>
  <c r="L359" i="11"/>
  <c r="L360" i="11"/>
  <c r="L361" i="11"/>
  <c r="L362" i="11"/>
  <c r="L363" i="11"/>
  <c r="L364" i="11"/>
  <c r="L365" i="11"/>
  <c r="L366" i="11"/>
  <c r="L367" i="11"/>
  <c r="L368" i="11"/>
  <c r="L369" i="11"/>
  <c r="L370" i="11"/>
  <c r="L371" i="11"/>
  <c r="L372" i="11"/>
  <c r="L373" i="11"/>
  <c r="L374" i="11"/>
  <c r="L375" i="11"/>
  <c r="L376" i="11"/>
  <c r="L377" i="11"/>
  <c r="L378" i="11"/>
  <c r="L379" i="11"/>
  <c r="L380" i="11"/>
  <c r="L381" i="11"/>
  <c r="L382" i="11"/>
  <c r="L383" i="11"/>
  <c r="L384" i="11"/>
  <c r="L385" i="11"/>
  <c r="L386" i="11"/>
  <c r="L387" i="11"/>
  <c r="L388" i="11"/>
  <c r="L389" i="11"/>
  <c r="L390" i="11"/>
  <c r="L391" i="11"/>
  <c r="L392" i="11"/>
  <c r="L393" i="11"/>
  <c r="L394" i="11"/>
  <c r="L395" i="11"/>
  <c r="L396" i="11"/>
  <c r="L397" i="11"/>
  <c r="L398" i="11"/>
  <c r="L399" i="11"/>
  <c r="L400" i="11"/>
  <c r="L401" i="11"/>
  <c r="L402" i="11"/>
  <c r="L403" i="11"/>
  <c r="L404" i="11"/>
  <c r="L405" i="11"/>
  <c r="L406" i="11"/>
  <c r="L407" i="11"/>
  <c r="L408" i="11"/>
  <c r="L409" i="11"/>
  <c r="L410" i="11"/>
  <c r="L411" i="11"/>
  <c r="L412" i="11"/>
  <c r="L413" i="11"/>
  <c r="L414" i="11"/>
  <c r="L415" i="11"/>
  <c r="L416" i="11"/>
  <c r="L417" i="11"/>
  <c r="L418" i="11"/>
  <c r="L419" i="11"/>
  <c r="L420" i="11"/>
  <c r="L421" i="11"/>
  <c r="L422" i="11"/>
  <c r="L423" i="11"/>
  <c r="L424" i="11"/>
  <c r="L425" i="11"/>
  <c r="L426" i="11"/>
  <c r="L427" i="11"/>
  <c r="L428" i="11"/>
  <c r="L429" i="11"/>
  <c r="L430" i="11"/>
  <c r="L431" i="11"/>
  <c r="L432" i="11"/>
  <c r="L433" i="11"/>
  <c r="L434" i="11"/>
  <c r="L435" i="11"/>
  <c r="L436" i="11"/>
  <c r="L437" i="11"/>
  <c r="L438" i="11"/>
  <c r="L439" i="11"/>
  <c r="L440" i="11"/>
  <c r="L441" i="11"/>
  <c r="L442" i="11"/>
  <c r="L443" i="11"/>
  <c r="L444" i="11"/>
  <c r="L445" i="11"/>
  <c r="L446" i="11"/>
  <c r="L447" i="11"/>
  <c r="L448" i="11"/>
  <c r="L449" i="11"/>
  <c r="L450" i="11"/>
  <c r="L2" i="11"/>
  <c r="I3" i="11"/>
  <c r="I4" i="11"/>
  <c r="I5" i="11"/>
  <c r="I6" i="11"/>
  <c r="I7" i="11"/>
  <c r="I8" i="11"/>
  <c r="I9" i="11"/>
  <c r="I10" i="11"/>
  <c r="I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I59" i="11"/>
  <c r="I60" i="11"/>
  <c r="I61" i="11"/>
  <c r="I62" i="11"/>
  <c r="I63" i="11"/>
  <c r="I64" i="11"/>
  <c r="I65" i="11"/>
  <c r="I66" i="11"/>
  <c r="I67" i="11"/>
  <c r="I68" i="11"/>
  <c r="I69" i="11"/>
  <c r="I70" i="11"/>
  <c r="I71" i="11"/>
  <c r="I72" i="11"/>
  <c r="I73" i="11"/>
  <c r="I74" i="1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0" i="11"/>
  <c r="I101" i="11"/>
  <c r="I102" i="11"/>
  <c r="I103" i="11"/>
  <c r="I104" i="11"/>
  <c r="I105" i="11"/>
  <c r="I106" i="11"/>
  <c r="I107" i="11"/>
  <c r="I108" i="11"/>
  <c r="I109" i="11"/>
  <c r="I110" i="11"/>
  <c r="I111" i="11"/>
  <c r="I112" i="11"/>
  <c r="I113" i="11"/>
  <c r="I114" i="11"/>
  <c r="I115" i="11"/>
  <c r="I116" i="11"/>
  <c r="I117" i="11"/>
  <c r="I118" i="11"/>
  <c r="I119" i="11"/>
  <c r="I120" i="11"/>
  <c r="I121" i="11"/>
  <c r="I122" i="11"/>
  <c r="I123" i="11"/>
  <c r="I124" i="11"/>
  <c r="I125" i="11"/>
  <c r="I126" i="11"/>
  <c r="I127" i="11"/>
  <c r="I128" i="11"/>
  <c r="I129" i="11"/>
  <c r="I130" i="11"/>
  <c r="I131" i="11"/>
  <c r="I132" i="11"/>
  <c r="I133" i="11"/>
  <c r="I134" i="11"/>
  <c r="I135" i="11"/>
  <c r="I136" i="11"/>
  <c r="I137" i="11"/>
  <c r="I138" i="11"/>
  <c r="I139" i="11"/>
  <c r="I140" i="11"/>
  <c r="I141" i="11"/>
  <c r="I142" i="11"/>
  <c r="I143" i="11"/>
  <c r="I144" i="11"/>
  <c r="I145" i="11"/>
  <c r="I146" i="11"/>
  <c r="I147" i="11"/>
  <c r="I148" i="11"/>
  <c r="I149" i="11"/>
  <c r="I150" i="11"/>
  <c r="I151" i="11"/>
  <c r="I152" i="11"/>
  <c r="I153" i="11"/>
  <c r="I154" i="11"/>
  <c r="I155" i="11"/>
  <c r="I156" i="11"/>
  <c r="I157" i="11"/>
  <c r="I158" i="11"/>
  <c r="I159" i="11"/>
  <c r="I160" i="11"/>
  <c r="I161" i="11"/>
  <c r="I162" i="11"/>
  <c r="I163" i="11"/>
  <c r="I164" i="11"/>
  <c r="I165" i="11"/>
  <c r="I166" i="11"/>
  <c r="I167" i="11"/>
  <c r="I168" i="11"/>
  <c r="I169" i="11"/>
  <c r="I170" i="11"/>
  <c r="I171" i="11"/>
  <c r="I172" i="11"/>
  <c r="I173" i="11"/>
  <c r="I174" i="11"/>
  <c r="I175" i="11"/>
  <c r="I176" i="11"/>
  <c r="I177" i="11"/>
  <c r="I178" i="11"/>
  <c r="I179" i="11"/>
  <c r="I180" i="11"/>
  <c r="I181" i="11"/>
  <c r="I182" i="11"/>
  <c r="I183" i="11"/>
  <c r="I184" i="11"/>
  <c r="I185" i="11"/>
  <c r="I186" i="11"/>
  <c r="I187" i="11"/>
  <c r="I188" i="11"/>
  <c r="I189" i="11"/>
  <c r="I190" i="11"/>
  <c r="I191" i="11"/>
  <c r="I192" i="11"/>
  <c r="I193" i="11"/>
  <c r="I194" i="11"/>
  <c r="I195" i="11"/>
  <c r="I196" i="11"/>
  <c r="I197" i="11"/>
  <c r="I198" i="11"/>
  <c r="I199" i="11"/>
  <c r="I200" i="11"/>
  <c r="I201" i="11"/>
  <c r="I202" i="11"/>
  <c r="I203" i="11"/>
  <c r="I204" i="11"/>
  <c r="I205" i="11"/>
  <c r="I206" i="11"/>
  <c r="I207" i="11"/>
  <c r="I208" i="11"/>
  <c r="I209" i="11"/>
  <c r="I210" i="11"/>
  <c r="I211" i="11"/>
  <c r="I212" i="11"/>
  <c r="I213" i="11"/>
  <c r="I214" i="11"/>
  <c r="I215" i="11"/>
  <c r="I216" i="11"/>
  <c r="I217" i="11"/>
  <c r="I218" i="11"/>
  <c r="I219" i="11"/>
  <c r="I220" i="11"/>
  <c r="I221" i="11"/>
  <c r="I222" i="11"/>
  <c r="I223" i="11"/>
  <c r="I224" i="11"/>
  <c r="I225" i="11"/>
  <c r="I226" i="11"/>
  <c r="I227" i="11"/>
  <c r="I228" i="11"/>
  <c r="I229" i="11"/>
  <c r="I230" i="11"/>
  <c r="I231" i="11"/>
  <c r="I232" i="11"/>
  <c r="I233" i="11"/>
  <c r="I234" i="11"/>
  <c r="I235" i="11"/>
  <c r="I236" i="11"/>
  <c r="I237" i="11"/>
  <c r="I238" i="11"/>
  <c r="I239" i="11"/>
  <c r="I240" i="11"/>
  <c r="I241" i="11"/>
  <c r="I242" i="11"/>
  <c r="I243" i="11"/>
  <c r="I244" i="11"/>
  <c r="I245" i="11"/>
  <c r="I246" i="11"/>
  <c r="I247" i="11"/>
  <c r="I248" i="11"/>
  <c r="I249" i="11"/>
  <c r="I250" i="11"/>
  <c r="I251" i="11"/>
  <c r="I252" i="11"/>
  <c r="I253" i="11"/>
  <c r="I254" i="11"/>
  <c r="I255" i="11"/>
  <c r="I256" i="11"/>
  <c r="I257" i="11"/>
  <c r="I258" i="11"/>
  <c r="I259" i="11"/>
  <c r="I260" i="11"/>
  <c r="I261" i="11"/>
  <c r="I262" i="11"/>
  <c r="I263" i="11"/>
  <c r="I264" i="11"/>
  <c r="I265" i="11"/>
  <c r="I266" i="11"/>
  <c r="I267" i="11"/>
  <c r="I268" i="11"/>
  <c r="I269" i="11"/>
  <c r="I270" i="11"/>
  <c r="I271" i="11"/>
  <c r="I272" i="11"/>
  <c r="I273" i="11"/>
  <c r="I274" i="11"/>
  <c r="I275" i="11"/>
  <c r="I276" i="11"/>
  <c r="I277" i="11"/>
  <c r="I278" i="11"/>
  <c r="I279" i="11"/>
  <c r="I280" i="11"/>
  <c r="I281" i="11"/>
  <c r="I282" i="11"/>
  <c r="I283" i="11"/>
  <c r="I284" i="11"/>
  <c r="I285" i="11"/>
  <c r="I286" i="11"/>
  <c r="I287" i="11"/>
  <c r="I288" i="11"/>
  <c r="I289" i="11"/>
  <c r="I290" i="11"/>
  <c r="I291" i="11"/>
  <c r="I292" i="11"/>
  <c r="I293" i="11"/>
  <c r="I294" i="11"/>
  <c r="I295" i="11"/>
  <c r="I296" i="11"/>
  <c r="I297" i="11"/>
  <c r="I298" i="11"/>
  <c r="I299" i="11"/>
  <c r="I300" i="11"/>
  <c r="I301" i="11"/>
  <c r="I302" i="11"/>
  <c r="I303" i="11"/>
  <c r="I304" i="11"/>
  <c r="I305" i="11"/>
  <c r="I306" i="11"/>
  <c r="I307" i="11"/>
  <c r="I308" i="11"/>
  <c r="I309" i="11"/>
  <c r="I310" i="11"/>
  <c r="I311" i="11"/>
  <c r="I312" i="11"/>
  <c r="I313" i="11"/>
  <c r="I315" i="11"/>
  <c r="I316" i="11"/>
  <c r="I317" i="11"/>
  <c r="I318" i="11"/>
  <c r="I319" i="11"/>
  <c r="I320" i="11"/>
  <c r="I321" i="11"/>
  <c r="I322" i="11"/>
  <c r="I323" i="11"/>
  <c r="I324" i="11"/>
  <c r="I325" i="11"/>
  <c r="I326" i="11"/>
  <c r="I327" i="11"/>
  <c r="I328" i="11"/>
  <c r="I329" i="11"/>
  <c r="I330" i="11"/>
  <c r="I331" i="11"/>
  <c r="I332" i="11"/>
  <c r="I333" i="11"/>
  <c r="I334" i="11"/>
  <c r="I335" i="11"/>
  <c r="I336" i="11"/>
  <c r="I337" i="11"/>
  <c r="I338" i="11"/>
  <c r="I339" i="11"/>
  <c r="I340" i="11"/>
  <c r="I341" i="11"/>
  <c r="I342" i="11"/>
  <c r="I343" i="11"/>
  <c r="I344" i="11"/>
  <c r="I345" i="11"/>
  <c r="I346" i="11"/>
  <c r="I347" i="11"/>
  <c r="I348" i="11"/>
  <c r="I349" i="11"/>
  <c r="I350" i="11"/>
  <c r="I351" i="11"/>
  <c r="I352" i="11"/>
  <c r="I353" i="11"/>
  <c r="I354" i="11"/>
  <c r="I355" i="11"/>
  <c r="I356" i="11"/>
  <c r="I357" i="11"/>
  <c r="I358" i="11"/>
  <c r="I359" i="11"/>
  <c r="I360" i="11"/>
  <c r="I361" i="11"/>
  <c r="I362" i="11"/>
  <c r="I363" i="11"/>
  <c r="I364" i="11"/>
  <c r="I365" i="11"/>
  <c r="I366" i="11"/>
  <c r="I367" i="11"/>
  <c r="I368" i="11"/>
  <c r="I369" i="11"/>
  <c r="I370" i="11"/>
  <c r="I371" i="11"/>
  <c r="I372" i="11"/>
  <c r="I373" i="11"/>
  <c r="I374" i="11"/>
  <c r="I375" i="11"/>
  <c r="I376" i="11"/>
  <c r="I377" i="11"/>
  <c r="I378" i="11"/>
  <c r="I379" i="11"/>
  <c r="I380" i="11"/>
  <c r="I381" i="11"/>
  <c r="I382" i="11"/>
  <c r="I383" i="11"/>
  <c r="I384" i="11"/>
  <c r="I385" i="11"/>
  <c r="I386" i="11"/>
  <c r="I387" i="11"/>
  <c r="I388" i="11"/>
  <c r="I389" i="11"/>
  <c r="I390" i="11"/>
  <c r="I391" i="11"/>
  <c r="I392" i="11"/>
  <c r="I393" i="11"/>
  <c r="I394" i="11"/>
  <c r="I395" i="11"/>
  <c r="I396" i="11"/>
  <c r="I397" i="11"/>
  <c r="I398" i="11"/>
  <c r="I399" i="11"/>
  <c r="I400" i="11"/>
  <c r="I401" i="11"/>
  <c r="I402" i="11"/>
  <c r="I403" i="11"/>
  <c r="I404" i="11"/>
  <c r="I405" i="11"/>
  <c r="I406" i="11"/>
  <c r="I407" i="11"/>
  <c r="I408" i="11"/>
  <c r="I409" i="11"/>
  <c r="I410" i="11"/>
  <c r="I411" i="11"/>
  <c r="I412" i="11"/>
  <c r="I413" i="11"/>
  <c r="I414" i="11"/>
  <c r="I415" i="11"/>
  <c r="I416" i="11"/>
  <c r="I417" i="11"/>
  <c r="I418" i="11"/>
  <c r="I419" i="11"/>
  <c r="I420" i="11"/>
  <c r="I421" i="11"/>
  <c r="I422" i="11"/>
  <c r="I423" i="11"/>
  <c r="I424" i="11"/>
  <c r="I425" i="11"/>
  <c r="I426" i="11"/>
  <c r="I427" i="11"/>
  <c r="I428" i="11"/>
  <c r="I429" i="11"/>
  <c r="I430" i="11"/>
  <c r="I431" i="11"/>
  <c r="I432" i="11"/>
  <c r="I433" i="11"/>
  <c r="I434" i="11"/>
  <c r="I435" i="11"/>
  <c r="I436" i="11"/>
  <c r="I437" i="11"/>
  <c r="I438" i="11"/>
  <c r="I439" i="11"/>
  <c r="I440" i="11"/>
  <c r="I441" i="11"/>
  <c r="I442" i="11"/>
  <c r="I443" i="11"/>
  <c r="I444" i="11"/>
  <c r="I445" i="11"/>
  <c r="I446" i="11"/>
  <c r="I447" i="11"/>
  <c r="I448" i="11"/>
  <c r="I449" i="11"/>
  <c r="I450" i="11"/>
  <c r="H3"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60" i="11"/>
  <c r="H61" i="11"/>
  <c r="H62" i="11"/>
  <c r="H63" i="11"/>
  <c r="H64" i="11"/>
  <c r="H65" i="11"/>
  <c r="H66" i="11"/>
  <c r="H67" i="11"/>
  <c r="H68" i="11"/>
  <c r="H69" i="11"/>
  <c r="H70" i="11"/>
  <c r="H71" i="11"/>
  <c r="H72" i="11"/>
  <c r="H73" i="11"/>
  <c r="H74" i="11"/>
  <c r="H75" i="11"/>
  <c r="H76" i="11"/>
  <c r="H77" i="11"/>
  <c r="H78" i="11"/>
  <c r="H79" i="11"/>
  <c r="H80" i="11"/>
  <c r="H81" i="11"/>
  <c r="H82" i="11"/>
  <c r="H83" i="11"/>
  <c r="H84" i="11"/>
  <c r="H85" i="11"/>
  <c r="H86" i="11"/>
  <c r="H87" i="11"/>
  <c r="H88" i="11"/>
  <c r="H89" i="11"/>
  <c r="H90" i="11"/>
  <c r="H91" i="11"/>
  <c r="H92" i="11"/>
  <c r="H93" i="11"/>
  <c r="H94" i="11"/>
  <c r="H95" i="11"/>
  <c r="H96" i="11"/>
  <c r="H97" i="11"/>
  <c r="H98" i="11"/>
  <c r="H99" i="11"/>
  <c r="H100" i="11"/>
  <c r="H101" i="11"/>
  <c r="H102" i="11"/>
  <c r="H103" i="11"/>
  <c r="H104" i="11"/>
  <c r="H105" i="11"/>
  <c r="H106" i="11"/>
  <c r="H107" i="11"/>
  <c r="H108" i="11"/>
  <c r="H109" i="11"/>
  <c r="H110" i="11"/>
  <c r="H111" i="11"/>
  <c r="H112" i="11"/>
  <c r="H113" i="11"/>
  <c r="H114" i="11"/>
  <c r="H115" i="11"/>
  <c r="H116" i="11"/>
  <c r="H117" i="11"/>
  <c r="H118" i="11"/>
  <c r="H119" i="11"/>
  <c r="H120" i="11"/>
  <c r="H121" i="11"/>
  <c r="H122" i="11"/>
  <c r="H123" i="11"/>
  <c r="H124" i="11"/>
  <c r="H125" i="11"/>
  <c r="H126" i="11"/>
  <c r="H127" i="11"/>
  <c r="H128" i="11"/>
  <c r="H129" i="11"/>
  <c r="H130" i="11"/>
  <c r="H131" i="11"/>
  <c r="H132" i="11"/>
  <c r="H133" i="11"/>
  <c r="H134" i="11"/>
  <c r="H135" i="11"/>
  <c r="H136" i="11"/>
  <c r="H137" i="11"/>
  <c r="H138" i="11"/>
  <c r="H139" i="11"/>
  <c r="H140" i="11"/>
  <c r="H141" i="11"/>
  <c r="H142" i="11"/>
  <c r="H143" i="11"/>
  <c r="H144" i="11"/>
  <c r="H145" i="11"/>
  <c r="H146" i="11"/>
  <c r="H147" i="11"/>
  <c r="H148" i="11"/>
  <c r="H149" i="11"/>
  <c r="H150" i="11"/>
  <c r="H151" i="11"/>
  <c r="H152" i="11"/>
  <c r="H153" i="11"/>
  <c r="H154" i="11"/>
  <c r="H155" i="11"/>
  <c r="H156" i="11"/>
  <c r="H157" i="11"/>
  <c r="H158" i="11"/>
  <c r="H159" i="11"/>
  <c r="H160" i="11"/>
  <c r="H161" i="11"/>
  <c r="H162" i="11"/>
  <c r="H163" i="11"/>
  <c r="H164" i="11"/>
  <c r="H165" i="11"/>
  <c r="H166" i="11"/>
  <c r="H167" i="11"/>
  <c r="H168" i="11"/>
  <c r="H169" i="11"/>
  <c r="H170" i="11"/>
  <c r="H171" i="11"/>
  <c r="H172" i="11"/>
  <c r="H173" i="11"/>
  <c r="H174" i="11"/>
  <c r="H175" i="11"/>
  <c r="H176" i="11"/>
  <c r="H177" i="11"/>
  <c r="H178" i="11"/>
  <c r="H179" i="11"/>
  <c r="H180" i="11"/>
  <c r="H181" i="11"/>
  <c r="H182" i="11"/>
  <c r="H183" i="11"/>
  <c r="H184" i="11"/>
  <c r="H185" i="11"/>
  <c r="H186" i="11"/>
  <c r="H187" i="11"/>
  <c r="H188" i="11"/>
  <c r="H189" i="11"/>
  <c r="H190" i="11"/>
  <c r="H191" i="11"/>
  <c r="H192" i="11"/>
  <c r="H193" i="11"/>
  <c r="H194" i="11"/>
  <c r="H195" i="11"/>
  <c r="H196" i="11"/>
  <c r="H197" i="11"/>
  <c r="H198" i="11"/>
  <c r="H199" i="11"/>
  <c r="H200" i="11"/>
  <c r="H201" i="11"/>
  <c r="H202" i="11"/>
  <c r="H203" i="11"/>
  <c r="H204" i="11"/>
  <c r="H205" i="11"/>
  <c r="H206" i="11"/>
  <c r="H207" i="11"/>
  <c r="H208" i="11"/>
  <c r="H209" i="11"/>
  <c r="H210" i="11"/>
  <c r="H211" i="11"/>
  <c r="H212" i="11"/>
  <c r="H213" i="11"/>
  <c r="H214" i="11"/>
  <c r="H215" i="11"/>
  <c r="H216" i="11"/>
  <c r="H217" i="11"/>
  <c r="H218" i="11"/>
  <c r="H219" i="11"/>
  <c r="H220" i="11"/>
  <c r="H221" i="11"/>
  <c r="H222" i="11"/>
  <c r="H223" i="11"/>
  <c r="H224" i="11"/>
  <c r="H225" i="11"/>
  <c r="H226" i="11"/>
  <c r="H227" i="11"/>
  <c r="H228" i="11"/>
  <c r="H229" i="11"/>
  <c r="H230" i="11"/>
  <c r="H231" i="11"/>
  <c r="H232" i="11"/>
  <c r="H233" i="11"/>
  <c r="H234" i="11"/>
  <c r="H235" i="11"/>
  <c r="H236" i="11"/>
  <c r="H237" i="11"/>
  <c r="H238" i="11"/>
  <c r="H239" i="11"/>
  <c r="H240" i="11"/>
  <c r="H241" i="11"/>
  <c r="H242" i="11"/>
  <c r="H243" i="11"/>
  <c r="H244" i="11"/>
  <c r="H245" i="11"/>
  <c r="H246" i="11"/>
  <c r="H247" i="11"/>
  <c r="H248" i="11"/>
  <c r="H249" i="11"/>
  <c r="H250" i="11"/>
  <c r="H251" i="11"/>
  <c r="H252" i="11"/>
  <c r="H253" i="11"/>
  <c r="H254" i="11"/>
  <c r="H255" i="11"/>
  <c r="H256" i="11"/>
  <c r="H257" i="11"/>
  <c r="H258" i="11"/>
  <c r="H259" i="11"/>
  <c r="H260" i="11"/>
  <c r="H261" i="11"/>
  <c r="H262" i="11"/>
  <c r="H263" i="11"/>
  <c r="H264" i="11"/>
  <c r="H265" i="11"/>
  <c r="H266" i="11"/>
  <c r="H267" i="11"/>
  <c r="H268" i="11"/>
  <c r="H269" i="11"/>
  <c r="H270" i="11"/>
  <c r="H271" i="11"/>
  <c r="H272" i="11"/>
  <c r="H273" i="11"/>
  <c r="H274" i="11"/>
  <c r="H275" i="11"/>
  <c r="H276" i="11"/>
  <c r="H277" i="11"/>
  <c r="H278" i="11"/>
  <c r="H279" i="11"/>
  <c r="H280" i="11"/>
  <c r="H281" i="11"/>
  <c r="H282" i="11"/>
  <c r="H283" i="11"/>
  <c r="H284" i="11"/>
  <c r="H285" i="11"/>
  <c r="H286" i="11"/>
  <c r="H287" i="11"/>
  <c r="H288" i="11"/>
  <c r="H289" i="11"/>
  <c r="H290" i="11"/>
  <c r="H291" i="11"/>
  <c r="H292" i="11"/>
  <c r="H293" i="11"/>
  <c r="H294" i="11"/>
  <c r="H295" i="11"/>
  <c r="H296" i="11"/>
  <c r="H297" i="11"/>
  <c r="H298" i="11"/>
  <c r="H299" i="11"/>
  <c r="H300" i="11"/>
  <c r="H301" i="11"/>
  <c r="H302" i="11"/>
  <c r="H303" i="11"/>
  <c r="H304" i="11"/>
  <c r="H305" i="11"/>
  <c r="H306" i="11"/>
  <c r="H307" i="11"/>
  <c r="H308" i="11"/>
  <c r="H309" i="11"/>
  <c r="H310" i="11"/>
  <c r="H311" i="11"/>
  <c r="H312" i="11"/>
  <c r="H313" i="11"/>
  <c r="H315" i="11"/>
  <c r="H316" i="11"/>
  <c r="H317" i="11"/>
  <c r="H318" i="11"/>
  <c r="H319" i="11"/>
  <c r="H320" i="11"/>
  <c r="H321" i="11"/>
  <c r="H322" i="11"/>
  <c r="H323" i="11"/>
  <c r="H324" i="11"/>
  <c r="H325" i="11"/>
  <c r="H326" i="11"/>
  <c r="H327" i="11"/>
  <c r="H328" i="11"/>
  <c r="H329" i="11"/>
  <c r="H330" i="11"/>
  <c r="H331" i="11"/>
  <c r="H332" i="11"/>
  <c r="H333" i="11"/>
  <c r="H334" i="11"/>
  <c r="H335" i="11"/>
  <c r="H336" i="11"/>
  <c r="H337" i="11"/>
  <c r="H338" i="11"/>
  <c r="H339" i="11"/>
  <c r="H340" i="11"/>
  <c r="H341" i="11"/>
  <c r="H342" i="11"/>
  <c r="H343" i="11"/>
  <c r="H344" i="11"/>
  <c r="H345" i="11"/>
  <c r="H346" i="11"/>
  <c r="H347" i="11"/>
  <c r="H348" i="11"/>
  <c r="H349" i="11"/>
  <c r="H350" i="11"/>
  <c r="H351" i="11"/>
  <c r="H352" i="11"/>
  <c r="H353" i="11"/>
  <c r="H354" i="11"/>
  <c r="H355" i="11"/>
  <c r="H356" i="11"/>
  <c r="H357" i="11"/>
  <c r="H358" i="11"/>
  <c r="H359" i="11"/>
  <c r="H360" i="11"/>
  <c r="H361" i="11"/>
  <c r="H362" i="11"/>
  <c r="H363" i="11"/>
  <c r="H364" i="11"/>
  <c r="H365" i="11"/>
  <c r="H366" i="11"/>
  <c r="H367" i="11"/>
  <c r="H368" i="11"/>
  <c r="H369" i="11"/>
  <c r="H370" i="11"/>
  <c r="H371" i="11"/>
  <c r="H372" i="11"/>
  <c r="H373" i="11"/>
  <c r="H374" i="11"/>
  <c r="H375" i="11"/>
  <c r="H376" i="11"/>
  <c r="H377" i="11"/>
  <c r="H378" i="11"/>
  <c r="H379" i="11"/>
  <c r="H380" i="11"/>
  <c r="H381" i="11"/>
  <c r="H382" i="11"/>
  <c r="H383" i="11"/>
  <c r="H384" i="11"/>
  <c r="H385" i="11"/>
  <c r="H386" i="11"/>
  <c r="H387" i="11"/>
  <c r="H388" i="11"/>
  <c r="H389" i="11"/>
  <c r="H390" i="11"/>
  <c r="H391" i="11"/>
  <c r="H392" i="11"/>
  <c r="H393" i="11"/>
  <c r="H394" i="11"/>
  <c r="H395" i="11"/>
  <c r="H396" i="11"/>
  <c r="H397" i="11"/>
  <c r="H398" i="11"/>
  <c r="H399" i="11"/>
  <c r="H400" i="11"/>
  <c r="H401" i="11"/>
  <c r="H402" i="11"/>
  <c r="H403" i="11"/>
  <c r="H404" i="11"/>
  <c r="H405" i="11"/>
  <c r="H406" i="11"/>
  <c r="H407" i="11"/>
  <c r="H408" i="11"/>
  <c r="H409" i="11"/>
  <c r="H410" i="11"/>
  <c r="H411" i="11"/>
  <c r="H412" i="11"/>
  <c r="H413" i="11"/>
  <c r="H414" i="11"/>
  <c r="H415" i="11"/>
  <c r="H416" i="11"/>
  <c r="H417" i="11"/>
  <c r="H418" i="11"/>
  <c r="H419" i="11"/>
  <c r="H420" i="11"/>
  <c r="H421" i="11"/>
  <c r="H422" i="11"/>
  <c r="H423" i="11"/>
  <c r="H424" i="11"/>
  <c r="H425" i="11"/>
  <c r="H426" i="11"/>
  <c r="H427" i="11"/>
  <c r="H428" i="11"/>
  <c r="H429" i="11"/>
  <c r="H430" i="11"/>
  <c r="H431" i="11"/>
  <c r="H432" i="11"/>
  <c r="H433" i="11"/>
  <c r="H434" i="11"/>
  <c r="H435" i="11"/>
  <c r="H436" i="11"/>
  <c r="H437" i="11"/>
  <c r="H438" i="11"/>
  <c r="H439" i="11"/>
  <c r="H440" i="11"/>
  <c r="H441" i="11"/>
  <c r="H442" i="11"/>
  <c r="H443" i="11"/>
  <c r="H444" i="11"/>
  <c r="H445" i="11"/>
  <c r="H446" i="11"/>
  <c r="H447" i="11"/>
  <c r="H448" i="11"/>
  <c r="H449" i="11"/>
  <c r="H450" i="11"/>
  <c r="I2" i="11"/>
  <c r="H2" i="11"/>
  <c r="A3" i="11"/>
  <c r="A4" i="11"/>
  <c r="A5"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A190" i="11"/>
  <c r="A191" i="11"/>
  <c r="A192" i="11"/>
  <c r="A193" i="11"/>
  <c r="A194" i="11"/>
  <c r="A195" i="11"/>
  <c r="A196" i="11"/>
  <c r="A197" i="11"/>
  <c r="A198" i="11"/>
  <c r="A199" i="11"/>
  <c r="A200" i="11"/>
  <c r="A201" i="11"/>
  <c r="A202" i="11"/>
  <c r="A203" i="11"/>
  <c r="A204" i="11"/>
  <c r="A205" i="11"/>
  <c r="A206" i="11"/>
  <c r="A207" i="11"/>
  <c r="A208" i="11"/>
  <c r="A209" i="11"/>
  <c r="A210" i="11"/>
  <c r="A211" i="11"/>
  <c r="A212" i="11"/>
  <c r="A213" i="11"/>
  <c r="A214" i="11"/>
  <c r="A215" i="11"/>
  <c r="A216" i="11"/>
  <c r="A217" i="11"/>
  <c r="A218" i="11"/>
  <c r="A219" i="11"/>
  <c r="A220" i="11"/>
  <c r="A221" i="11"/>
  <c r="A222" i="11"/>
  <c r="A223" i="11"/>
  <c r="A224" i="11"/>
  <c r="A225" i="11"/>
  <c r="A226" i="11"/>
  <c r="A227" i="11"/>
  <c r="A228" i="11"/>
  <c r="A229" i="11"/>
  <c r="A230" i="11"/>
  <c r="A231" i="11"/>
  <c r="A232" i="11"/>
  <c r="A233" i="11"/>
  <c r="A234" i="11"/>
  <c r="A235" i="11"/>
  <c r="A236" i="11"/>
  <c r="A237" i="11"/>
  <c r="A238" i="11"/>
  <c r="A239" i="11"/>
  <c r="A240" i="11"/>
  <c r="A241" i="11"/>
  <c r="A242" i="11"/>
  <c r="A243" i="11"/>
  <c r="A244" i="11"/>
  <c r="A245" i="11"/>
  <c r="A246" i="11"/>
  <c r="A247" i="11"/>
  <c r="A248" i="11"/>
  <c r="A249" i="11"/>
  <c r="A250" i="11"/>
  <c r="A251" i="11"/>
  <c r="A252" i="11"/>
  <c r="A253" i="11"/>
  <c r="A254" i="11"/>
  <c r="A255" i="11"/>
  <c r="A256" i="11"/>
  <c r="A257" i="11"/>
  <c r="A258" i="11"/>
  <c r="A259" i="11"/>
  <c r="A260" i="11"/>
  <c r="A261" i="11"/>
  <c r="A262" i="11"/>
  <c r="A263" i="11"/>
  <c r="A264" i="11"/>
  <c r="A265" i="11"/>
  <c r="A266" i="11"/>
  <c r="A267" i="11"/>
  <c r="A268" i="11"/>
  <c r="A269" i="11"/>
  <c r="A270" i="11"/>
  <c r="A271" i="11"/>
  <c r="A272" i="11"/>
  <c r="A273" i="11"/>
  <c r="A274" i="11"/>
  <c r="A275" i="11"/>
  <c r="A276" i="11"/>
  <c r="A277" i="11"/>
  <c r="A278" i="11"/>
  <c r="A279" i="11"/>
  <c r="A280" i="11"/>
  <c r="A281" i="11"/>
  <c r="A282" i="11"/>
  <c r="A283" i="11"/>
  <c r="A284" i="11"/>
  <c r="A285" i="11"/>
  <c r="A286" i="11"/>
  <c r="A287" i="11"/>
  <c r="A288" i="11"/>
  <c r="A289" i="11"/>
  <c r="A290" i="11"/>
  <c r="A291" i="11"/>
  <c r="A292" i="11"/>
  <c r="A293" i="11"/>
  <c r="A294" i="11"/>
  <c r="A295" i="11"/>
  <c r="A296" i="11"/>
  <c r="A297" i="11"/>
  <c r="A298" i="11"/>
  <c r="A299" i="11"/>
  <c r="A300" i="11"/>
  <c r="A301" i="11"/>
  <c r="A302" i="11"/>
  <c r="A303" i="11"/>
  <c r="A304" i="11"/>
  <c r="A305" i="11"/>
  <c r="A306" i="11"/>
  <c r="A307" i="11"/>
  <c r="A308" i="11"/>
  <c r="A309" i="11"/>
  <c r="A310" i="11"/>
  <c r="A311" i="11"/>
  <c r="A312" i="11"/>
  <c r="A313" i="11"/>
  <c r="A315" i="11"/>
  <c r="A316" i="11"/>
  <c r="A317" i="11"/>
  <c r="A318" i="11"/>
  <c r="A319" i="11"/>
  <c r="A320" i="11"/>
  <c r="A321" i="11"/>
  <c r="A322" i="11"/>
  <c r="A323" i="11"/>
  <c r="A324" i="11"/>
  <c r="A325" i="11"/>
  <c r="A326" i="11"/>
  <c r="A327" i="11"/>
  <c r="A328" i="11"/>
  <c r="A329" i="11"/>
  <c r="A330" i="11"/>
  <c r="A331" i="11"/>
  <c r="A332" i="11"/>
  <c r="A333" i="11"/>
  <c r="A334" i="11"/>
  <c r="A335" i="11"/>
  <c r="A336" i="11"/>
  <c r="A337" i="11"/>
  <c r="A338" i="11"/>
  <c r="A339" i="11"/>
  <c r="A340" i="11"/>
  <c r="A341" i="11"/>
  <c r="A342" i="11"/>
  <c r="A343" i="11"/>
  <c r="A344" i="11"/>
  <c r="A345" i="11"/>
  <c r="A346" i="11"/>
  <c r="A347" i="11"/>
  <c r="A348" i="11"/>
  <c r="A349" i="11"/>
  <c r="A350" i="11"/>
  <c r="A351" i="11"/>
  <c r="A352" i="11"/>
  <c r="A353" i="11"/>
  <c r="A354" i="11"/>
  <c r="A355" i="11"/>
  <c r="A356" i="11"/>
  <c r="A357" i="11"/>
  <c r="A358" i="11"/>
  <c r="A359" i="11"/>
  <c r="A360" i="11"/>
  <c r="A361" i="11"/>
  <c r="A362" i="11"/>
  <c r="A363" i="11"/>
  <c r="A364" i="11"/>
  <c r="A365" i="11"/>
  <c r="A366" i="11"/>
  <c r="A367" i="11"/>
  <c r="A368" i="11"/>
  <c r="A369" i="11"/>
  <c r="A370" i="11"/>
  <c r="A371" i="11"/>
  <c r="A372" i="11"/>
  <c r="A373" i="11"/>
  <c r="A374" i="11"/>
  <c r="A375" i="11"/>
  <c r="A376" i="11"/>
  <c r="A377" i="11"/>
  <c r="A378" i="11"/>
  <c r="A379" i="11"/>
  <c r="A380" i="11"/>
  <c r="A381" i="11"/>
  <c r="A382" i="11"/>
  <c r="A383" i="11"/>
  <c r="A384" i="11"/>
  <c r="A385" i="11"/>
  <c r="A386" i="11"/>
  <c r="A387" i="11"/>
  <c r="A388" i="11"/>
  <c r="A389" i="11"/>
  <c r="A390" i="11"/>
  <c r="A391" i="11"/>
  <c r="A392" i="11"/>
  <c r="A393" i="11"/>
  <c r="A394" i="11"/>
  <c r="A395" i="11"/>
  <c r="A396" i="11"/>
  <c r="A397" i="11"/>
  <c r="A398" i="11"/>
  <c r="A399" i="11"/>
  <c r="A400" i="11"/>
  <c r="A401" i="11"/>
  <c r="A402" i="11"/>
  <c r="A403" i="11"/>
  <c r="A404" i="11"/>
  <c r="A405" i="11"/>
  <c r="A406" i="11"/>
  <c r="A407" i="11"/>
  <c r="A408" i="11"/>
  <c r="A409" i="11"/>
  <c r="A410" i="11"/>
  <c r="A411" i="11"/>
  <c r="A412" i="11"/>
  <c r="A413" i="11"/>
  <c r="A414" i="11"/>
  <c r="A415" i="11"/>
  <c r="A416" i="11"/>
  <c r="A417" i="11"/>
  <c r="A418" i="11"/>
  <c r="A419" i="11"/>
  <c r="A420" i="11"/>
  <c r="A421" i="11"/>
  <c r="A422" i="11"/>
  <c r="A423" i="11"/>
  <c r="A424" i="11"/>
  <c r="A425" i="11"/>
  <c r="A426" i="11"/>
  <c r="A427" i="11"/>
  <c r="A428" i="11"/>
  <c r="A429" i="11"/>
  <c r="A430" i="11"/>
  <c r="A431" i="11"/>
  <c r="A432" i="11"/>
  <c r="A433" i="11"/>
  <c r="A434" i="11"/>
  <c r="A435" i="11"/>
  <c r="A436" i="11"/>
  <c r="A437" i="11"/>
  <c r="A438" i="11"/>
  <c r="A439" i="11"/>
  <c r="A440" i="11"/>
  <c r="A441" i="11"/>
  <c r="A442" i="11"/>
  <c r="A443" i="11"/>
  <c r="A444" i="11"/>
  <c r="A445" i="11"/>
  <c r="A446" i="11"/>
  <c r="A447" i="11"/>
  <c r="A448" i="11"/>
  <c r="A449" i="11"/>
  <c r="A450" i="11"/>
  <c r="A2" i="11"/>
  <c r="R2" i="10"/>
  <c r="R33" i="10"/>
  <c r="R36" i="10"/>
  <c r="R37" i="10"/>
  <c r="R38" i="10"/>
  <c r="R42" i="10"/>
  <c r="R43" i="10"/>
  <c r="R44" i="10"/>
  <c r="R45" i="10"/>
  <c r="R46" i="10"/>
  <c r="R47" i="10"/>
  <c r="R48" i="10"/>
  <c r="R54" i="10"/>
  <c r="R55" i="10"/>
  <c r="R56" i="10"/>
  <c r="R57" i="10"/>
  <c r="R58" i="10"/>
  <c r="R59" i="10"/>
  <c r="R60" i="10"/>
  <c r="R61" i="10"/>
  <c r="R62" i="10"/>
  <c r="R63" i="10"/>
  <c r="R64" i="10"/>
  <c r="Q2" i="10"/>
  <c r="Q33" i="10"/>
  <c r="Q36" i="10"/>
  <c r="Q37" i="10"/>
  <c r="Q38" i="10"/>
  <c r="Q42" i="10"/>
  <c r="Q43" i="10"/>
  <c r="Q44" i="10"/>
  <c r="Q45" i="10"/>
  <c r="Q46" i="10"/>
  <c r="Q47" i="10"/>
  <c r="Q48" i="10"/>
  <c r="Q54" i="10"/>
  <c r="Q55" i="10"/>
  <c r="Q56" i="10"/>
  <c r="Q57" i="10"/>
  <c r="Q58" i="10"/>
  <c r="Q59" i="10"/>
  <c r="Q60" i="10"/>
  <c r="Q61" i="10"/>
  <c r="Q62" i="10"/>
  <c r="Q63" i="10"/>
  <c r="Q64" i="10"/>
  <c r="N2" i="10"/>
  <c r="N33" i="10"/>
  <c r="N36" i="10"/>
  <c r="N37" i="10"/>
  <c r="N38" i="10"/>
  <c r="N42" i="10"/>
  <c r="N43" i="10"/>
  <c r="N44" i="10"/>
  <c r="N45" i="10"/>
  <c r="N46" i="10"/>
  <c r="N47" i="10"/>
  <c r="N48" i="10"/>
  <c r="N54" i="10"/>
  <c r="N55" i="10"/>
  <c r="N56" i="10"/>
  <c r="N57" i="10"/>
  <c r="N58" i="10"/>
  <c r="N59" i="10"/>
  <c r="N60" i="10"/>
  <c r="N61" i="10"/>
  <c r="N62" i="10"/>
  <c r="N63" i="10"/>
  <c r="N64" i="10"/>
  <c r="L2" i="10"/>
  <c r="L33" i="10"/>
  <c r="L36" i="10"/>
  <c r="L37" i="10"/>
  <c r="L38" i="10"/>
  <c r="L42" i="10"/>
  <c r="L43" i="10"/>
  <c r="L44" i="10"/>
  <c r="L45" i="10"/>
  <c r="L46" i="10"/>
  <c r="L47" i="10"/>
  <c r="L48" i="10"/>
  <c r="L54" i="10"/>
  <c r="L55" i="10"/>
  <c r="L56" i="10"/>
  <c r="L57" i="10"/>
  <c r="L58" i="10"/>
  <c r="L59" i="10"/>
  <c r="L60" i="10"/>
  <c r="L61" i="10"/>
  <c r="L62" i="10"/>
  <c r="L63" i="10"/>
  <c r="L64" i="10"/>
  <c r="I2" i="10"/>
  <c r="I33" i="10"/>
  <c r="I36" i="10"/>
  <c r="I37" i="10"/>
  <c r="I38" i="10"/>
  <c r="I42" i="10"/>
  <c r="I43" i="10"/>
  <c r="I44" i="10"/>
  <c r="I45" i="10"/>
  <c r="I46" i="10"/>
  <c r="I47" i="10"/>
  <c r="I48" i="10"/>
  <c r="I54" i="10"/>
  <c r="I55" i="10"/>
  <c r="I56" i="10"/>
  <c r="I57" i="10"/>
  <c r="I58" i="10"/>
  <c r="I59" i="10"/>
  <c r="I60" i="10"/>
  <c r="I61" i="10"/>
  <c r="I62" i="10"/>
  <c r="I63" i="10"/>
  <c r="I64" i="10"/>
  <c r="H2" i="10"/>
  <c r="H33" i="10"/>
  <c r="H36" i="10"/>
  <c r="H37" i="10"/>
  <c r="H38" i="10"/>
  <c r="H42" i="10"/>
  <c r="H43" i="10"/>
  <c r="H44" i="10"/>
  <c r="H45" i="10"/>
  <c r="H46" i="10"/>
  <c r="H47" i="10"/>
  <c r="H48" i="10"/>
  <c r="H54" i="10"/>
  <c r="H55" i="10"/>
  <c r="H56" i="10"/>
  <c r="H57" i="10"/>
  <c r="H58" i="10"/>
  <c r="H59" i="10"/>
  <c r="H60" i="10"/>
  <c r="H61" i="10"/>
  <c r="H62" i="10"/>
  <c r="H63" i="10"/>
  <c r="H64" i="10"/>
  <c r="A2" i="10"/>
  <c r="A33" i="10"/>
  <c r="A36" i="10"/>
  <c r="A37" i="10"/>
  <c r="A38" i="10"/>
  <c r="A42" i="10"/>
  <c r="A43" i="10"/>
  <c r="A44" i="10"/>
  <c r="A45" i="10"/>
  <c r="A46" i="10"/>
  <c r="A47" i="10"/>
  <c r="A48" i="10"/>
  <c r="A54" i="10"/>
  <c r="A55" i="10"/>
  <c r="A56" i="10"/>
  <c r="A57" i="10"/>
  <c r="A58" i="10"/>
  <c r="A59" i="10"/>
  <c r="A60" i="10"/>
  <c r="A61" i="10"/>
  <c r="A62" i="10"/>
  <c r="A63" i="10"/>
  <c r="A64" i="10"/>
  <c r="T3" i="8"/>
  <c r="T4" i="8"/>
  <c r="T5" i="8"/>
  <c r="T9" i="8"/>
  <c r="T10" i="8"/>
  <c r="T11" i="8"/>
  <c r="T12" i="8"/>
  <c r="T15" i="8"/>
  <c r="T16" i="8"/>
  <c r="T17" i="8"/>
  <c r="T18" i="8"/>
  <c r="T19" i="8"/>
  <c r="T20" i="8"/>
  <c r="T21" i="8"/>
  <c r="T22" i="8"/>
  <c r="T23" i="8"/>
  <c r="T24" i="8"/>
  <c r="T25" i="8"/>
  <c r="T26" i="8"/>
  <c r="T27" i="8"/>
  <c r="T28" i="8"/>
  <c r="T29" i="8"/>
  <c r="T30" i="8"/>
  <c r="T31" i="8"/>
  <c r="T32" i="8"/>
  <c r="T33" i="8"/>
  <c r="T34" i="8"/>
  <c r="T35" i="8"/>
  <c r="T36" i="8"/>
  <c r="T37" i="8"/>
  <c r="T38" i="8"/>
  <c r="T39" i="8"/>
  <c r="T40" i="8"/>
  <c r="T41" i="8"/>
  <c r="T42" i="8"/>
  <c r="T43" i="8"/>
  <c r="T44" i="8"/>
  <c r="T45" i="8"/>
  <c r="T46" i="8"/>
  <c r="T47" i="8"/>
  <c r="T48" i="8"/>
  <c r="T49" i="8"/>
  <c r="T50" i="8"/>
  <c r="T51" i="8"/>
  <c r="T52" i="8"/>
  <c r="T53" i="8"/>
  <c r="T54" i="8"/>
  <c r="T55" i="8"/>
  <c r="T56" i="8"/>
  <c r="T57" i="8"/>
  <c r="T58" i="8"/>
  <c r="T59" i="8"/>
  <c r="T60" i="8"/>
  <c r="T61" i="8"/>
  <c r="T62" i="8"/>
  <c r="T63" i="8"/>
  <c r="T64" i="8"/>
  <c r="T65" i="8"/>
  <c r="T66" i="8"/>
  <c r="T67" i="8"/>
  <c r="T68" i="8"/>
  <c r="T69" i="8"/>
  <c r="T70" i="8"/>
  <c r="T71" i="8"/>
  <c r="T72" i="8"/>
  <c r="T73" i="8"/>
  <c r="T74" i="8"/>
  <c r="T75" i="8"/>
  <c r="T76" i="8"/>
  <c r="T77" i="8"/>
  <c r="T78" i="8"/>
  <c r="T79" i="8"/>
  <c r="T80" i="8"/>
  <c r="T81" i="8"/>
  <c r="T82" i="8"/>
  <c r="T83" i="8"/>
  <c r="T84" i="8"/>
  <c r="T85" i="8"/>
  <c r="T86" i="8"/>
  <c r="T87" i="8"/>
  <c r="T88" i="8"/>
  <c r="T89" i="8"/>
  <c r="T90" i="8"/>
  <c r="T91" i="8"/>
  <c r="T92" i="8"/>
  <c r="T93" i="8"/>
  <c r="T94" i="8"/>
  <c r="T95" i="8"/>
  <c r="T96" i="8"/>
  <c r="T97" i="8"/>
  <c r="T98" i="8"/>
  <c r="T102" i="8"/>
  <c r="T103" i="8"/>
  <c r="T104" i="8"/>
  <c r="T105" i="8"/>
  <c r="S3" i="8"/>
  <c r="S4" i="8"/>
  <c r="S5" i="8"/>
  <c r="S15" i="8"/>
  <c r="S16" i="8"/>
  <c r="S17" i="8"/>
  <c r="S18" i="8"/>
  <c r="S19" i="8"/>
  <c r="S20" i="8"/>
  <c r="S21" i="8"/>
  <c r="S22" i="8"/>
  <c r="S23" i="8"/>
  <c r="S24" i="8"/>
  <c r="S25" i="8"/>
  <c r="S26" i="8"/>
  <c r="S27" i="8"/>
  <c r="S28" i="8"/>
  <c r="S29" i="8"/>
  <c r="S30" i="8"/>
  <c r="S31" i="8"/>
  <c r="S32" i="8"/>
  <c r="S33" i="8"/>
  <c r="S34" i="8"/>
  <c r="S35" i="8"/>
  <c r="S36" i="8"/>
  <c r="S37" i="8"/>
  <c r="S38" i="8"/>
  <c r="S39" i="8"/>
  <c r="S40" i="8"/>
  <c r="S41" i="8"/>
  <c r="S42" i="8"/>
  <c r="S43" i="8"/>
  <c r="S44" i="8"/>
  <c r="S45" i="8"/>
  <c r="S46" i="8"/>
  <c r="S47" i="8"/>
  <c r="S48" i="8"/>
  <c r="S49" i="8"/>
  <c r="S50" i="8"/>
  <c r="S51" i="8"/>
  <c r="S52" i="8"/>
  <c r="S53" i="8"/>
  <c r="S54" i="8"/>
  <c r="S55" i="8"/>
  <c r="S56" i="8"/>
  <c r="S57" i="8"/>
  <c r="S58" i="8"/>
  <c r="S59" i="8"/>
  <c r="S60" i="8"/>
  <c r="S61" i="8"/>
  <c r="S62" i="8"/>
  <c r="S63" i="8"/>
  <c r="S64" i="8"/>
  <c r="S65" i="8"/>
  <c r="S66" i="8"/>
  <c r="S67" i="8"/>
  <c r="S68" i="8"/>
  <c r="S69" i="8"/>
  <c r="S70" i="8"/>
  <c r="S71" i="8"/>
  <c r="S72" i="8"/>
  <c r="S73" i="8"/>
  <c r="S74" i="8"/>
  <c r="S75" i="8"/>
  <c r="S76" i="8"/>
  <c r="S77" i="8"/>
  <c r="S78" i="8"/>
  <c r="S79" i="8"/>
  <c r="S80" i="8"/>
  <c r="S81" i="8"/>
  <c r="S82" i="8"/>
  <c r="S83" i="8"/>
  <c r="S84" i="8"/>
  <c r="S85" i="8"/>
  <c r="S86" i="8"/>
  <c r="S87" i="8"/>
  <c r="S88" i="8"/>
  <c r="S89" i="8"/>
  <c r="S90" i="8"/>
  <c r="S91" i="8"/>
  <c r="S92" i="8"/>
  <c r="S93" i="8"/>
  <c r="S94" i="8"/>
  <c r="S95" i="8"/>
  <c r="S96" i="8"/>
  <c r="S97" i="8"/>
  <c r="S98" i="8"/>
  <c r="S102" i="8"/>
  <c r="S103" i="8"/>
  <c r="S104" i="8"/>
  <c r="S105" i="8"/>
  <c r="P3" i="8"/>
  <c r="P4" i="8"/>
  <c r="P5" i="8"/>
  <c r="P9" i="8"/>
  <c r="P10" i="8"/>
  <c r="P11" i="8"/>
  <c r="P12"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7" i="8"/>
  <c r="P98" i="8"/>
  <c r="P102" i="8"/>
  <c r="P103" i="8"/>
  <c r="P104" i="8"/>
  <c r="P105" i="8"/>
  <c r="O3" i="8"/>
  <c r="O4" i="8"/>
  <c r="O5" i="8"/>
  <c r="O9" i="8"/>
  <c r="O10" i="8"/>
  <c r="O11" i="8"/>
  <c r="O12"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102" i="8"/>
  <c r="O103" i="8"/>
  <c r="O104" i="8"/>
  <c r="O105" i="8"/>
  <c r="N3" i="8"/>
  <c r="N4" i="8"/>
  <c r="N5" i="8"/>
  <c r="N9" i="8"/>
  <c r="N10" i="8"/>
  <c r="N11" i="8"/>
  <c r="N12"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N102" i="8"/>
  <c r="N103" i="8"/>
  <c r="N104" i="8"/>
  <c r="N105" i="8"/>
  <c r="M3" i="8"/>
  <c r="M4" i="8"/>
  <c r="M5" i="8"/>
  <c r="M9" i="8"/>
  <c r="M10" i="8"/>
  <c r="M11" i="8"/>
  <c r="M12"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102" i="8"/>
  <c r="M103" i="8"/>
  <c r="M104" i="8"/>
  <c r="M105" i="8"/>
  <c r="S2" i="8"/>
  <c r="P2" i="8"/>
  <c r="O2" i="8"/>
  <c r="N2" i="8"/>
  <c r="M2" i="8"/>
  <c r="T2" i="8"/>
  <c r="K3" i="8"/>
  <c r="K4" i="8"/>
  <c r="K5" i="8"/>
  <c r="K9" i="8"/>
  <c r="K10" i="8"/>
  <c r="K11" i="8"/>
  <c r="K12"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102" i="8"/>
  <c r="K103" i="8"/>
  <c r="K104" i="8"/>
  <c r="K105" i="8"/>
  <c r="K2" i="8"/>
  <c r="G3" i="8"/>
  <c r="G4" i="8"/>
  <c r="G5" i="8"/>
  <c r="G9" i="8"/>
  <c r="G10" i="8"/>
  <c r="G11" i="8"/>
  <c r="G12"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102" i="8"/>
  <c r="G103" i="8"/>
  <c r="G104" i="8"/>
  <c r="G105" i="8"/>
  <c r="H3" i="8"/>
  <c r="H4" i="8"/>
  <c r="H5" i="8"/>
  <c r="H9" i="8"/>
  <c r="H10" i="8"/>
  <c r="H11" i="8"/>
  <c r="H12"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102" i="8"/>
  <c r="H103" i="8"/>
  <c r="H104" i="8"/>
  <c r="H105" i="8"/>
  <c r="H2" i="8"/>
  <c r="G2" i="8"/>
  <c r="A3" i="8"/>
  <c r="A4" i="8"/>
  <c r="A5" i="8"/>
  <c r="A9" i="8"/>
  <c r="A10" i="8"/>
  <c r="A11" i="8"/>
  <c r="A12"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102" i="8"/>
  <c r="A103" i="8"/>
  <c r="A104" i="8"/>
  <c r="A105" i="8"/>
  <c r="A2" i="8"/>
  <c r="Z3" i="13"/>
  <c r="Z4" i="13"/>
  <c r="Z5" i="13"/>
  <c r="Z6" i="13"/>
  <c r="Z7" i="13"/>
  <c r="Z8" i="13"/>
  <c r="Z9" i="13"/>
  <c r="Z10" i="13"/>
  <c r="Z11" i="13"/>
  <c r="Z12" i="13"/>
  <c r="Z17" i="13"/>
  <c r="Z13" i="13"/>
  <c r="Z15" i="13"/>
  <c r="Y3" i="13"/>
  <c r="Y4" i="13"/>
  <c r="Y5" i="13"/>
  <c r="Y6" i="13"/>
  <c r="Y7" i="13"/>
  <c r="Y8" i="13"/>
  <c r="Y9" i="13"/>
  <c r="Y10" i="13"/>
  <c r="Y11" i="13"/>
  <c r="Y12" i="13"/>
  <c r="Y17" i="13"/>
  <c r="Y13" i="13"/>
  <c r="Y15" i="13"/>
  <c r="V3" i="13"/>
  <c r="V4" i="13"/>
  <c r="V5" i="13"/>
  <c r="V6" i="13"/>
  <c r="V7" i="13"/>
  <c r="V8" i="13"/>
  <c r="V9" i="13"/>
  <c r="V10" i="13"/>
  <c r="V11" i="13"/>
  <c r="V12" i="13"/>
  <c r="V17" i="13"/>
  <c r="V13" i="13"/>
  <c r="V15" i="13"/>
  <c r="U3" i="13"/>
  <c r="U4" i="13"/>
  <c r="U5" i="13"/>
  <c r="U6" i="13"/>
  <c r="U7" i="13"/>
  <c r="U8" i="13"/>
  <c r="U9" i="13"/>
  <c r="U10" i="13"/>
  <c r="U11" i="13"/>
  <c r="U12" i="13"/>
  <c r="U17" i="13"/>
  <c r="U13" i="13"/>
  <c r="U15" i="13"/>
  <c r="T3" i="13"/>
  <c r="T4" i="13"/>
  <c r="T5" i="13"/>
  <c r="T6" i="13"/>
  <c r="T7" i="13"/>
  <c r="T8" i="13"/>
  <c r="T9" i="13"/>
  <c r="T10" i="13"/>
  <c r="T11" i="13"/>
  <c r="T12" i="13"/>
  <c r="T17" i="13"/>
  <c r="T13" i="13"/>
  <c r="T15" i="13"/>
  <c r="Y2" i="13"/>
  <c r="V2" i="13"/>
  <c r="U2" i="13"/>
  <c r="T2" i="13"/>
  <c r="Z2" i="13"/>
  <c r="P3" i="13"/>
  <c r="P4" i="13"/>
  <c r="P5" i="13"/>
  <c r="P6" i="13"/>
  <c r="P7" i="13"/>
  <c r="P8" i="13"/>
  <c r="P9" i="13"/>
  <c r="P10" i="13"/>
  <c r="P11" i="13"/>
  <c r="P12" i="13"/>
  <c r="P17" i="13"/>
  <c r="P13" i="13"/>
  <c r="P15" i="13"/>
  <c r="P2" i="13"/>
  <c r="M3" i="13"/>
  <c r="M4" i="13"/>
  <c r="M5" i="13"/>
  <c r="M6" i="13"/>
  <c r="M7" i="13"/>
  <c r="M8" i="13"/>
  <c r="M9" i="13"/>
  <c r="M10" i="13"/>
  <c r="M11" i="13"/>
  <c r="M12" i="13"/>
  <c r="M17" i="13"/>
  <c r="M13" i="13"/>
  <c r="M15" i="13"/>
  <c r="M2" i="13"/>
  <c r="J3" i="13"/>
  <c r="J4" i="13"/>
  <c r="J5" i="13"/>
  <c r="J6" i="13"/>
  <c r="J7" i="13"/>
  <c r="J8" i="13"/>
  <c r="J9" i="13"/>
  <c r="J10" i="13"/>
  <c r="J11" i="13"/>
  <c r="J12" i="13"/>
  <c r="J17" i="13"/>
  <c r="J13" i="13"/>
  <c r="J15" i="13"/>
  <c r="L3" i="13"/>
  <c r="L4" i="13"/>
  <c r="L5" i="13"/>
  <c r="L6" i="13"/>
  <c r="L7" i="13"/>
  <c r="L8" i="13"/>
  <c r="L9" i="13"/>
  <c r="L10" i="13"/>
  <c r="L11" i="13"/>
  <c r="L12" i="13"/>
  <c r="L17" i="13"/>
  <c r="L13" i="13"/>
  <c r="L15" i="13"/>
  <c r="L2" i="13"/>
  <c r="J2" i="13"/>
  <c r="A3" i="13"/>
  <c r="A4" i="13"/>
  <c r="A5" i="13"/>
  <c r="A6" i="13"/>
  <c r="A7" i="13"/>
  <c r="A8" i="13"/>
  <c r="A9" i="13"/>
  <c r="A10" i="13"/>
  <c r="A11" i="13"/>
  <c r="A12" i="13"/>
  <c r="A17" i="13"/>
  <c r="A13" i="13"/>
  <c r="A15" i="13"/>
  <c r="A2" i="13"/>
  <c r="B4" i="15" l="1"/>
  <c r="B49" i="5" l="1"/>
  <c r="B52" i="9"/>
  <c r="B53" i="9"/>
  <c r="B56" i="9"/>
  <c r="B54" i="9"/>
  <c r="B57" i="9"/>
  <c r="B51" i="9"/>
  <c r="B50" i="9"/>
  <c r="B58" i="9"/>
  <c r="B59" i="9"/>
  <c r="B60" i="9"/>
  <c r="B61" i="9"/>
  <c r="B163" i="9"/>
  <c r="B164" i="9"/>
  <c r="B165" i="9"/>
  <c r="B168" i="9"/>
  <c r="B169" i="9"/>
  <c r="B170" i="9"/>
  <c r="B174" i="9"/>
  <c r="B175" i="9"/>
  <c r="B176" i="9"/>
  <c r="B177" i="9"/>
  <c r="B181" i="9"/>
  <c r="B182" i="9"/>
  <c r="B183" i="9"/>
  <c r="B184" i="9"/>
  <c r="B185" i="9"/>
  <c r="B186" i="9"/>
  <c r="B32" i="16"/>
  <c r="B31" i="16"/>
  <c r="B43" i="16"/>
  <c r="B42" i="16"/>
  <c r="B27" i="4" l="1"/>
  <c r="B3" i="14"/>
  <c r="B2" i="14"/>
  <c r="B54" i="10" l="1"/>
  <c r="B2" i="10"/>
  <c r="B64" i="10" l="1"/>
  <c r="B63" i="10"/>
  <c r="B62" i="10"/>
  <c r="B61" i="10"/>
  <c r="B60" i="10"/>
  <c r="B59" i="10"/>
  <c r="B58" i="10"/>
  <c r="B57" i="10"/>
  <c r="B56" i="10"/>
  <c r="B55" i="10"/>
  <c r="B48" i="10"/>
  <c r="B47" i="10"/>
  <c r="B46" i="10"/>
  <c r="B45" i="10"/>
  <c r="B44" i="10"/>
  <c r="B43" i="10"/>
  <c r="B42" i="10"/>
  <c r="B38" i="10"/>
  <c r="B37" i="10"/>
  <c r="B36" i="10"/>
  <c r="B33" i="10"/>
  <c r="B47" i="5" l="1"/>
  <c r="B41" i="16"/>
  <c r="B13" i="14"/>
  <c r="B12" i="14"/>
  <c r="B26" i="4"/>
  <c r="B15" i="13"/>
  <c r="B13" i="13"/>
  <c r="B12" i="16"/>
  <c r="B14" i="16"/>
  <c r="B8" i="15"/>
  <c r="B9" i="15"/>
  <c r="B171" i="9" l="1"/>
  <c r="B6" i="14" l="1"/>
  <c r="B10" i="14"/>
  <c r="B14" i="14"/>
  <c r="B15" i="14"/>
  <c r="B172" i="9"/>
  <c r="B173" i="9"/>
  <c r="B166" i="9"/>
  <c r="B167" i="9"/>
  <c r="B179" i="9"/>
  <c r="B180" i="9"/>
  <c r="B178" i="9"/>
  <c r="B161" i="9"/>
  <c r="B162" i="9"/>
  <c r="B12" i="13"/>
  <c r="B17" i="13"/>
  <c r="B10" i="13"/>
  <c r="B11" i="13"/>
  <c r="B8" i="13"/>
  <c r="B9" i="13"/>
  <c r="B9" i="4"/>
  <c r="B7" i="16"/>
  <c r="B15" i="16"/>
  <c r="B3" i="17"/>
  <c r="B2" i="17"/>
  <c r="B38" i="16"/>
  <c r="B37" i="16"/>
  <c r="B36" i="16"/>
  <c r="B35" i="16"/>
  <c r="B34" i="16"/>
  <c r="B30" i="16"/>
  <c r="B29" i="16"/>
  <c r="B28" i="16"/>
  <c r="B27" i="16"/>
  <c r="B26" i="16"/>
  <c r="B25" i="16"/>
  <c r="B24" i="16"/>
  <c r="B23" i="16"/>
  <c r="B22" i="16"/>
  <c r="B21" i="16"/>
  <c r="B20" i="16"/>
  <c r="B19" i="16"/>
  <c r="B18" i="16"/>
  <c r="B17" i="16"/>
  <c r="B16" i="16"/>
  <c r="B7" i="13"/>
  <c r="B6" i="13"/>
  <c r="B5" i="13"/>
  <c r="B4" i="13"/>
  <c r="B3" i="13"/>
  <c r="B2" i="13"/>
  <c r="B5" i="15"/>
  <c r="B3" i="15"/>
  <c r="B93" i="8" l="1"/>
  <c r="B92" i="8"/>
  <c r="B90" i="8"/>
  <c r="B91" i="8"/>
  <c r="B7" i="9" l="1"/>
  <c r="B6" i="9"/>
  <c r="B5" i="9"/>
  <c r="B125" i="9"/>
  <c r="B124" i="9"/>
  <c r="B123" i="9"/>
  <c r="B122" i="9"/>
  <c r="B121" i="9"/>
  <c r="B120" i="9"/>
  <c r="B119" i="9"/>
  <c r="B118" i="9"/>
  <c r="B117" i="9"/>
  <c r="B116" i="9"/>
  <c r="B115" i="9"/>
  <c r="B114" i="9"/>
  <c r="B143" i="9"/>
  <c r="B142" i="9"/>
  <c r="B141" i="9"/>
  <c r="B140" i="9"/>
  <c r="B139" i="9"/>
  <c r="B138" i="9"/>
  <c r="B137" i="9"/>
  <c r="B136" i="9"/>
  <c r="B135" i="9"/>
  <c r="B134" i="9"/>
  <c r="B133" i="9"/>
  <c r="B132" i="9"/>
  <c r="B131" i="9"/>
  <c r="B130" i="9"/>
  <c r="B129" i="9"/>
  <c r="B128" i="9"/>
  <c r="B127" i="9"/>
  <c r="B126" i="9"/>
  <c r="B155" i="9"/>
  <c r="B154" i="9"/>
  <c r="B151" i="9"/>
  <c r="B150" i="9"/>
  <c r="B191" i="9"/>
  <c r="B190" i="9"/>
  <c r="B160" i="9"/>
  <c r="B159" i="9"/>
  <c r="B158"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49" i="9"/>
  <c r="B48" i="9"/>
  <c r="B47" i="9"/>
  <c r="B46" i="9"/>
  <c r="B23" i="5" l="1"/>
  <c r="B5" i="5"/>
  <c r="B31" i="5"/>
  <c r="B15" i="5"/>
  <c r="B113" i="5"/>
  <c r="B114" i="5"/>
  <c r="B112" i="5"/>
  <c r="B43" i="5"/>
  <c r="B44" i="5"/>
  <c r="B45" i="5"/>
  <c r="B46" i="5"/>
  <c r="B41" i="5"/>
  <c r="B82" i="8"/>
  <c r="B83" i="8"/>
  <c r="B84" i="8"/>
  <c r="B85" i="8"/>
  <c r="B86" i="8"/>
  <c r="B87" i="8"/>
  <c r="B88" i="8"/>
  <c r="B89" i="8"/>
  <c r="B72" i="8"/>
  <c r="B73" i="8"/>
  <c r="B74" i="8"/>
  <c r="B75" i="8"/>
  <c r="B2" i="8"/>
  <c r="B3" i="8"/>
  <c r="B4" i="8"/>
  <c r="B5" i="8"/>
  <c r="B9" i="8"/>
  <c r="B10" i="8"/>
  <c r="B11" i="8"/>
  <c r="B12" i="8"/>
  <c r="B15" i="8"/>
  <c r="B16" i="8"/>
  <c r="B17" i="8"/>
  <c r="B18" i="8"/>
  <c r="B19" i="8"/>
  <c r="B20" i="8"/>
  <c r="B21" i="8"/>
  <c r="B22" i="8"/>
  <c r="B23" i="8"/>
  <c r="B24" i="8"/>
  <c r="B25" i="8"/>
  <c r="B55" i="8"/>
  <c r="B56" i="8"/>
  <c r="B57" i="8"/>
  <c r="B58" i="8"/>
  <c r="B59" i="8"/>
  <c r="B60" i="8"/>
  <c r="B61" i="8"/>
  <c r="B62" i="8"/>
  <c r="B63" i="8"/>
  <c r="B64" i="8"/>
  <c r="B65" i="8"/>
  <c r="B66" i="8"/>
  <c r="B67" i="8"/>
  <c r="B68" i="8"/>
  <c r="B69" i="8"/>
  <c r="B70" i="8"/>
  <c r="B71" i="8"/>
  <c r="B76" i="8"/>
  <c r="B77" i="8"/>
  <c r="B78" i="8"/>
  <c r="B79" i="8"/>
  <c r="B80" i="8"/>
  <c r="B81" i="8"/>
  <c r="B94" i="8"/>
  <c r="B95" i="8"/>
  <c r="B96" i="8"/>
  <c r="B97" i="8"/>
  <c r="B98" i="8"/>
  <c r="B102" i="8"/>
  <c r="B103" i="8"/>
  <c r="B104" i="8"/>
  <c r="B105" i="8"/>
  <c r="B4" i="4"/>
  <c r="B2" i="4"/>
  <c r="B5" i="4"/>
  <c r="B3" i="4"/>
  <c r="B24" i="4"/>
  <c r="B25" i="4"/>
  <c r="B100" i="9"/>
  <c r="B101" i="9"/>
  <c r="B102" i="9"/>
  <c r="B103" i="9"/>
  <c r="B104" i="9"/>
  <c r="B105" i="9"/>
  <c r="B106" i="9"/>
  <c r="B107" i="9"/>
  <c r="B92" i="9"/>
  <c r="B93" i="9"/>
  <c r="B98" i="9"/>
  <c r="B99" i="9"/>
  <c r="B94" i="9"/>
  <c r="B95" i="9"/>
  <c r="B96" i="9"/>
  <c r="B97" i="9"/>
  <c r="B10" i="9"/>
  <c r="B11" i="9"/>
  <c r="B8" i="9"/>
  <c r="B9" i="9"/>
  <c r="B110" i="9"/>
  <c r="B111" i="9"/>
  <c r="B112" i="9"/>
  <c r="B113" i="9"/>
  <c r="B108" i="9"/>
  <c r="B109" i="9"/>
  <c r="B277" i="11"/>
  <c r="B278" i="11"/>
  <c r="B285" i="11"/>
  <c r="B284" i="11"/>
  <c r="B286" i="11"/>
  <c r="B280" i="11"/>
  <c r="B288" i="11"/>
  <c r="B291" i="11"/>
  <c r="B292" i="11"/>
  <c r="B299" i="11"/>
  <c r="B298" i="11"/>
  <c r="B300" i="11"/>
  <c r="B294" i="11"/>
  <c r="B302" i="11"/>
  <c r="B275" i="11"/>
  <c r="B276" i="11"/>
  <c r="B282" i="11"/>
  <c r="B281" i="11"/>
  <c r="B283" i="11"/>
  <c r="B279" i="11"/>
  <c r="B287" i="11"/>
  <c r="B289" i="11"/>
  <c r="B290" i="11"/>
  <c r="B296" i="11"/>
  <c r="B295" i="11"/>
  <c r="B297" i="11"/>
  <c r="B293" i="11"/>
  <c r="B301" i="11"/>
  <c r="B262" i="11"/>
  <c r="B263" i="11"/>
  <c r="B265" i="11"/>
  <c r="B266" i="11"/>
  <c r="B273" i="11"/>
  <c r="B274" i="11"/>
  <c r="B267" i="11"/>
  <c r="B269" i="11"/>
  <c r="B268" i="11"/>
  <c r="B270" i="11"/>
  <c r="B272" i="11"/>
  <c r="B271" i="11"/>
  <c r="B264" i="11"/>
  <c r="B14" i="6" l="1"/>
  <c r="B3" i="6" l="1"/>
  <c r="B4" i="6"/>
  <c r="B5" i="6"/>
  <c r="B6" i="6"/>
  <c r="B7" i="6"/>
  <c r="B8" i="6"/>
  <c r="B9" i="6"/>
  <c r="B10" i="6"/>
  <c r="B11" i="6"/>
  <c r="B12" i="6"/>
  <c r="B13" i="6"/>
  <c r="B15" i="6"/>
  <c r="B16" i="6"/>
  <c r="B17" i="6"/>
  <c r="B18" i="6"/>
  <c r="B19" i="6"/>
  <c r="B20" i="6"/>
  <c r="B21" i="6"/>
  <c r="B22" i="6"/>
  <c r="B23" i="6"/>
  <c r="B24" i="6"/>
  <c r="B26" i="6"/>
  <c r="B27" i="6"/>
  <c r="B28" i="6"/>
  <c r="B29" i="6"/>
  <c r="B30" i="6"/>
  <c r="B31" i="6"/>
  <c r="B32" i="6"/>
  <c r="B33" i="6"/>
  <c r="B34" i="6"/>
  <c r="B35" i="6"/>
  <c r="B36" i="6"/>
  <c r="B37" i="6"/>
  <c r="B38" i="6"/>
  <c r="B39" i="6"/>
  <c r="B40" i="6"/>
  <c r="B41" i="6"/>
  <c r="B42" i="6"/>
  <c r="B2" i="6"/>
  <c r="B3" i="12" l="1"/>
  <c r="B2" i="12"/>
  <c r="B42" i="5" l="1"/>
  <c r="B98" i="5"/>
  <c r="B100" i="5"/>
  <c r="B4" i="9"/>
  <c r="B3" i="9"/>
  <c r="B146" i="9"/>
  <c r="B147" i="9"/>
  <c r="B201" i="11" l="1"/>
  <c r="B17" i="11" l="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3" i="11"/>
  <c r="B144" i="11"/>
  <c r="B145" i="11"/>
  <c r="B146" i="11"/>
  <c r="B147" i="11"/>
  <c r="B148" i="11"/>
  <c r="B149" i="11"/>
  <c r="B150" i="11"/>
  <c r="B151" i="11"/>
  <c r="B152" i="11"/>
  <c r="B153" i="11"/>
  <c r="B154" i="11"/>
  <c r="B155" i="11"/>
  <c r="B156" i="11"/>
  <c r="B157" i="11"/>
  <c r="B158" i="11"/>
  <c r="B159" i="11"/>
  <c r="B160" i="11"/>
  <c r="B161" i="11"/>
  <c r="B162" i="11"/>
  <c r="B163" i="11"/>
  <c r="B164" i="11"/>
  <c r="B165" i="11"/>
  <c r="B166" i="11"/>
  <c r="B167" i="11"/>
  <c r="B168" i="11"/>
  <c r="B169" i="11"/>
  <c r="B170" i="11"/>
  <c r="B171" i="11"/>
  <c r="B172" i="11"/>
  <c r="B173" i="11"/>
  <c r="B174" i="11"/>
  <c r="B175" i="11"/>
  <c r="B176" i="11"/>
  <c r="B177" i="11"/>
  <c r="B178" i="11"/>
  <c r="B179" i="11"/>
  <c r="B180" i="11"/>
  <c r="B181" i="11"/>
  <c r="B182" i="11"/>
  <c r="B183" i="11"/>
  <c r="B184" i="11"/>
  <c r="B185" i="11"/>
  <c r="B186" i="11"/>
  <c r="B187" i="11"/>
  <c r="B188" i="11"/>
  <c r="B189" i="11"/>
  <c r="B190" i="11"/>
  <c r="B191" i="11"/>
  <c r="B192" i="11"/>
  <c r="B193" i="11"/>
  <c r="B194" i="11"/>
  <c r="B195" i="11"/>
  <c r="B196" i="11"/>
  <c r="B197" i="11"/>
  <c r="B198" i="11"/>
  <c r="B199" i="11"/>
  <c r="B200" i="11"/>
  <c r="B202" i="11"/>
  <c r="B203" i="11"/>
  <c r="B204" i="11"/>
  <c r="B205" i="11"/>
  <c r="B206" i="11"/>
  <c r="B207" i="11"/>
  <c r="B208" i="11"/>
  <c r="B209" i="11"/>
  <c r="B210" i="11"/>
  <c r="B211" i="11"/>
  <c r="B212" i="11"/>
  <c r="B213" i="11"/>
  <c r="B214" i="11"/>
  <c r="B215" i="11"/>
  <c r="B216" i="11"/>
  <c r="B217" i="11"/>
  <c r="B218" i="11"/>
  <c r="B219" i="11"/>
  <c r="B220" i="11"/>
  <c r="B221" i="11"/>
  <c r="B222" i="11"/>
  <c r="B223" i="11"/>
  <c r="B224" i="11"/>
  <c r="B225" i="11"/>
  <c r="B226" i="11"/>
  <c r="B227" i="11"/>
  <c r="B228" i="11"/>
  <c r="B229" i="11"/>
  <c r="B230" i="11"/>
  <c r="B231" i="11"/>
  <c r="B232" i="11"/>
  <c r="B233" i="11"/>
  <c r="B234" i="11"/>
  <c r="B235" i="11"/>
  <c r="B236" i="11"/>
  <c r="B237" i="11"/>
  <c r="B238" i="11"/>
  <c r="B239" i="11"/>
  <c r="B240" i="11"/>
  <c r="B241" i="11"/>
  <c r="B242" i="11"/>
  <c r="B243" i="11"/>
  <c r="B244" i="11"/>
  <c r="B245" i="11"/>
  <c r="B246" i="11"/>
  <c r="B247" i="11"/>
  <c r="B248" i="11"/>
  <c r="B249" i="11"/>
  <c r="B250" i="11"/>
  <c r="B251" i="11"/>
  <c r="B252" i="11"/>
  <c r="B253" i="11"/>
  <c r="B254" i="11"/>
  <c r="B255" i="11"/>
  <c r="B256" i="11"/>
  <c r="B257" i="11"/>
  <c r="B258" i="11"/>
  <c r="B259" i="11"/>
  <c r="B260" i="11"/>
  <c r="B261" i="11"/>
  <c r="B303" i="11"/>
  <c r="B304" i="11"/>
  <c r="B305" i="11"/>
  <c r="B306" i="11"/>
  <c r="B307" i="11"/>
  <c r="B308" i="11"/>
  <c r="B309" i="11"/>
  <c r="B310" i="11"/>
  <c r="B311" i="11"/>
  <c r="B312" i="11"/>
  <c r="B313" i="11"/>
  <c r="B315" i="11"/>
  <c r="B316" i="11"/>
  <c r="B317" i="11"/>
  <c r="B318" i="11"/>
  <c r="B319" i="11"/>
  <c r="B320" i="11"/>
  <c r="B321" i="11"/>
  <c r="B322" i="11"/>
  <c r="B323" i="11"/>
  <c r="B324" i="11"/>
  <c r="B325" i="11"/>
  <c r="B326" i="11"/>
  <c r="B327" i="11"/>
  <c r="B328" i="11"/>
  <c r="B329" i="11"/>
  <c r="B330" i="11"/>
  <c r="B331" i="11"/>
  <c r="B332" i="11"/>
  <c r="B333" i="11"/>
  <c r="B334" i="11"/>
  <c r="B335" i="11"/>
  <c r="B336" i="11"/>
  <c r="B337" i="11"/>
  <c r="B338" i="11"/>
  <c r="B339" i="11"/>
  <c r="B340" i="11"/>
  <c r="B341" i="11"/>
  <c r="B342" i="11"/>
  <c r="B343" i="11"/>
  <c r="B344" i="11"/>
  <c r="B345" i="11"/>
  <c r="B346" i="11"/>
  <c r="B347" i="11"/>
  <c r="B348" i="11"/>
  <c r="B349" i="11"/>
  <c r="B350" i="11"/>
  <c r="B351" i="11"/>
  <c r="B352" i="11"/>
  <c r="B353" i="11"/>
  <c r="B354" i="11"/>
  <c r="B355" i="11"/>
  <c r="B356" i="11"/>
  <c r="B357" i="11"/>
  <c r="B358" i="11"/>
  <c r="B359" i="11"/>
  <c r="B360" i="11"/>
  <c r="B361" i="11"/>
  <c r="B362" i="11"/>
  <c r="B363" i="11"/>
  <c r="B364" i="11"/>
  <c r="B365" i="11"/>
  <c r="B366" i="11"/>
  <c r="B367" i="11"/>
  <c r="B368" i="11"/>
  <c r="B369" i="11"/>
  <c r="B370" i="11"/>
  <c r="B371" i="11"/>
  <c r="B372" i="11"/>
  <c r="B373" i="11"/>
  <c r="B374" i="11"/>
  <c r="B375" i="11"/>
  <c r="B376" i="11"/>
  <c r="B377" i="11"/>
  <c r="B378" i="11"/>
  <c r="B379" i="11"/>
  <c r="B380" i="11"/>
  <c r="B381" i="11"/>
  <c r="B382" i="11"/>
  <c r="B383" i="11"/>
  <c r="B384" i="11"/>
  <c r="B385" i="11"/>
  <c r="B386" i="11"/>
  <c r="B387" i="11"/>
  <c r="B388" i="11"/>
  <c r="B389" i="11"/>
  <c r="B390" i="11"/>
  <c r="B391" i="11"/>
  <c r="B392" i="11"/>
  <c r="B393" i="11"/>
  <c r="B394" i="11"/>
  <c r="B395" i="11"/>
  <c r="B396" i="11"/>
  <c r="B397" i="11"/>
  <c r="B398" i="11"/>
  <c r="B399" i="11"/>
  <c r="B400" i="11"/>
  <c r="B401" i="11"/>
  <c r="B402" i="11"/>
  <c r="B403" i="11"/>
  <c r="B404" i="11"/>
  <c r="B405" i="11"/>
  <c r="B406" i="11"/>
  <c r="B407" i="11"/>
  <c r="B408" i="11"/>
  <c r="B409" i="11"/>
  <c r="B410" i="11"/>
  <c r="B411" i="11"/>
  <c r="B412" i="11"/>
  <c r="B413" i="11"/>
  <c r="B414" i="11"/>
  <c r="B415" i="11"/>
  <c r="B416" i="11"/>
  <c r="B417" i="11"/>
  <c r="B418" i="11"/>
  <c r="B419" i="11"/>
  <c r="B420" i="11"/>
  <c r="B421" i="11"/>
  <c r="B422" i="11"/>
  <c r="B423" i="11"/>
  <c r="B424" i="11"/>
  <c r="B425" i="11"/>
  <c r="B426" i="11"/>
  <c r="B427" i="11"/>
  <c r="B428" i="11"/>
  <c r="B429" i="11"/>
  <c r="B430" i="11"/>
  <c r="B431" i="11"/>
  <c r="B432" i="11"/>
  <c r="B433" i="11"/>
  <c r="B434" i="11"/>
  <c r="B435" i="11"/>
  <c r="B436" i="11"/>
  <c r="B437" i="11"/>
  <c r="B438" i="11"/>
  <c r="B439" i="11"/>
  <c r="B440" i="11"/>
  <c r="B441" i="11"/>
  <c r="B442" i="11"/>
  <c r="B443" i="11"/>
  <c r="B444" i="11"/>
  <c r="B445" i="11"/>
  <c r="B446" i="11"/>
  <c r="B447" i="11"/>
  <c r="B448" i="11"/>
  <c r="B449" i="11"/>
  <c r="B450" i="11"/>
  <c r="B3" i="11" l="1"/>
  <c r="B4" i="11"/>
  <c r="B7" i="11"/>
  <c r="B8" i="11"/>
  <c r="B9" i="11"/>
  <c r="B13" i="11"/>
  <c r="B16" i="11" l="1"/>
  <c r="B15" i="11"/>
  <c r="B14" i="11"/>
  <c r="B12" i="11"/>
  <c r="B11" i="11"/>
  <c r="B10" i="11"/>
  <c r="B6" i="11"/>
  <c r="B5" i="11"/>
  <c r="B2" i="11"/>
  <c r="B2" i="5" l="1"/>
  <c r="B3" i="5"/>
  <c r="B97" i="5"/>
  <c r="B99" i="5" l="1"/>
  <c r="B12" i="4" l="1"/>
  <c r="B13" i="4"/>
  <c r="B15" i="4"/>
  <c r="B16" i="4"/>
  <c r="B19" i="4"/>
  <c r="B20" i="4"/>
  <c r="B22" i="4"/>
  <c r="B23" i="4"/>
  <c r="B26" i="8" l="1"/>
  <c r="B27" i="8"/>
  <c r="B28" i="8"/>
  <c r="B30" i="8"/>
  <c r="B29" i="8"/>
  <c r="B31" i="8"/>
  <c r="B32" i="8"/>
  <c r="B33" i="8"/>
  <c r="B34" i="8"/>
  <c r="B35" i="8"/>
  <c r="B36" i="8"/>
  <c r="B37" i="8"/>
  <c r="B38" i="8"/>
  <c r="B39" i="8"/>
  <c r="B40" i="8"/>
  <c r="B41" i="8"/>
  <c r="B42" i="8"/>
  <c r="B43" i="8"/>
  <c r="B44" i="8"/>
  <c r="B45" i="8"/>
  <c r="B46" i="8"/>
  <c r="B47" i="8"/>
  <c r="B48" i="8"/>
  <c r="B49" i="8"/>
  <c r="B50" i="8"/>
  <c r="B51" i="8"/>
  <c r="B52" i="8"/>
  <c r="B53" i="8"/>
  <c r="B54" i="8"/>
  <c r="B7" i="4"/>
  <c r="B8" i="4"/>
  <c r="B10" i="4"/>
  <c r="B11" i="4"/>
  <c r="B14" i="4"/>
  <c r="B17" i="4"/>
  <c r="B18" i="4"/>
  <c r="B21" i="4"/>
  <c r="B6" i="4"/>
  <c r="B21" i="9"/>
  <c r="B22" i="9"/>
  <c r="B144" i="9"/>
  <c r="B145" i="9"/>
  <c r="B148" i="9"/>
  <c r="B149" i="9"/>
  <c r="B152" i="9"/>
  <c r="B153" i="9"/>
  <c r="B156" i="9"/>
  <c r="B157" i="9"/>
  <c r="B20" i="9"/>
  <c r="B48" i="5" l="1"/>
  <c r="B50" i="5"/>
  <c r="B51" i="5"/>
  <c r="B52" i="5"/>
  <c r="B53" i="5"/>
  <c r="B54" i="5"/>
  <c r="B55" i="5"/>
  <c r="B56" i="5"/>
  <c r="B57" i="5"/>
  <c r="B58" i="5"/>
  <c r="B59" i="5"/>
  <c r="B60" i="5"/>
  <c r="B61" i="5"/>
  <c r="B62" i="5"/>
  <c r="B63" i="5"/>
  <c r="B64" i="5"/>
  <c r="B65" i="5"/>
  <c r="B66" i="5"/>
  <c r="B67" i="5"/>
  <c r="B68" i="5"/>
  <c r="B69" i="5"/>
  <c r="B70" i="5"/>
  <c r="B71" i="5"/>
  <c r="B72" i="5"/>
  <c r="B74" i="5"/>
  <c r="B75" i="5"/>
  <c r="B76" i="5"/>
  <c r="B77" i="5"/>
  <c r="B78" i="5"/>
  <c r="B79" i="5"/>
  <c r="B80" i="5"/>
  <c r="B81" i="5"/>
  <c r="B82" i="5"/>
  <c r="B83" i="5"/>
  <c r="B84" i="5"/>
  <c r="B85" i="5"/>
  <c r="B86" i="5"/>
  <c r="B87" i="5"/>
  <c r="B88" i="5"/>
  <c r="B89" i="5"/>
  <c r="B90" i="5"/>
  <c r="B91" i="5"/>
  <c r="B92" i="5"/>
  <c r="B93" i="5"/>
  <c r="B94" i="5"/>
  <c r="B95" i="5"/>
  <c r="B96" i="5"/>
  <c r="B101" i="5"/>
  <c r="B102" i="5"/>
  <c r="B103" i="5"/>
  <c r="B104" i="5"/>
  <c r="B105" i="5"/>
  <c r="B106" i="5"/>
  <c r="B107" i="5"/>
  <c r="B108" i="5"/>
  <c r="B109" i="5"/>
  <c r="B110" i="5"/>
  <c r="B111" i="5"/>
  <c r="B115" i="5"/>
  <c r="B116" i="5"/>
  <c r="B4" i="5"/>
  <c r="A12" i="3" l="1"/>
</calcChain>
</file>

<file path=xl/sharedStrings.xml><?xml version="1.0" encoding="utf-8"?>
<sst xmlns="http://schemas.openxmlformats.org/spreadsheetml/2006/main" count="13039" uniqueCount="4655">
  <si>
    <t>Integrator</t>
  </si>
  <si>
    <t>Biamp Systems</t>
  </si>
  <si>
    <t>USD</t>
  </si>
  <si>
    <t>Kg</t>
  </si>
  <si>
    <t>n</t>
  </si>
  <si>
    <t>Current</t>
  </si>
  <si>
    <t>PO</t>
  </si>
  <si>
    <t>Standard Freight</t>
  </si>
  <si>
    <t>https://www.biamp.com</t>
  </si>
  <si>
    <t>Manufacturer</t>
  </si>
  <si>
    <t>Price Sheet Date - Last Updated</t>
  </si>
  <si>
    <t>Part Number</t>
  </si>
  <si>
    <t>Short Description</t>
  </si>
  <si>
    <t>Unit of Measure</t>
  </si>
  <si>
    <t>US MSRP</t>
  </si>
  <si>
    <t>UL/ETL Listed</t>
  </si>
  <si>
    <t>Currency</t>
  </si>
  <si>
    <t>DIM Weight</t>
  </si>
  <si>
    <t>Weight Unit of Measure</t>
  </si>
  <si>
    <t>Model Name</t>
  </si>
  <si>
    <t>Long Description</t>
  </si>
  <si>
    <t>Other Description</t>
  </si>
  <si>
    <t>Item Status</t>
  </si>
  <si>
    <t>Manufacturer's Category</t>
  </si>
  <si>
    <t>Replacement Item Part Number</t>
  </si>
  <si>
    <t>Required Accessories</t>
  </si>
  <si>
    <t>Optional Accessories</t>
  </si>
  <si>
    <t>FOB/Ex-works</t>
  </si>
  <si>
    <t>Freight Class</t>
  </si>
  <si>
    <t>Drop Ship Y/N?</t>
  </si>
  <si>
    <t>U.S Energy Star Y/N?</t>
  </si>
  <si>
    <t>TAA Compliant Y/N?</t>
  </si>
  <si>
    <t>Certificate of Origin</t>
  </si>
  <si>
    <t>URL/Link</t>
  </si>
  <si>
    <t>Manufacturer's Division</t>
  </si>
  <si>
    <t>Notes</t>
  </si>
  <si>
    <t>911.0693.900</t>
  </si>
  <si>
    <t>Apprimo TEC-X 1000 Black</t>
  </si>
  <si>
    <t>EA</t>
  </si>
  <si>
    <t>Y</t>
  </si>
  <si>
    <t>Touch-enabled control pad with knob, black</t>
  </si>
  <si>
    <t>Control Pads</t>
  </si>
  <si>
    <t>y</t>
  </si>
  <si>
    <t>Apprimo</t>
  </si>
  <si>
    <t>Current version of Software</t>
  </si>
  <si>
    <t>Biamp Canvas, SageVue</t>
  </si>
  <si>
    <t>U.S.A.</t>
  </si>
  <si>
    <t>911.0692.900</t>
  </si>
  <si>
    <t>Apprimo TEC-X 1000 White</t>
  </si>
  <si>
    <t>Touch-enabled control pad with knob, white</t>
  </si>
  <si>
    <t>911.0869.900</t>
  </si>
  <si>
    <t>Apprimo TEC-X 2000 Black</t>
  </si>
  <si>
    <t>Touch-enabled control pad, black</t>
  </si>
  <si>
    <t>911.0862.900</t>
  </si>
  <si>
    <t>Apprimo TEC-X 2000 White</t>
  </si>
  <si>
    <t>Touch-enabled control pad, white</t>
  </si>
  <si>
    <t>911.1842.900</t>
  </si>
  <si>
    <t>Apprimo TEC-X-TM Black</t>
  </si>
  <si>
    <t>N</t>
  </si>
  <si>
    <t>TEC-X Table Mount, Black</t>
  </si>
  <si>
    <t>Mounts</t>
  </si>
  <si>
    <t>China</t>
  </si>
  <si>
    <t>911.1843.900</t>
  </si>
  <si>
    <t>Apprimo TEC-X-TM White</t>
  </si>
  <si>
    <t>TEC-X Table Mount, White</t>
  </si>
  <si>
    <t>Apprimo Touch 10</t>
  </si>
  <si>
    <t>10" touch panel, black</t>
  </si>
  <si>
    <t>Touch Panels</t>
  </si>
  <si>
    <t>Project Designer</t>
  </si>
  <si>
    <t>910.1874.900</t>
  </si>
  <si>
    <t>Apprimo Touch 4</t>
  </si>
  <si>
    <t>4" touch panel, black</t>
  </si>
  <si>
    <t>Apprimo Touch 7 Black</t>
  </si>
  <si>
    <t>7" touch panel, black</t>
  </si>
  <si>
    <t>Apprimo Touch 7 White</t>
  </si>
  <si>
    <t>7" touch panel, white</t>
  </si>
  <si>
    <t>910.1898.900</t>
  </si>
  <si>
    <t>Apprimo Touch 8i</t>
  </si>
  <si>
    <t>8" control panel, black</t>
  </si>
  <si>
    <t>Touch Panel Accessories</t>
  </si>
  <si>
    <t>910.0115.900</t>
  </si>
  <si>
    <t>Apprimo TP-TS</t>
  </si>
  <si>
    <t>Table stand for touch panels</t>
  </si>
  <si>
    <t>909.0096.900</t>
  </si>
  <si>
    <t>909.0097.900</t>
  </si>
  <si>
    <t>AE-BB-B</t>
  </si>
  <si>
    <t>Beam mounting bracket - Black - compatible with all Qt emitters</t>
  </si>
  <si>
    <t>Mounts/Brackets</t>
  </si>
  <si>
    <t>Cambridge</t>
  </si>
  <si>
    <t>AE-BB-W</t>
  </si>
  <si>
    <t>Beam mounting bracket - White - compatible with all Qt emitters</t>
  </si>
  <si>
    <t>AE-UB-B</t>
  </si>
  <si>
    <t xml:space="preserve">Universal mounting bracket – black; compatible with all Qt Emitters </t>
  </si>
  <si>
    <t>AE-UB-W</t>
  </si>
  <si>
    <t>Universal mounting bracket – white; compatible with all Qt Emitters</t>
  </si>
  <si>
    <t>Sound Masking Accessories</t>
  </si>
  <si>
    <t>China / USA</t>
  </si>
  <si>
    <t>CC-100-B</t>
  </si>
  <si>
    <t>100' Plenum Rated Cables - Black</t>
  </si>
  <si>
    <t>Cabling</t>
  </si>
  <si>
    <t>Mexico</t>
  </si>
  <si>
    <t>CC-100-W</t>
  </si>
  <si>
    <t>100' Plenum Rated Cables - White</t>
  </si>
  <si>
    <t>CC-10-B</t>
  </si>
  <si>
    <t>10' Plenum Rated Cables - Black</t>
  </si>
  <si>
    <t>CC-10-W</t>
  </si>
  <si>
    <t>10' Plenum Rated Cables - White</t>
  </si>
  <si>
    <t>CC-25-B</t>
  </si>
  <si>
    <t>25' Plenum Rated Cables - Black</t>
  </si>
  <si>
    <t>CC-25-W</t>
  </si>
  <si>
    <t>25' Plenum Rated Cables - White</t>
  </si>
  <si>
    <t>CC-50-B</t>
  </si>
  <si>
    <t>50' Plenum Rated Cables - Black</t>
  </si>
  <si>
    <t>CC-50-W</t>
  </si>
  <si>
    <t>50' Plenum Rated Cables - White</t>
  </si>
  <si>
    <t>CC-75-B</t>
  </si>
  <si>
    <t>75' Plenum Rated Cables - Black</t>
  </si>
  <si>
    <t>CC-75-W</t>
  </si>
  <si>
    <t>75' Plenum Rated Cables - White</t>
  </si>
  <si>
    <t>CC-AE-400-PC</t>
  </si>
  <si>
    <t>14 AWG cable, 2 Conductor, plenum rated. 400 foot spool.</t>
  </si>
  <si>
    <t>USA</t>
  </si>
  <si>
    <t>CCM-1</t>
  </si>
  <si>
    <t>DM</t>
  </si>
  <si>
    <t>Plastic drywall mount for all Qt Emitters [does not include hole saw]</t>
  </si>
  <si>
    <t>DRB-1</t>
  </si>
  <si>
    <t>Drywall rough-in bracket</t>
  </si>
  <si>
    <t>DRB-1 KIT</t>
  </si>
  <si>
    <t xml:space="preserve">Drywall rough-in bracket with plastic drywall mount (DM) included </t>
  </si>
  <si>
    <t>Generator/Amplifier</t>
  </si>
  <si>
    <t>DS11x12</t>
  </si>
  <si>
    <t>Amplifier Shelf</t>
  </si>
  <si>
    <t>DS1320-B-4</t>
  </si>
  <si>
    <t>Emitters</t>
  </si>
  <si>
    <t>DS1320-W-4</t>
  </si>
  <si>
    <t>DS1339B</t>
  </si>
  <si>
    <t>70V plenum loudspeaker - black</t>
  </si>
  <si>
    <t>Replaces DS1338B</t>
  </si>
  <si>
    <t>DS1339W</t>
  </si>
  <si>
    <t>70V plenum loudspeaker - white</t>
  </si>
  <si>
    <t>Replaces DS1338W</t>
  </si>
  <si>
    <t>DS1357B</t>
  </si>
  <si>
    <t>Replaces DS1356B</t>
  </si>
  <si>
    <t>DS1357W</t>
  </si>
  <si>
    <t>Replaces DS1356W</t>
  </si>
  <si>
    <t>DS1375</t>
  </si>
  <si>
    <t>DS1390</t>
  </si>
  <si>
    <t>70V low-profile loudspeaker with clip</t>
  </si>
  <si>
    <t>DS1390B</t>
  </si>
  <si>
    <t>70V low-profile loudspeaker with tile bridge</t>
  </si>
  <si>
    <t>DS1398</t>
  </si>
  <si>
    <t>DS1398B</t>
  </si>
  <si>
    <t>DS2022</t>
  </si>
  <si>
    <t>Return air grill cover / attenuator</t>
  </si>
  <si>
    <t>DS2400</t>
  </si>
  <si>
    <t>70V duct, pipe, conduit, wall masker for SCIF / secure rooms</t>
  </si>
  <si>
    <t>DS2408</t>
  </si>
  <si>
    <t>DS2500</t>
  </si>
  <si>
    <t>70V window, door, wall masker for SCIF / secure rooms</t>
  </si>
  <si>
    <t>DS2508</t>
  </si>
  <si>
    <t>DS2530</t>
  </si>
  <si>
    <t>70V window, door, wall masker for SCIF/secure rooms. W/vol. control &amp; retractable cord.</t>
  </si>
  <si>
    <t>DS3002</t>
  </si>
  <si>
    <t>6x2x8 channel sound masking generator/mixer/controller</t>
  </si>
  <si>
    <t>DSLG22</t>
  </si>
  <si>
    <t>Lab Gruppen 2x100 70V Amplifier</t>
  </si>
  <si>
    <t>Amplifier</t>
  </si>
  <si>
    <t>Thailand</t>
  </si>
  <si>
    <t>DSMSK1</t>
  </si>
  <si>
    <t>MSK-1 Solid Drive Sound Masking Speaker for Drywall</t>
  </si>
  <si>
    <t>DSPC7</t>
  </si>
  <si>
    <t>7-foot Category 5 patch cable</t>
  </si>
  <si>
    <t>Control Panels</t>
  </si>
  <si>
    <t>DSRMP-4</t>
  </si>
  <si>
    <t>4 zone volume control panel for 70V systems</t>
  </si>
  <si>
    <t>DSRMP-8</t>
  </si>
  <si>
    <t>8 zone volume control panel for 70V systems</t>
  </si>
  <si>
    <t>DSSD1-BR16</t>
  </si>
  <si>
    <t>SD-1 Mounting Bracket, 16-inch on-center</t>
  </si>
  <si>
    <t>DSSD1-BR24</t>
  </si>
  <si>
    <t>SD-1 Mounting Bracket, 24-inch on-center</t>
  </si>
  <si>
    <t>DSSD1-TI</t>
  </si>
  <si>
    <t>SD-1 Solid Drive speaker for drywall</t>
  </si>
  <si>
    <t>DSSSB-4</t>
  </si>
  <si>
    <t>DSVC-1</t>
  </si>
  <si>
    <t>Attenuator for Volume Control Panel</t>
  </si>
  <si>
    <t>E-A-B-16-4</t>
  </si>
  <si>
    <t>Standard Emitters, Black, 4 pack, with 4 x 16 ft black plenum rated cables</t>
  </si>
  <si>
    <t>E-A-B-25-4</t>
  </si>
  <si>
    <t>Standard Emitters, Black, 4 pack, with 4 x 25 ft black plenum rated cables</t>
  </si>
  <si>
    <t>China / Mexico</t>
  </si>
  <si>
    <t>E-A-B-30-4</t>
  </si>
  <si>
    <t>Standard Emitters, Black, 4 pack, with 4 x 30 ft black plenum rated cables</t>
  </si>
  <si>
    <t>E-A-W-16-4</t>
  </si>
  <si>
    <t>Standard Emitters, White, 4 pack, with 4 x 16 ft white plenum rated cables</t>
  </si>
  <si>
    <t>E-A-W-25-4</t>
  </si>
  <si>
    <t>Standard Emitters, White, 4 pack, with 4 x 25 ft white plenum rated cables</t>
  </si>
  <si>
    <t>E-A-W-30-4</t>
  </si>
  <si>
    <t>Standard Emitters, White, 4 pack, with 4 x 30 ft white plenum rated cables</t>
  </si>
  <si>
    <t>EC-B</t>
  </si>
  <si>
    <t xml:space="preserve">Black cap for Standard Emitters only, for custom painting </t>
  </si>
  <si>
    <t>EC-W</t>
  </si>
  <si>
    <t>White cap for Standard Emitters only, for custom painting</t>
  </si>
  <si>
    <t>E-P-B-16-4</t>
  </si>
  <si>
    <t>Active Emitters, Black, 4 pack, with 4 x 16 ft black plenum rated cables</t>
  </si>
  <si>
    <t>E-P-B-25-4</t>
  </si>
  <si>
    <t>Active Emitters, Black, 4 pack, with 4 x 25 ft black plenum rated cables</t>
  </si>
  <si>
    <t>E-P-B-30-4</t>
  </si>
  <si>
    <t>Active Emitters, Black, 4 pack, with 4 x 30 ft black plenum rated cables</t>
  </si>
  <si>
    <t>E-P-W-16-4</t>
  </si>
  <si>
    <t>Active Emitters, White, 4 pack, with 4 x 16 ft white plenum rated cables</t>
  </si>
  <si>
    <t>E-P-W-25-4</t>
  </si>
  <si>
    <t>Active Emitters, White, 4 pack, with 4 x 25 ft white plenum rated cables</t>
  </si>
  <si>
    <t>E-P-W-30-4</t>
  </si>
  <si>
    <t>Active Emitters, White, 4 pack, with 4 x 30 ft white plenum rated cables</t>
  </si>
  <si>
    <t>FCC-1</t>
  </si>
  <si>
    <t xml:space="preserve">Female/female coupler </t>
  </si>
  <si>
    <t>HS-ACT</t>
  </si>
  <si>
    <t xml:space="preserve">68 mm acoustical ceiling tile hole saw </t>
  </si>
  <si>
    <t>HS-DW</t>
  </si>
  <si>
    <t xml:space="preserve">76 mm drywall hole saw </t>
  </si>
  <si>
    <t>911.1808.900</t>
  </si>
  <si>
    <t>NPX G1040</t>
  </si>
  <si>
    <t>4-button convenience paging station with gooseneck microphone, tabletop or wall mount</t>
  </si>
  <si>
    <t>Paging Stations</t>
  </si>
  <si>
    <t>Biamp</t>
  </si>
  <si>
    <t>911.1839.900</t>
  </si>
  <si>
    <t>NPX G1100</t>
  </si>
  <si>
    <t>10-button convenience paging station with gooseneck microphone, tabletop or wall mount</t>
  </si>
  <si>
    <t>911.1840.900</t>
  </si>
  <si>
    <t>NPX H1040</t>
  </si>
  <si>
    <t>4-button convenience paging station with handheld microphone, tabletop or wall mount</t>
  </si>
  <si>
    <t>911.1841.900</t>
  </si>
  <si>
    <t>NPX H1100</t>
  </si>
  <si>
    <t>10-button convenience paging station with handheld microphone, tabletop or wall mount</t>
  </si>
  <si>
    <t>PI-AE</t>
  </si>
  <si>
    <t>Active emitter power injector</t>
  </si>
  <si>
    <t>PM-B</t>
  </si>
  <si>
    <t>Pendant Mount - black (priced individually, but sold in packs of 4)</t>
  </si>
  <si>
    <t>PM-W</t>
  </si>
  <si>
    <t>Pendant Mount - white (priced individually, but sold in packs of 4)</t>
  </si>
  <si>
    <t>PS-4</t>
  </si>
  <si>
    <t>Qt-100 power supply &amp; cord</t>
  </si>
  <si>
    <t>PS-AE-3</t>
  </si>
  <si>
    <t>Active emitter power supply</t>
  </si>
  <si>
    <t>Qt 100</t>
  </si>
  <si>
    <t>Qt-100, 1-zone sound masking control module</t>
  </si>
  <si>
    <t>Control Modules</t>
  </si>
  <si>
    <t>All control modules include a hole saw (HS-ACT) and the appropriate power supply</t>
  </si>
  <si>
    <t>Qt X 300</t>
  </si>
  <si>
    <t>Qt X Controller, 3 Qt Outputs</t>
  </si>
  <si>
    <t>Qt X 300D</t>
  </si>
  <si>
    <t>Qt X Controller 3 Qt Outputs, Dante</t>
  </si>
  <si>
    <t>Qt X 600</t>
  </si>
  <si>
    <t>Qt X Controller, 6 Qt Outputs</t>
  </si>
  <si>
    <t>Qt X 600D</t>
  </si>
  <si>
    <t>Qt X Controller, 6 Qt Outputs, Dante</t>
  </si>
  <si>
    <t>Qt X 800</t>
  </si>
  <si>
    <t>Qt X Controller, (8) 8 Ohm Outputs</t>
  </si>
  <si>
    <t>Qt X 800D</t>
  </si>
  <si>
    <t>Qt X Controller, (8) 8 Ohm Outputs, Dante</t>
  </si>
  <si>
    <t>Qt X 805</t>
  </si>
  <si>
    <t>Qt X Controller, (8) 8 Ohm / Pre amp Outputs</t>
  </si>
  <si>
    <t>Qt X 805D</t>
  </si>
  <si>
    <t>Qt X Controller, (8) 8 Ohm / Pre amp Outputs, Dante</t>
  </si>
  <si>
    <t>Qt X PLMT-KT</t>
  </si>
  <si>
    <t>Qt X Controller Plenum Mount Kit</t>
  </si>
  <si>
    <t>Qt X PWR-KT-48V</t>
  </si>
  <si>
    <t>48V Power Supply Kit for Qt X 8XX models</t>
  </si>
  <si>
    <t>Qt X RMT-KT</t>
  </si>
  <si>
    <t>Qt X Controller Rack Mount Kit</t>
  </si>
  <si>
    <t>Qt X WMT-KT</t>
  </si>
  <si>
    <t>Qt X Controller Wall Mount Kit</t>
  </si>
  <si>
    <t>Qt-CC</t>
  </si>
  <si>
    <t>Qt Command Center - Single User</t>
  </si>
  <si>
    <t>Software</t>
  </si>
  <si>
    <t>The Qt Command Center is compatible with Qt 300 and Qt 600 running software version 5.1. or higher. Compatible with Windows 7 or higher.</t>
  </si>
  <si>
    <t>QT-CRE</t>
  </si>
  <si>
    <t>Qt Conference Room Edition</t>
  </si>
  <si>
    <t>Sound Masking System</t>
  </si>
  <si>
    <t>QT-HCE</t>
  </si>
  <si>
    <t>Qt Conference Patient Privacy System</t>
  </si>
  <si>
    <t>QT-RC2</t>
  </si>
  <si>
    <t>In Room Volume Control with Decora Style Plate for the Qt-100 only</t>
  </si>
  <si>
    <t>QT-RC3</t>
  </si>
  <si>
    <t>In Room Volume Control with Decora Style Plate for the Qt-300 and Qt-600</t>
  </si>
  <si>
    <t>SP-1-2</t>
  </si>
  <si>
    <t>Two way splitter - for use with Standard emitters only.</t>
  </si>
  <si>
    <t>SP-1-4</t>
  </si>
  <si>
    <t>Four way splitter - for use with Standard emitters only.</t>
  </si>
  <si>
    <t>SQT-1</t>
  </si>
  <si>
    <t>Sonet Qt, individual sound masking system for up to 200 sq ft.</t>
  </si>
  <si>
    <t>SQT-E</t>
  </si>
  <si>
    <t>Sonet Qt extension kit, providing an additional 200 sqft of coverage. For SQT-1 only.</t>
  </si>
  <si>
    <t>Control Interfaces</t>
  </si>
  <si>
    <t>911.1887.900</t>
  </si>
  <si>
    <t>AMP-D225H</t>
  </si>
  <si>
    <t>2 channel, 25W half-rack amplifier</t>
  </si>
  <si>
    <t>Amplifiers</t>
  </si>
  <si>
    <t>Accessories</t>
  </si>
  <si>
    <t>Belgium</t>
  </si>
  <si>
    <t>911.0670.900</t>
  </si>
  <si>
    <t>D-ALINP</t>
  </si>
  <si>
    <t>Active Local Input Panel decora style with MIC and Line input with individual volume control. For use with any device with Line or MIC/LINE input with 24V phantom power.</t>
  </si>
  <si>
    <t>911.0669.900</t>
  </si>
  <si>
    <t>D-DIWAC</t>
  </si>
  <si>
    <t>Digital  decora style wall control with 2 line LCD display. Buttons for source selection and volume control. Standard 2 wire connection.</t>
  </si>
  <si>
    <t>911.0666.900</t>
  </si>
  <si>
    <t>D-VOL120</t>
  </si>
  <si>
    <t>70 volt, 120 watts Decora style volume control, white, with 24V prioirty relais</t>
  </si>
  <si>
    <t>911.0668.900</t>
  </si>
  <si>
    <t>D-VOL60</t>
  </si>
  <si>
    <t>70 volt,60 watts Decora style volume control, white, with 24V prioirty relais</t>
  </si>
  <si>
    <t>910.0125.900</t>
  </si>
  <si>
    <t>EasyConnect EC-CBL-BG</t>
  </si>
  <si>
    <t>Cable bag</t>
  </si>
  <si>
    <t>910.0120.900</t>
  </si>
  <si>
    <t>EasyConnect EC-P-CH</t>
  </si>
  <si>
    <t>Cable cubby, 2 CH power connectors</t>
  </si>
  <si>
    <t>Tabletop Solutions</t>
  </si>
  <si>
    <t>910.0118.900</t>
  </si>
  <si>
    <t>EasyConnect EC-P-DK</t>
  </si>
  <si>
    <t>Cable cubby, 2 DK power connectors</t>
  </si>
  <si>
    <t>910.0117.900</t>
  </si>
  <si>
    <t>EasyConnect EC-P-EU</t>
  </si>
  <si>
    <t>Cable cubby, 2 EU power connectors</t>
  </si>
  <si>
    <t>EasyConnect EC-P-UNI</t>
  </si>
  <si>
    <t>Cable cubby, 2 universal power connectors</t>
  </si>
  <si>
    <t>910.0126.900</t>
  </si>
  <si>
    <t>EasyConnect MC1</t>
  </si>
  <si>
    <t>Tabletop cable grommet</t>
  </si>
  <si>
    <t>911.0659.900</t>
  </si>
  <si>
    <t>MA120</t>
  </si>
  <si>
    <t>19" mixing amplifier 70 - 100 volt / 120 watts, 2 mic/line input, 4 stereo line inputs, left to right 4 level priority system, Emergency in, paging mic with chime, 24V override output</t>
  </si>
  <si>
    <t>Mixer-Amplifiers</t>
  </si>
  <si>
    <t>911.0660.900</t>
  </si>
  <si>
    <t>MA240</t>
  </si>
  <si>
    <t>19" mixing amplifier 70 - 100 volt / 240 watts, 2 mic/line, 4 stereo line inputs, left to right 4 level priority system, Emergency in, paging mic with chime, 24V priority output</t>
  </si>
  <si>
    <t>911.0661.900</t>
  </si>
  <si>
    <t>MA30</t>
  </si>
  <si>
    <t>9.5" mixing amplifier 70 - 100 volt / 30 watts, 1 mic/line input, 2 stereo line inputs, left to right 4 level priority system, Emergency in, paging mic with chime, 24V override output</t>
  </si>
  <si>
    <t>911.0674.900</t>
  </si>
  <si>
    <t>MA3060-19</t>
  </si>
  <si>
    <t>Set</t>
  </si>
  <si>
    <t>19" bracket kit for MA30/MA60</t>
  </si>
  <si>
    <t>911.0662.900</t>
  </si>
  <si>
    <t>MA60</t>
  </si>
  <si>
    <t>9.5" mixing amplifier 70 - 100 volt / 60 watts, 1 mic/line input, 2 stereo line inputs, left to right 4 level priority system, Emergency in, paging mic with chime, 24V override output</t>
  </si>
  <si>
    <t>Microphones</t>
  </si>
  <si>
    <t>911.0663.900</t>
  </si>
  <si>
    <t>MICPAT-2</t>
  </si>
  <si>
    <t>2-Zone paging microphone with gooseneck and push to talk button per zone.</t>
  </si>
  <si>
    <t>911.0665.900</t>
  </si>
  <si>
    <t>MICPAT-D</t>
  </si>
  <si>
    <t>All call dynamic paging microphone with gooseneck and priority switch, DIN5 connector</t>
  </si>
  <si>
    <t>911.1888.900</t>
  </si>
  <si>
    <t>PM4100</t>
  </si>
  <si>
    <t>Half-rack stereo pre-amplifier/mixer with 4 inputs</t>
  </si>
  <si>
    <t>Preamplifiers</t>
  </si>
  <si>
    <t>911.0649.900</t>
  </si>
  <si>
    <t>PREZONE1</t>
  </si>
  <si>
    <t>Stereo pre-amplifier/mixer with 2 mono / stereo volume zones, 4 line inputs, 2 MIC/Line inputs with 48V phantom power adn1 emergency input, 2 U 19" rack mount, black</t>
  </si>
  <si>
    <t>911.0650.900</t>
  </si>
  <si>
    <t>PREZONE2</t>
  </si>
  <si>
    <t>Stereo Pre-Amplifier, 2 stereo source zones, 4 stereo line inputs, 2 mic/line inputs, selective paging, emergency input, 0.5 Watts auto stdby, 2 U19" rack mounting, black</t>
  </si>
  <si>
    <t>911.0651.900</t>
  </si>
  <si>
    <t>REVAMP1120T</t>
  </si>
  <si>
    <t>Class D amplifier 1 x 120 Watts (70/100 Volts or RMS @ 4 Ohms), convection cooled, 1 U, 19" rackmount</t>
  </si>
  <si>
    <t>911.0652.900</t>
  </si>
  <si>
    <t>REVAMP2060T</t>
  </si>
  <si>
    <t>2 Channel class D amplifier 2 x 60 Watts (70/100 Volts or RMS @ 4 Ohms) or in bridge mode 1 x 120 Watts (70/100 Volts or RMS @ 8 Ohms), convection cooled, 1 U, 19" rackmount</t>
  </si>
  <si>
    <t>911.0653.900</t>
  </si>
  <si>
    <t>REVAMP2120T</t>
  </si>
  <si>
    <t>2 Channel class D amplifier 2 x 120 Watts (70/100 Volts or RMS @ 4 Ohms) or in bridge mode 1 x 240 Watts (70/100 Volts or RMS @ 8 Ohms), convection cooled, 1 U, 19" rackmount</t>
  </si>
  <si>
    <t>911.0654.900</t>
  </si>
  <si>
    <t>REVAMP2150</t>
  </si>
  <si>
    <t>2 Channel class D amplifier 2 x 150 Watts (RMS @ 4 Ohms), 2 x 165 Watts (Dynamic @ 4 Ohms) or in bridge mode 1 x 300 Watts (RMS @ 8 Ohms), convection cooled, 1 U, 19" rackmount</t>
  </si>
  <si>
    <t>911.0655.900</t>
  </si>
  <si>
    <t>REVAMP4100</t>
  </si>
  <si>
    <t>4 Channel class D amplifier 4 x 100 Watts (RMS @ 4 Ohms), 4 x 110 Watts (Dynamic @ 4 Ohms) or in bridge mode 1 x 200 Watts (RMS @ 8 Ohms), convection cooled, 1 U, 19" rackmount</t>
  </si>
  <si>
    <t>911.0656.900</t>
  </si>
  <si>
    <t>REVAMP4120T</t>
  </si>
  <si>
    <t>4 Channel class D amplifier 4 x 120 Watts (70/100 Volts or RMS @ 4 Ohms) or in bridge mode 2 x 240 Watts (70/100 Volts or RMS @ 8 Ohms), combined convection and fan cooling, 2 U, 19" rackmount</t>
  </si>
  <si>
    <t>911.0657.900</t>
  </si>
  <si>
    <t>REVAMP4240T</t>
  </si>
  <si>
    <t>4 Channel class D amplifier 4 x 240 Watts (70/100 Volts or RMS @ 4 Ohms) or in bridge mode 2 x 480 Watts (70/100 Volts or RMS @ 8 Ohms), combined convection and fan cooling, 2 U, 19" rackmount</t>
  </si>
  <si>
    <t>911.0658.900</t>
  </si>
  <si>
    <t>REVAMP8250</t>
  </si>
  <si>
    <t>8 Channel class D amplifier 8 x 250 Watts (RMS @ 4 Ohms), 8 x 350 Watts (Dynamic @ 4 Ohms) or in bridge mode 4 x 500 Watts ( RMS @8 Ohms), fan cooled, 2 U, 19"</t>
  </si>
  <si>
    <t xml:space="preserve">SPA-GSQ100 </t>
  </si>
  <si>
    <t xml:space="preserve">Square grille with integrated safety wire, 12-pack (fits CM60DTD, CM30DTD, CM20DTS, CM1008D, CM608D, CM20DT, CMX20DT) </t>
  </si>
  <si>
    <t>Loudspeaker Accessories</t>
  </si>
  <si>
    <t>911.1882.900</t>
  </si>
  <si>
    <t>USB 200</t>
  </si>
  <si>
    <t>2x1 USB switch</t>
  </si>
  <si>
    <t>USB Switch</t>
  </si>
  <si>
    <t>Lithuania</t>
  </si>
  <si>
    <t>911.1350.900</t>
  </si>
  <si>
    <t>AFC200</t>
  </si>
  <si>
    <t>Autotransformer 200W</t>
  </si>
  <si>
    <t>Community</t>
  </si>
  <si>
    <t>Italy</t>
  </si>
  <si>
    <t>911.1351.900</t>
  </si>
  <si>
    <t>ALC-1604D</t>
  </si>
  <si>
    <t>Amplified Loudspeaker Controller - 4 Channels X 1600W + DSP Dante</t>
  </si>
  <si>
    <t>911.1352.900</t>
  </si>
  <si>
    <t>ALC-3202D</t>
  </si>
  <si>
    <t>Amplified Loudspeaker Controller - 2 Channels X 3200W + DSP Dante</t>
  </si>
  <si>
    <t>911.1353.900</t>
  </si>
  <si>
    <t>ALC-404D</t>
  </si>
  <si>
    <t>Amplified Loudspeaker Controller - 4 Channels X 400W + DSP Dante</t>
  </si>
  <si>
    <t>911.1354.900</t>
  </si>
  <si>
    <t>BAND100FT</t>
  </si>
  <si>
    <t>Pole Mount Bracket Banding, 100 Feet (30.5 M)</t>
  </si>
  <si>
    <t>911.1355.900</t>
  </si>
  <si>
    <t>BFR22HB</t>
  </si>
  <si>
    <t>22" BalancePoint Horizontal Fly Rails Black</t>
  </si>
  <si>
    <t>911.1356.900</t>
  </si>
  <si>
    <t>BFR22HW</t>
  </si>
  <si>
    <t>22" BalancePoint Horizontal Fly Rails White</t>
  </si>
  <si>
    <t>911.1357.900</t>
  </si>
  <si>
    <t>BFR22VB</t>
  </si>
  <si>
    <t>22" BalancePoint Vertical Fly Rails Black</t>
  </si>
  <si>
    <t>911.1358.900</t>
  </si>
  <si>
    <t>BFR22VW</t>
  </si>
  <si>
    <t>22" BalancePoint Vertical Fly Rails White</t>
  </si>
  <si>
    <t>911.1368.900</t>
  </si>
  <si>
    <t>CMKIT</t>
  </si>
  <si>
    <t>Ceiling Mount Kit Black</t>
  </si>
  <si>
    <t>911.1369.900</t>
  </si>
  <si>
    <t>CMKITW</t>
  </si>
  <si>
    <t>Ceiling Mount Kit White</t>
  </si>
  <si>
    <t>911.1374.900</t>
  </si>
  <si>
    <t>DFSB</t>
  </si>
  <si>
    <t>Downfill Splay Bracket Kit Black</t>
  </si>
  <si>
    <t>911.1375.900</t>
  </si>
  <si>
    <t>DFSW</t>
  </si>
  <si>
    <t>Downfill Splay Bracket Kit White</t>
  </si>
  <si>
    <t>911.1376.900</t>
  </si>
  <si>
    <t>DVS-BFR22B</t>
  </si>
  <si>
    <t>I SERIES Dual Vertical Splay Kit for 2 Enclosures Black</t>
  </si>
  <si>
    <t>911.1377.900</t>
  </si>
  <si>
    <t>DVS-BFR22W</t>
  </si>
  <si>
    <t>I SERIES Dual Vertical Splay Kit for 2 Enclosures White</t>
  </si>
  <si>
    <t>911.0983.900</t>
  </si>
  <si>
    <t>HAB3-BFR38B</t>
  </si>
  <si>
    <t>I SERIES Dual Horizontal Array Kit For 3-Way Models Black</t>
  </si>
  <si>
    <t>911.0984.900</t>
  </si>
  <si>
    <t>HAB3-BFR38W</t>
  </si>
  <si>
    <t>I SERIES Dual Horizontal Array Kit For 3-Way Models White</t>
  </si>
  <si>
    <t>911.0985.900</t>
  </si>
  <si>
    <t>HAB-BFR38B</t>
  </si>
  <si>
    <t>I SERIES Dual Horizontal Array Kit For 2-Way Models Black</t>
  </si>
  <si>
    <t>911.0986.900</t>
  </si>
  <si>
    <t>HAB-BFR38W</t>
  </si>
  <si>
    <t>I SERIES Dual Horizontal Array Kit For 2-Way Models White</t>
  </si>
  <si>
    <t>911.0987.900</t>
  </si>
  <si>
    <t>HSB3-BFR22B</t>
  </si>
  <si>
    <t>I SERIES Dual Horizontal Splay Kit For 3-Way Models Black</t>
  </si>
  <si>
    <t>911.0988.900</t>
  </si>
  <si>
    <t>HSB3-BFR22W</t>
  </si>
  <si>
    <t>I SERIES Dual Horizontal Splay Kit For 3-Way Models White</t>
  </si>
  <si>
    <t>911.0989.900</t>
  </si>
  <si>
    <t>HSB3-SBR54B</t>
  </si>
  <si>
    <t>I SERIES Dual Horizontal Splay w/ Ext Kit for 3-Way Models Black</t>
  </si>
  <si>
    <t>911.0990.900</t>
  </si>
  <si>
    <t>HSB3-SBR54W</t>
  </si>
  <si>
    <t>I SERIES Dual Horizontal Splay w/ Ext Kit for 3-Way Models White</t>
  </si>
  <si>
    <t>911.0991.900</t>
  </si>
  <si>
    <t>HSB-BFR22B</t>
  </si>
  <si>
    <t>I SERIES Dual Horizontal Splay Kit for 2-Way Models Black</t>
  </si>
  <si>
    <t>911.0992.900</t>
  </si>
  <si>
    <t>HSB-BFR22W</t>
  </si>
  <si>
    <t>I SERIES Dual Horizontal Splay Kit for 2-Way Models White</t>
  </si>
  <si>
    <t>911.0993.900</t>
  </si>
  <si>
    <t>HSB-SBR54B</t>
  </si>
  <si>
    <t>I SERIES Dual Horizontal Splay w/ Ext Kit for 2-Way Models Black</t>
  </si>
  <si>
    <t>911.0994.900</t>
  </si>
  <si>
    <t>HSB-SBR54W</t>
  </si>
  <si>
    <t>I SERIES Dual Horizontal Splay w/ Ext Kit for 2-Way Models White</t>
  </si>
  <si>
    <t>911.0995.900</t>
  </si>
  <si>
    <t>HVS3B</t>
  </si>
  <si>
    <t>I SERIES H/V Splay Bracket Extension Kit for 3-Way Models Black</t>
  </si>
  <si>
    <t>911.0996.900</t>
  </si>
  <si>
    <t>HVS3W</t>
  </si>
  <si>
    <t>I SERIES H/V Splay Bracket Extension Kit for 3-Way Models White</t>
  </si>
  <si>
    <t>911.0997.900</t>
  </si>
  <si>
    <t>HVSB</t>
  </si>
  <si>
    <t>I SERIES H/V Splay Bracket Extension Kit for 2-Way Models Black</t>
  </si>
  <si>
    <t>911.0998.900</t>
  </si>
  <si>
    <t>HVSW</t>
  </si>
  <si>
    <t>I SERIES H/V Splay Bracket Extension Kit for 2-Way Models White</t>
  </si>
  <si>
    <t>911.0999.900</t>
  </si>
  <si>
    <t>IAF40B</t>
  </si>
  <si>
    <t>I SERIES 40" Isometric Array Frame Black</t>
  </si>
  <si>
    <t>911.1000.900</t>
  </si>
  <si>
    <t>IAF40W</t>
  </si>
  <si>
    <t>I SERIES 40" Isometric Array Frame White</t>
  </si>
  <si>
    <t>911.1001.900</t>
  </si>
  <si>
    <t>IAF55B</t>
  </si>
  <si>
    <t>I SERIES 55" Isometric Array Frame Black</t>
  </si>
  <si>
    <t>911.1002.900</t>
  </si>
  <si>
    <t>IAF55W</t>
  </si>
  <si>
    <t>I SERIES 55" Isometric Array Frame White</t>
  </si>
  <si>
    <t>911.1003.900</t>
  </si>
  <si>
    <t>IC6-1062/00B</t>
  </si>
  <si>
    <t>High Output 6.5-Inch 2-Way 100 X 100 Indoor Black</t>
  </si>
  <si>
    <t>Loudspeakers, Compact</t>
  </si>
  <si>
    <t>911.1004.900</t>
  </si>
  <si>
    <t>IC6-1062/00W</t>
  </si>
  <si>
    <t>High Output 6.5-Inch 2-Way 100 X 100 Indoor White</t>
  </si>
  <si>
    <t>911.1005.900</t>
  </si>
  <si>
    <t>IC6-1062T00B</t>
  </si>
  <si>
    <t>High Output 6.5-Inch 2-Way 100 X 100 70V/100V Indoor Black</t>
  </si>
  <si>
    <t>911.1006.900</t>
  </si>
  <si>
    <t>IC6-1062T00W</t>
  </si>
  <si>
    <t>High Output 6.5-Inch 2-Way 100 X 100 70V/100V Indoor White</t>
  </si>
  <si>
    <t>911.1007.900</t>
  </si>
  <si>
    <t>IC6-1062WR00</t>
  </si>
  <si>
    <t>High Output 6.5-Inch 2-Way 100 X 100 Weather-Resistant Grey</t>
  </si>
  <si>
    <t>911.1008.900</t>
  </si>
  <si>
    <t>IC6-1062WT00</t>
  </si>
  <si>
    <t>High Output 6.5-Inch 2-Way 100 X 100 70V/100V Weather-Resistant Grey</t>
  </si>
  <si>
    <t>911.1009.900</t>
  </si>
  <si>
    <t>IC6-1082/26B</t>
  </si>
  <si>
    <t>High Output 8-Inch 2-Way 120 X 60 Indoor Black</t>
  </si>
  <si>
    <t>911.1010.900</t>
  </si>
  <si>
    <t>IC6-1082/26W</t>
  </si>
  <si>
    <t>High Output 8-Inch 2-Way 120 X 60 Indoor White</t>
  </si>
  <si>
    <t>911.1011.900</t>
  </si>
  <si>
    <t>IC6-1082/96B</t>
  </si>
  <si>
    <t>High Output 8-Inch 2-Way 90 X 60 Indoor Black</t>
  </si>
  <si>
    <t>911.1012.900</t>
  </si>
  <si>
    <t>IC6-1082/96W</t>
  </si>
  <si>
    <t>High Output 8-Inch 2-Way 90 X 60 Indoor White</t>
  </si>
  <si>
    <t>911.1013.900</t>
  </si>
  <si>
    <t>IC6-1082T26B</t>
  </si>
  <si>
    <t>High Output 8-Inch 2-Way 120 X 60 70V/100V Indoor Black</t>
  </si>
  <si>
    <t>911.1014.900</t>
  </si>
  <si>
    <t>IC6-1082T26W</t>
  </si>
  <si>
    <t>High Output 8-Inch 2-Way 120 X 60 70V/100V Indoor White</t>
  </si>
  <si>
    <t>911.1015.900</t>
  </si>
  <si>
    <t>IC6-1082T96B</t>
  </si>
  <si>
    <t>High Output 8-Inch 2-Way 90 X 60 70V/100V Indoor Black</t>
  </si>
  <si>
    <t>911.1016.900</t>
  </si>
  <si>
    <t>IC6-1082T96W</t>
  </si>
  <si>
    <t>High Output 8-Inch 2-Way 90 X 60 70V/100V Indoor White</t>
  </si>
  <si>
    <t>911.1017.900</t>
  </si>
  <si>
    <t>IC6-1082WR26</t>
  </si>
  <si>
    <t>High Output 8-Inch 2-Way 120 X 60 Weather-Resistant Grey</t>
  </si>
  <si>
    <t>911.1018.900</t>
  </si>
  <si>
    <t>IC6-1082WR96</t>
  </si>
  <si>
    <t>High Output 8-Inch 2-Way 90 X 60 Weather-Resistant Grey</t>
  </si>
  <si>
    <t>911.1019.900</t>
  </si>
  <si>
    <t>IC6-1082WT26</t>
  </si>
  <si>
    <t>High Output 8-Inch 2-Way 120 X 60 70V/100V Weather-Resistant Grey</t>
  </si>
  <si>
    <t>911.1020.900</t>
  </si>
  <si>
    <t>IC6-1082WT96</t>
  </si>
  <si>
    <t>High Output 8-Inch 2-Way 90 X 60 70V/100V Weather-Resistant Grey</t>
  </si>
  <si>
    <t>911.1021.900</t>
  </si>
  <si>
    <t>IC6-2082/26B</t>
  </si>
  <si>
    <t>High Output Dual 8-Inch 2-Way 120 X 60 Indoor Black</t>
  </si>
  <si>
    <t>911.1022.900</t>
  </si>
  <si>
    <t>IC6-2082/26W</t>
  </si>
  <si>
    <t>High Output Dual 8-Inch 2-Way 120 X 60 Indoor White</t>
  </si>
  <si>
    <t>911.1023.900</t>
  </si>
  <si>
    <t>IC6-2082/96B</t>
  </si>
  <si>
    <t>High Output Dual 8-Inch 2-Way 90 X 60 Indoor Black</t>
  </si>
  <si>
    <t>911.1024.900</t>
  </si>
  <si>
    <t>IC6-2082/96W</t>
  </si>
  <si>
    <t>High Output Dual 8-Inch 2-Way 90 X 60 Indoor White</t>
  </si>
  <si>
    <t>911.1025.900</t>
  </si>
  <si>
    <t>IC6-2082T26B</t>
  </si>
  <si>
    <t>High Output Dual 8-Inch 2-Way 120 X 60 70V/100V Indoor Black</t>
  </si>
  <si>
    <t>911.1026.900</t>
  </si>
  <si>
    <t>IC6-2082T26W</t>
  </si>
  <si>
    <t>High Output Dual 8-Inch 2-Way 120 X 60 70V/100V  Indoor White</t>
  </si>
  <si>
    <t>911.1027.900</t>
  </si>
  <si>
    <t>IC6-2082T96B</t>
  </si>
  <si>
    <t>High Output Dual 8-Inch 2-Way 90 X 60 70V/100V Indoor Black</t>
  </si>
  <si>
    <t>911.1028.900</t>
  </si>
  <si>
    <t>IC6-2082T96W</t>
  </si>
  <si>
    <t>High Output Dual 8-Inch 2-Way 90 X 60 70V/100V  Indoor White</t>
  </si>
  <si>
    <t>911.1029.900</t>
  </si>
  <si>
    <t>IC6-2082WR26</t>
  </si>
  <si>
    <t>High Output Dual 8-Inch 2-Way 120 X 60 Weather-Resistant Grey</t>
  </si>
  <si>
    <t>911.1030.900</t>
  </si>
  <si>
    <t>IC6-2082WR96</t>
  </si>
  <si>
    <t>High Output Dual 8-Inch 2-Way 90 X 60 Weather-Resistant Grey</t>
  </si>
  <si>
    <t>911.1031.900</t>
  </si>
  <si>
    <t>IC6-2082WT26</t>
  </si>
  <si>
    <t>High Output Dual 8-Inch 2-Way 120 X 60 70V/100V Weather-Resistant Grey</t>
  </si>
  <si>
    <t>911.1032.900</t>
  </si>
  <si>
    <t>IC6-2082WT96</t>
  </si>
  <si>
    <t>High Output Dual 8-Inch 2-Way 90 X 60 70V/100V Weather-Resistant Grey</t>
  </si>
  <si>
    <t>911.1033.900</t>
  </si>
  <si>
    <t>IP6-1122/26B</t>
  </si>
  <si>
    <t>Medium Power 12-Inch 2-Way 120 X 60 Black</t>
  </si>
  <si>
    <t>Loudspeakers, Point Source</t>
  </si>
  <si>
    <t>911.1034.900</t>
  </si>
  <si>
    <t>IP6-1122/26W</t>
  </si>
  <si>
    <t>Medium Power 12-Inch 2-Way 120 X 60 White</t>
  </si>
  <si>
    <t>911.1035.900</t>
  </si>
  <si>
    <t>IP6-1122/64B</t>
  </si>
  <si>
    <t>Medium Power 12-Inch 2-Way 60 X 40 Black</t>
  </si>
  <si>
    <t>911.1036.900</t>
  </si>
  <si>
    <t>IP6-1122/64W</t>
  </si>
  <si>
    <t>Medium Power 12-Inch 2-Way 60 X 40 White</t>
  </si>
  <si>
    <t>911.1037.900</t>
  </si>
  <si>
    <t>IP6-1122/66B</t>
  </si>
  <si>
    <t>Medium Power 12-Inch 2-Way 60 X 60 Black</t>
  </si>
  <si>
    <t>911.1038.900</t>
  </si>
  <si>
    <t>IP6-1122/66W</t>
  </si>
  <si>
    <t>Medium Power 12-Inch 2-Way 60 X 60 White</t>
  </si>
  <si>
    <t>911.1039.900</t>
  </si>
  <si>
    <t>IP6-1122/94B</t>
  </si>
  <si>
    <t>Medium Power 12-Inch 2-Way 90 X 40 Black</t>
  </si>
  <si>
    <t>911.1040.900</t>
  </si>
  <si>
    <t>IP6-1122/94W</t>
  </si>
  <si>
    <t>Medium Power 12-Inch 2-Way 90 X 40 White</t>
  </si>
  <si>
    <t>911.1041.900</t>
  </si>
  <si>
    <t>IP6-1122/96B</t>
  </si>
  <si>
    <t>Medium Power 12-Inch 2-Way 90 X 60 Black</t>
  </si>
  <si>
    <t>911.1042.900</t>
  </si>
  <si>
    <t>IP6-1122/96W</t>
  </si>
  <si>
    <t>Medium Power 12-Inch 2-Way 90 X 60 White</t>
  </si>
  <si>
    <t>911.1043.900</t>
  </si>
  <si>
    <t>IP6-1122/99B</t>
  </si>
  <si>
    <t>Medium Power 12-Inch 2-Way 90 X 90 Black</t>
  </si>
  <si>
    <t>911.1044.900</t>
  </si>
  <si>
    <t>IP6-1122/99W</t>
  </si>
  <si>
    <t>Medium Power 12-Inch 2-Way 90 X 90 White</t>
  </si>
  <si>
    <t>911.1045.900</t>
  </si>
  <si>
    <t>IP6-1122/xx-CTO</t>
  </si>
  <si>
    <t>CALL FOR QUOTE</t>
  </si>
  <si>
    <t>Medium Power 12-inch Two-Way Installation Loudspeaker</t>
  </si>
  <si>
    <t>Contact Biamp for Options, Price and Lead Time</t>
  </si>
  <si>
    <t>911.1046.900</t>
  </si>
  <si>
    <t>IP6-1122WR26</t>
  </si>
  <si>
    <t>Medium Power 12-Inch 2-Way 120 X 60 Weather-Resistant Grey</t>
  </si>
  <si>
    <t>911.1047.900</t>
  </si>
  <si>
    <t>IP6-1122WR64</t>
  </si>
  <si>
    <t>Medium Power 12-Inch 2-Way 60 X 40 Weather-Resistant Grey</t>
  </si>
  <si>
    <t>911.1048.900</t>
  </si>
  <si>
    <t>IP6-1122WR66</t>
  </si>
  <si>
    <t>Medium Power 12-Inch 2-Way 60 X 60 Weather-Resistant Grey</t>
  </si>
  <si>
    <t>911.1049.900</t>
  </si>
  <si>
    <t>IP6-1122WR94</t>
  </si>
  <si>
    <t>Medium Power 12-Inch 2-Way 90 X 40 Weather-Resistant Grey</t>
  </si>
  <si>
    <t>911.1050.900</t>
  </si>
  <si>
    <t>IP6-1122WR96</t>
  </si>
  <si>
    <t>Medium Power 12-Inch 2-Way 90 X 60 Weather-Resistant Grey</t>
  </si>
  <si>
    <t>911.1051.900</t>
  </si>
  <si>
    <t>IP6-1122WR99</t>
  </si>
  <si>
    <t>Medium Power 12-Inch 2-Way 90 X 90 Weather-Resistant Grey</t>
  </si>
  <si>
    <t>911.1052.900</t>
  </si>
  <si>
    <t>IP6-1152/26B</t>
  </si>
  <si>
    <t>Medium Power 15-Inch 2-Way 120 X 60 Black</t>
  </si>
  <si>
    <t>911.1053.900</t>
  </si>
  <si>
    <t>IP6-1152/26W</t>
  </si>
  <si>
    <t>Medium Power 15-Inch 2-Way 120 X 60 White</t>
  </si>
  <si>
    <t>911.1054.900</t>
  </si>
  <si>
    <t>IP6-1152/64B</t>
  </si>
  <si>
    <t>Medium Power 15-Inch 2-Way 60 X 40 Black</t>
  </si>
  <si>
    <t>911.1055.900</t>
  </si>
  <si>
    <t>IP6-1152/64W</t>
  </si>
  <si>
    <t>Medium Power 15-Inch 2-Way 60 X 40 White</t>
  </si>
  <si>
    <t>911.1056.900</t>
  </si>
  <si>
    <t>IP6-1152/66B</t>
  </si>
  <si>
    <t>Medium Power 15-Inch 2-Way 60 X 60 Black</t>
  </si>
  <si>
    <t>911.1057.900</t>
  </si>
  <si>
    <t>IP6-1152/66W</t>
  </si>
  <si>
    <t>Medium Power 15-Inch 2-Way 60 X 60 White</t>
  </si>
  <si>
    <t>911.1058.900</t>
  </si>
  <si>
    <t>IP6-1152/94B</t>
  </si>
  <si>
    <t>Medium Power 15-Inch 2-Way 90 X 40 Black</t>
  </si>
  <si>
    <t>911.1059.900</t>
  </si>
  <si>
    <t>IP6-1152/94W</t>
  </si>
  <si>
    <t>Medium Power 15-Inch 2-Way 90 X 40 White</t>
  </si>
  <si>
    <t>911.1060.900</t>
  </si>
  <si>
    <t>IP6-1152/96B</t>
  </si>
  <si>
    <t>Medium Power 15-Inch 2-Way 90 X 60 Black</t>
  </si>
  <si>
    <t>911.1061.900</t>
  </si>
  <si>
    <t>IP6-1152/96W</t>
  </si>
  <si>
    <t>Medium Power 15-Inch 2-Way 90 X 60 White</t>
  </si>
  <si>
    <t>911.1062.900</t>
  </si>
  <si>
    <t>IP6-1152/99B</t>
  </si>
  <si>
    <t>Medium Power 15-Inch 2-Way 90 X 90 Black</t>
  </si>
  <si>
    <t>911.1063.900</t>
  </si>
  <si>
    <t>IP6-1152/99W</t>
  </si>
  <si>
    <t>Medium Power 15-Inch 2-Way 90 X 90 White</t>
  </si>
  <si>
    <t>911.1064.900</t>
  </si>
  <si>
    <t>IP6-1152/xx-CTO</t>
  </si>
  <si>
    <t>Medium Power 15-inch Two-Way Installation Loudspeaker</t>
  </si>
  <si>
    <t>911.1065.900</t>
  </si>
  <si>
    <t>IP6-1152WR26</t>
  </si>
  <si>
    <t>Medium Power 15-Inch 2-Way 120 X 60  Weather-Resistant Grey</t>
  </si>
  <si>
    <t>911.1066.900</t>
  </si>
  <si>
    <t>IP6-1152WR64</t>
  </si>
  <si>
    <t>Medium Power 15-Inch 2-Way 60 X 40 Weather-Resistant Grey</t>
  </si>
  <si>
    <t>911.1067.900</t>
  </si>
  <si>
    <t>IP6-1152WR66</t>
  </si>
  <si>
    <t>Medium Power 15-Inch 2-Way 60 X 60  Weather-Resistant Grey</t>
  </si>
  <si>
    <t>911.1068.900</t>
  </si>
  <si>
    <t>IP6-1152WR94</t>
  </si>
  <si>
    <t>Medium Power 15-Inch 2-Way 90 X 40  Weather-Resistant Grey</t>
  </si>
  <si>
    <t>911.1069.900</t>
  </si>
  <si>
    <t>IP6-1152WR96</t>
  </si>
  <si>
    <t>Medium Power 15-Inch 2-Way 90 X 60  Weather-Resistant Grey</t>
  </si>
  <si>
    <t>911.1070.900</t>
  </si>
  <si>
    <t>IP6-1152WR99</t>
  </si>
  <si>
    <t>Medium Power 15-Inch 2-Way 90 X 90  Weather-Resistant Grey</t>
  </si>
  <si>
    <t>911.1071.900</t>
  </si>
  <si>
    <t>IP8-1122/26B</t>
  </si>
  <si>
    <t>High Power 12-Inch 2-Way 120 X 60 Black</t>
  </si>
  <si>
    <t>911.1072.900</t>
  </si>
  <si>
    <t>IP8-1122/26W</t>
  </si>
  <si>
    <t>High Power 12-Inch 2-Way 120 X 60 White</t>
  </si>
  <si>
    <t>911.1073.900</t>
  </si>
  <si>
    <t>IP8-1122/64B</t>
  </si>
  <si>
    <t>High Power 12-Inch 2-Way 60 X 40 Black</t>
  </si>
  <si>
    <t>911.1074.900</t>
  </si>
  <si>
    <t>IP8-1122/64W</t>
  </si>
  <si>
    <t>High Power 12-Inch 2-Way 60 X 40 White</t>
  </si>
  <si>
    <t>911.1075.900</t>
  </si>
  <si>
    <t>IP8-1122/66B</t>
  </si>
  <si>
    <t>High Power 12-Inch 2-Way 60 X 60 Black</t>
  </si>
  <si>
    <t>911.1076.900</t>
  </si>
  <si>
    <t>IP8-1122/66W</t>
  </si>
  <si>
    <t>High Power 12-Inch 2-Way 60 X 60 White</t>
  </si>
  <si>
    <t>911.1077.900</t>
  </si>
  <si>
    <t>IP8-1122/94B</t>
  </si>
  <si>
    <t>High Power 12-Inch 2-Way 90 X 40 Black</t>
  </si>
  <si>
    <t>911.1078.900</t>
  </si>
  <si>
    <t>IP8-1122/94W</t>
  </si>
  <si>
    <t>High Power 12-Inch 2-Way 90 X 40 White</t>
  </si>
  <si>
    <t>911.1079.900</t>
  </si>
  <si>
    <t>IP8-1122/96B</t>
  </si>
  <si>
    <t>High Power 12-Inch 2-Way 90 X 60 Black</t>
  </si>
  <si>
    <t>911.1080.900</t>
  </si>
  <si>
    <t>IP8-1122/96W</t>
  </si>
  <si>
    <t>High Power 12-Inch 2-Way 90 X 60 White</t>
  </si>
  <si>
    <t>911.1081.900</t>
  </si>
  <si>
    <t>IP8-1122/99B</t>
  </si>
  <si>
    <t>High Power 12-Inch 2-Way 90 X 90 Black</t>
  </si>
  <si>
    <t>911.1082.900</t>
  </si>
  <si>
    <t>IP8-1122/99W</t>
  </si>
  <si>
    <t>High Power 12-Inch 2-Way 90 X 90 White</t>
  </si>
  <si>
    <t>911.1083.900</t>
  </si>
  <si>
    <t>IP8-1122/xx-CTO</t>
  </si>
  <si>
    <t>High Power 12-inch Two-Way Installation Loudspeaker</t>
  </si>
  <si>
    <t>911.1084.900</t>
  </si>
  <si>
    <t>IP8-1122WR26</t>
  </si>
  <si>
    <t>High Power 12-Inch 2-Way 120 X 60 Weather-Resistant Grey</t>
  </si>
  <si>
    <t>911.1085.900</t>
  </si>
  <si>
    <t>IP8-1122WR64</t>
  </si>
  <si>
    <t>High Power 12-Inch 2-Way 60 X 40 Weather-Resistant Grey</t>
  </si>
  <si>
    <t>911.1086.900</t>
  </si>
  <si>
    <t>IP8-1122WR66</t>
  </si>
  <si>
    <t>High Power 12-Inch 2-Way 60 X 60 Weather-Resistant Grey</t>
  </si>
  <si>
    <t>911.1087.900</t>
  </si>
  <si>
    <t>IP8-1122WR94</t>
  </si>
  <si>
    <t>High Power 12-Inch 2-Way 90 X 40 Weather-Resistant Grey</t>
  </si>
  <si>
    <t>911.1088.900</t>
  </si>
  <si>
    <t>IP8-1122WR96</t>
  </si>
  <si>
    <t>High Power 12-Inch 2-Way 90 X 60 Weather-Resistant Grey</t>
  </si>
  <si>
    <t>911.1089.900</t>
  </si>
  <si>
    <t>IP8-1122WR99</t>
  </si>
  <si>
    <t>High Power 12-Inch 2-Way 90 X 90 Weather-Resistant Grey</t>
  </si>
  <si>
    <t>911.1090.900</t>
  </si>
  <si>
    <t>IP8-1152/26B</t>
  </si>
  <si>
    <t>High Power 15-Inch 2-Way 120 X 60 Black</t>
  </si>
  <si>
    <t>911.1091.900</t>
  </si>
  <si>
    <t>IP8-1152/26W</t>
  </si>
  <si>
    <t>High Power 15-Inch 2-Way 120 X 60 White</t>
  </si>
  <si>
    <t>911.1092.900</t>
  </si>
  <si>
    <t>IP8-1152/64B</t>
  </si>
  <si>
    <t>High Power 15-Inch 2-Way 60 X 40 Black</t>
  </si>
  <si>
    <t>911.1093.900</t>
  </si>
  <si>
    <t>IP8-1152/64W</t>
  </si>
  <si>
    <t>High Power 15-Inch 2-Way 60 X 40 White</t>
  </si>
  <si>
    <t>911.1094.900</t>
  </si>
  <si>
    <t>IP8-1152/66B</t>
  </si>
  <si>
    <t>High Power 15-Inch 2-Way 60 X 60 Black</t>
  </si>
  <si>
    <t>911.1095.900</t>
  </si>
  <si>
    <t>IP8-1152/66W</t>
  </si>
  <si>
    <t>High Power 15-Inch 2-Way 60 X 60 White</t>
  </si>
  <si>
    <t>911.1096.900</t>
  </si>
  <si>
    <t>IP8-1152/94B</t>
  </si>
  <si>
    <t>High Power 15-Inch 2-Way 90 X 40 Black</t>
  </si>
  <si>
    <t>911.1097.900</t>
  </si>
  <si>
    <t>IP8-1152/94W</t>
  </si>
  <si>
    <t>High Power 15-Inch 2-Way 90 X 40 White</t>
  </si>
  <si>
    <t>911.1098.900</t>
  </si>
  <si>
    <t>IP8-1152/96B</t>
  </si>
  <si>
    <t>High Power 15-Inch 2-Way 90 X 60 Black</t>
  </si>
  <si>
    <t>911.1099.900</t>
  </si>
  <si>
    <t>IP8-1152/96W</t>
  </si>
  <si>
    <t>High Power 15-Inch 2-Way 90 X 60 White</t>
  </si>
  <si>
    <t>911.1100.900</t>
  </si>
  <si>
    <t>IP8-1152/99B</t>
  </si>
  <si>
    <t>High Power 15-Inch 2-Way 90 X 90 Black</t>
  </si>
  <si>
    <t>911.1101.900</t>
  </si>
  <si>
    <t>IP8-1152/99W</t>
  </si>
  <si>
    <t>High Power 15-Inch 2-Way 90 X 90 White</t>
  </si>
  <si>
    <t>911.1102.900</t>
  </si>
  <si>
    <t>IP8-1152/xx-CTO</t>
  </si>
  <si>
    <t>High Power 15-inch Two-Way Installation Loudspeaker</t>
  </si>
  <si>
    <t>911.1103.900</t>
  </si>
  <si>
    <t>IP8-1152WR26</t>
  </si>
  <si>
    <t>High Power 15-Inch 2-Way 120 X 60 Weather-Resistant Grey</t>
  </si>
  <si>
    <t>911.1104.900</t>
  </si>
  <si>
    <t>IP8-1152WR64</t>
  </si>
  <si>
    <t>High Power 15-Inch 2-Way 60 X 40 Weather-Resistant Grey</t>
  </si>
  <si>
    <t>911.1105.900</t>
  </si>
  <si>
    <t>IP8-1152WR66</t>
  </si>
  <si>
    <t>High Power 15-Inch 2-Way 60 X 60 Weather-Resistant Grey</t>
  </si>
  <si>
    <t>911.1106.900</t>
  </si>
  <si>
    <t>IP8-1152WR94</t>
  </si>
  <si>
    <t>High Power 15-Inch 2-Way 90 X 40 Weather-Resistant Grey</t>
  </si>
  <si>
    <t>911.1107.900</t>
  </si>
  <si>
    <t>IP8-1152WR96</t>
  </si>
  <si>
    <t>High Power 15-Inch 2-Way 90 X 60 Weather-Resistant Grey</t>
  </si>
  <si>
    <t>911.1108.900</t>
  </si>
  <si>
    <t>IP8-1152WR99</t>
  </si>
  <si>
    <t>High Power 15-Inch 2-Way 90 X 90 Weather-Resistant Grey</t>
  </si>
  <si>
    <t>911.1109.900</t>
  </si>
  <si>
    <t>IP8-1153/64B</t>
  </si>
  <si>
    <t>High Power 15-Inch 3-Way 60 X 40 Black</t>
  </si>
  <si>
    <t>911.1110.900</t>
  </si>
  <si>
    <t>IP8-1153/64W</t>
  </si>
  <si>
    <t>High Power 15-Inch 3-Way 60 X 40 White</t>
  </si>
  <si>
    <t>911.1111.900</t>
  </si>
  <si>
    <t>IP8-1153/66B</t>
  </si>
  <si>
    <t>High Power 15-Inch 3-Way 60 X 60 Black</t>
  </si>
  <si>
    <t>911.1112.900</t>
  </si>
  <si>
    <t>IP8-1153/66W</t>
  </si>
  <si>
    <t>High Power 15-Inch 3-Way 60 X 60 White</t>
  </si>
  <si>
    <t>911.1113.900</t>
  </si>
  <si>
    <t>IP8-1153/94B</t>
  </si>
  <si>
    <t>High Power 15-Inch 3-Way 90 X 40 Black</t>
  </si>
  <si>
    <t>911.1114.900</t>
  </si>
  <si>
    <t>IP8-1153/94W</t>
  </si>
  <si>
    <t>High Power 15-Inch 3-Way 90 X 40 White</t>
  </si>
  <si>
    <t>911.1115.900</t>
  </si>
  <si>
    <t>IP8-1153/xx-CTO</t>
  </si>
  <si>
    <t>High Power 15-inch Three-Way Installation Loudspeaker</t>
  </si>
  <si>
    <t>911.1116.900</t>
  </si>
  <si>
    <t>IP8-1153WR64</t>
  </si>
  <si>
    <t>High Power 15-Inch 3-Way 60 X 40 Weather-Resistant Grey</t>
  </si>
  <si>
    <t>911.1117.900</t>
  </si>
  <si>
    <t>IP8-1153WR66</t>
  </si>
  <si>
    <t>High Power 15-Inch 3-Way 60 X 60 Weather-Resistant Grey</t>
  </si>
  <si>
    <t>911.1118.900</t>
  </si>
  <si>
    <t>IP8-1153WR94</t>
  </si>
  <si>
    <t>High Power 15-Inch 3-Way 90 X 40 Weather-Resistant Grey</t>
  </si>
  <si>
    <t>911.1119.900</t>
  </si>
  <si>
    <t>IS6-112B</t>
  </si>
  <si>
    <t>Medium Power 12-Inch Subwoofer Black</t>
  </si>
  <si>
    <t>Subwoofers</t>
  </si>
  <si>
    <t>911.1120.900</t>
  </si>
  <si>
    <t>IS6-112C</t>
  </si>
  <si>
    <t>Medium Power 12-Inch Subwoofer Configured-to-Order</t>
  </si>
  <si>
    <t>911.1121.900</t>
  </si>
  <si>
    <t>IS6-112W</t>
  </si>
  <si>
    <t>Medium Power 12-Inch Subwoofer White</t>
  </si>
  <si>
    <t>911.1122.900</t>
  </si>
  <si>
    <t>IS6-112WR</t>
  </si>
  <si>
    <t>Medium Power 12-Inch Subwoofer Weather-Resistant Grey</t>
  </si>
  <si>
    <t>911.1123.900</t>
  </si>
  <si>
    <t>IS6-115B</t>
  </si>
  <si>
    <t>Medium Power 15-Inch Subwoofer Black</t>
  </si>
  <si>
    <t>911.1124.900</t>
  </si>
  <si>
    <t>IS6-115C</t>
  </si>
  <si>
    <t>Medium Power 15-Inch Subwoofer Configured-to-Order</t>
  </si>
  <si>
    <t>911.1125.900</t>
  </si>
  <si>
    <t>IS6-115W</t>
  </si>
  <si>
    <t>Medium Power 15-Inch Subwoofer White</t>
  </si>
  <si>
    <t>911.1126.900</t>
  </si>
  <si>
    <t>IS6-115WR</t>
  </si>
  <si>
    <t>Medium Power 15-Inch Subwoofer Weather-Resistant Grey</t>
  </si>
  <si>
    <t>911.1127.900</t>
  </si>
  <si>
    <t>IS6-118B</t>
  </si>
  <si>
    <t>Medium Power 18-Inch Subwoofer Black</t>
  </si>
  <si>
    <t>911.1128.900</t>
  </si>
  <si>
    <t>IS6-118C</t>
  </si>
  <si>
    <t>Medium Power 18-Inch Subwoofer Configured-to-Order</t>
  </si>
  <si>
    <t>911.1129.900</t>
  </si>
  <si>
    <t>IS6-118W</t>
  </si>
  <si>
    <t>Medium Power 18-Inch Subwoofer White</t>
  </si>
  <si>
    <t>911.1130.900</t>
  </si>
  <si>
    <t>IS6-118WR</t>
  </si>
  <si>
    <t>Medium Power 18-Inch Subwoofer Weather-Resistant Grey</t>
  </si>
  <si>
    <t>911.1131.900</t>
  </si>
  <si>
    <t>IS6-212B</t>
  </si>
  <si>
    <t>Medium Power Dual 12-Inch Subwoofer Black</t>
  </si>
  <si>
    <t>911.1132.900</t>
  </si>
  <si>
    <t>IS6-212C</t>
  </si>
  <si>
    <t>Medium Power Dual 12-Inch Subwoofer Configured-to-Order</t>
  </si>
  <si>
    <t>911.1133.900</t>
  </si>
  <si>
    <t>IS6-212W</t>
  </si>
  <si>
    <t>Medium Power Dual 12-Inch Subwoofer White</t>
  </si>
  <si>
    <t>911.1134.900</t>
  </si>
  <si>
    <t>IS6-212WR</t>
  </si>
  <si>
    <t>Medium Power Dual 12-Inch Subwoofer Weather-Resistant Grey</t>
  </si>
  <si>
    <t>911.1135.900</t>
  </si>
  <si>
    <t>IS6-215B</t>
  </si>
  <si>
    <t>Medium Power Dual 15-Inch Subwoofer Black</t>
  </si>
  <si>
    <t>911.1136.900</t>
  </si>
  <si>
    <t>IS6-215C</t>
  </si>
  <si>
    <t>Medium Power Dual 15-Inch Subwoofer Configured-to-Order</t>
  </si>
  <si>
    <t>911.1137.900</t>
  </si>
  <si>
    <t>IS6-215W</t>
  </si>
  <si>
    <t>Medium Power Dual 15-Inch Subwoofer White</t>
  </si>
  <si>
    <t>911.1138.900</t>
  </si>
  <si>
    <t>IS6-215WR</t>
  </si>
  <si>
    <t>Medium Power Dual 15-Inch Subwoofer Weather-Resistant Grey</t>
  </si>
  <si>
    <t>911.1139.900</t>
  </si>
  <si>
    <t>IS6-218B</t>
  </si>
  <si>
    <t>Medium Power Dual 18-Inch Subwoofer Black</t>
  </si>
  <si>
    <t>911.1140.900</t>
  </si>
  <si>
    <t>IS6-218C</t>
  </si>
  <si>
    <t>Medium Power Dual 18-Inch Subwoofer Configured-to-Order</t>
  </si>
  <si>
    <t>911.1141.900</t>
  </si>
  <si>
    <t>IS6-218W</t>
  </si>
  <si>
    <t>Medium Power Dual 18-Inch Subwoofer White</t>
  </si>
  <si>
    <t>911.1142.900</t>
  </si>
  <si>
    <t>IS6-218WR</t>
  </si>
  <si>
    <t>Medium Power Dual 18-Inch Subwoofer Weather-Resistant Grey</t>
  </si>
  <si>
    <t>911.1143.900</t>
  </si>
  <si>
    <t>IS8-112B</t>
  </si>
  <si>
    <t>High Power 12-Inch Subwoofer Black</t>
  </si>
  <si>
    <t>911.1144.900</t>
  </si>
  <si>
    <t>IS8-112C</t>
  </si>
  <si>
    <t>High Power 12-Inch Subwoofer Configured-to-Order</t>
  </si>
  <si>
    <t>911.1145.900</t>
  </si>
  <si>
    <t>IS8-112W</t>
  </si>
  <si>
    <t>High Power 12-Inch Subwoofer White</t>
  </si>
  <si>
    <t>911.1146.900</t>
  </si>
  <si>
    <t>IS8-112WR</t>
  </si>
  <si>
    <t>High Power 12-Inch Subwoofer Weather-Resistant Grey</t>
  </si>
  <si>
    <t>911.1147.900</t>
  </si>
  <si>
    <t>IS8-115B</t>
  </si>
  <si>
    <t>High Power 15-Inch Subwoofer Black</t>
  </si>
  <si>
    <t>911.1148.900</t>
  </si>
  <si>
    <t>IS8-115C</t>
  </si>
  <si>
    <t>High Power 15-Inch Subwoofer Configured-to-Order</t>
  </si>
  <si>
    <t>911.1149.900</t>
  </si>
  <si>
    <t>IS8-115W</t>
  </si>
  <si>
    <t>High Power 15-Inch Subwoofer White</t>
  </si>
  <si>
    <t>911.1150.900</t>
  </si>
  <si>
    <t>IS8-115WR</t>
  </si>
  <si>
    <t>High Power 15-Inch Subwoofer Weather-Resistant Grey</t>
  </si>
  <si>
    <t>911.1151.900</t>
  </si>
  <si>
    <t>IS8-118B</t>
  </si>
  <si>
    <t>High Power 18-Inch Subwoofer Black</t>
  </si>
  <si>
    <t>911.1152.900</t>
  </si>
  <si>
    <t>IS8-118C</t>
  </si>
  <si>
    <t>High Power 18-Inch Subwoofer Configured-to-Order</t>
  </si>
  <si>
    <t>911.1153.900</t>
  </si>
  <si>
    <t>IS8-118W</t>
  </si>
  <si>
    <t>High Power 18-Inch Subwoofer White</t>
  </si>
  <si>
    <t>911.1154.900</t>
  </si>
  <si>
    <t>IS8-118WR</t>
  </si>
  <si>
    <t>High Power 18-Inch Subwoofer Weather-Resistant Grey</t>
  </si>
  <si>
    <t>911.1155.900</t>
  </si>
  <si>
    <t>IS8-212B</t>
  </si>
  <si>
    <t>High Power Dual 12-Inch Subwoofer Black</t>
  </si>
  <si>
    <t>911.1156.900</t>
  </si>
  <si>
    <t>IS8-212C</t>
  </si>
  <si>
    <t>High Power Dual 12-Inch Subwoofer Configured-to-Order</t>
  </si>
  <si>
    <t>911.1157.900</t>
  </si>
  <si>
    <t>IS8-212W</t>
  </si>
  <si>
    <t>High Power Dual 12-Inch Subwoofer White</t>
  </si>
  <si>
    <t>911.1158.900</t>
  </si>
  <si>
    <t>IS8-212WR</t>
  </si>
  <si>
    <t>High Power Dual 12-Inch Subwoofer Weather-Resistant Grey</t>
  </si>
  <si>
    <t>911.1159.900</t>
  </si>
  <si>
    <t>IS8-215B</t>
  </si>
  <si>
    <t>High Power Dual 15-Inch Subwoofer Black</t>
  </si>
  <si>
    <t>911.1160.900</t>
  </si>
  <si>
    <t>IS8-215C</t>
  </si>
  <si>
    <t>High Power Dual 15-Inch Subwoofer Configured-to-Order</t>
  </si>
  <si>
    <t>911.1161.900</t>
  </si>
  <si>
    <t>IS8-215W</t>
  </si>
  <si>
    <t>High Power Dual 15-Inch Subwoofer White</t>
  </si>
  <si>
    <t>911.1162.900</t>
  </si>
  <si>
    <t>IS8-215WR</t>
  </si>
  <si>
    <t>High Power Dual 15-Inch Subwoofer Weather-Resistant Grey</t>
  </si>
  <si>
    <t>911.1163.900</t>
  </si>
  <si>
    <t>IS8-218B</t>
  </si>
  <si>
    <t>High Power Dual 18-Inch Subwoofer Black</t>
  </si>
  <si>
    <t>911.1164.900</t>
  </si>
  <si>
    <t>IS8-218C</t>
  </si>
  <si>
    <t>High Power Dual 18-Inch Subwoofer Configured-to-Order</t>
  </si>
  <si>
    <t>911.1165.900</t>
  </si>
  <si>
    <t>IS8-218W</t>
  </si>
  <si>
    <t>High Power Dual 18-Inch Subwoofer White</t>
  </si>
  <si>
    <t>911.1166.900</t>
  </si>
  <si>
    <t>IS8-218WR</t>
  </si>
  <si>
    <t>High Power Dual 18-Inch Subwoofer Weather-Resistant Grey</t>
  </si>
  <si>
    <t>911.1489.900</t>
  </si>
  <si>
    <t>IUB0002WRG</t>
  </si>
  <si>
    <t>U-Bracket for IS-115WR, IS-118WR Weather-Resistant Grey</t>
  </si>
  <si>
    <t>911.1167.900</t>
  </si>
  <si>
    <t>IUB1062B</t>
  </si>
  <si>
    <t>U-Bracket for IC6-1062 Indoor Black</t>
  </si>
  <si>
    <t>911.1168.900</t>
  </si>
  <si>
    <t>IUB1062W</t>
  </si>
  <si>
    <t>U-Bracket for IC6-1062 Indoor White</t>
  </si>
  <si>
    <t>911.1169.900</t>
  </si>
  <si>
    <t>IUB1062WRG</t>
  </si>
  <si>
    <t>U-Bracket for IC6-1062 Weather-Resistant Grey</t>
  </si>
  <si>
    <t>911.1170.900</t>
  </si>
  <si>
    <t>IUB1082B</t>
  </si>
  <si>
    <t>U-Bracket for IC6-1082 Indoor Black</t>
  </si>
  <si>
    <t>911.1171.900</t>
  </si>
  <si>
    <t>IUB1082W</t>
  </si>
  <si>
    <t>U-Bracket for IC6-1082 Indoor White</t>
  </si>
  <si>
    <t>911.1172.900</t>
  </si>
  <si>
    <t>IUB1082WRG</t>
  </si>
  <si>
    <t>U-Bracket for IC6-1082 Weather-Resistant Grey</t>
  </si>
  <si>
    <t>911.1173.900</t>
  </si>
  <si>
    <t>IUB1122B</t>
  </si>
  <si>
    <t>U-Bracket for IP-1122 Black</t>
  </si>
  <si>
    <t>911.1174.900</t>
  </si>
  <si>
    <t>IUB1122W</t>
  </si>
  <si>
    <t>U-Bracket for IP-1122 White</t>
  </si>
  <si>
    <t>911.1175.900</t>
  </si>
  <si>
    <t>IUB1122WRG</t>
  </si>
  <si>
    <t>U-Bracket for IP-1122WR Weather-Resistant Grey</t>
  </si>
  <si>
    <t>911.1176.900</t>
  </si>
  <si>
    <t>IUB112SWRG</t>
  </si>
  <si>
    <t>U-Bracket for IS-112WR Subwoofer Weather-Resistant Grey</t>
  </si>
  <si>
    <t>911.1177.900</t>
  </si>
  <si>
    <t>IUB1152B</t>
  </si>
  <si>
    <t>U-Bracket for IP-1152 Black</t>
  </si>
  <si>
    <t>911.1178.900</t>
  </si>
  <si>
    <t>IUB1152W</t>
  </si>
  <si>
    <t>U-Bracket for IP-1152 White</t>
  </si>
  <si>
    <t>911.1179.900</t>
  </si>
  <si>
    <t>IUB1152WRG</t>
  </si>
  <si>
    <t>U-Bracket for IP-1152WR Weather-Resistant Grey</t>
  </si>
  <si>
    <t>911.1180.900</t>
  </si>
  <si>
    <t>IUB1153B</t>
  </si>
  <si>
    <t>U-Bracket for IP-1153 Black</t>
  </si>
  <si>
    <t>911.1181.900</t>
  </si>
  <si>
    <t>IUB1153W</t>
  </si>
  <si>
    <t>U-Bracket for IP-1153 White</t>
  </si>
  <si>
    <t>911.1182.900</t>
  </si>
  <si>
    <t>IUB1153WRG</t>
  </si>
  <si>
    <t>U-Bracket for IP-1153WR, IS-215/218WR Weather-Resistant Grey</t>
  </si>
  <si>
    <t>911.1183.900</t>
  </si>
  <si>
    <t>IUB2082B</t>
  </si>
  <si>
    <t>U-Bracket for IC6-2082 Indoor Black</t>
  </si>
  <si>
    <t>911.1184.900</t>
  </si>
  <si>
    <t>IUB2082W</t>
  </si>
  <si>
    <t>U-Bracket for IC6-2082 Indoor White</t>
  </si>
  <si>
    <t>911.1185.900</t>
  </si>
  <si>
    <t>IUB2082WRG</t>
  </si>
  <si>
    <t>U-Bracket for IC6-2082 Weather-Resistant Grey</t>
  </si>
  <si>
    <t>911.1186.900</t>
  </si>
  <si>
    <t>IV6-1122/05B</t>
  </si>
  <si>
    <t>12-inch two-way, 120 x 05 (Indoor, Black)</t>
  </si>
  <si>
    <t>Loudspeakers, Modular Vertical Array</t>
  </si>
  <si>
    <t>911.1187.900</t>
  </si>
  <si>
    <t>IV6-1122/05W</t>
  </si>
  <si>
    <t>12-inch two-way, 120 x 05 (Indoor, White)</t>
  </si>
  <si>
    <t>911.1188.900</t>
  </si>
  <si>
    <t>IV6-1122/15B</t>
  </si>
  <si>
    <t>12-inch two-way, 120 x 15 (Indoor, Black)</t>
  </si>
  <si>
    <t>911.1189.900</t>
  </si>
  <si>
    <t>IV6-1122/15W</t>
  </si>
  <si>
    <t>12-inch two-way, 120 x 15 (Indoor, White)</t>
  </si>
  <si>
    <t>911.1190.900</t>
  </si>
  <si>
    <t>IV6-1122C05</t>
  </si>
  <si>
    <t>IV6-1122/05 Configured-to-Order</t>
  </si>
  <si>
    <t>911.1191.900</t>
  </si>
  <si>
    <t>IV6-1122C15</t>
  </si>
  <si>
    <t>IV6-1122/15 Configured-to-Order</t>
  </si>
  <si>
    <t>911.1192.900</t>
  </si>
  <si>
    <t>IV6-1122WR05</t>
  </si>
  <si>
    <t>12-inch two-way, 120 x 05 (Weather-Resistant, Grey)</t>
  </si>
  <si>
    <t>911.1193.900</t>
  </si>
  <si>
    <t>IV6-1122WR05B</t>
  </si>
  <si>
    <t>12-inch two-way, 120 x 05 (Weather-Resistant, Black)</t>
  </si>
  <si>
    <t>911.1194.900</t>
  </si>
  <si>
    <t>IV6-1122WR05W</t>
  </si>
  <si>
    <t>12-inch two-way, 120 x 05 (Weather-Resistant, White)</t>
  </si>
  <si>
    <t>911.1195.900</t>
  </si>
  <si>
    <t>IV6-1122WR15</t>
  </si>
  <si>
    <t>12-inch two-way, 120 x 15 (Weather-Resistant, Grey)</t>
  </si>
  <si>
    <t>911.1196.900</t>
  </si>
  <si>
    <t>IV6-1122WR15B</t>
  </si>
  <si>
    <t>12-inch two-way, 120 x 15 (Weather-Resistant, Black)</t>
  </si>
  <si>
    <t>911.1197.900</t>
  </si>
  <si>
    <t>IV6-1122WR15W</t>
  </si>
  <si>
    <t>12-inch two-way, 120 x 15 (Weather-Resistant, White)</t>
  </si>
  <si>
    <t>911.1198.900</t>
  </si>
  <si>
    <t>IV6-118SB</t>
  </si>
  <si>
    <t>18-inch subwoofer (Indoor, Black)</t>
  </si>
  <si>
    <t>911.1199.900</t>
  </si>
  <si>
    <t>IV6-118SC</t>
  </si>
  <si>
    <t>IV6-118S Configured-to-Order</t>
  </si>
  <si>
    <t>911.1200.900</t>
  </si>
  <si>
    <t>IV6-118SW</t>
  </si>
  <si>
    <t>18-inch subwoofer (Indoor, White)</t>
  </si>
  <si>
    <t>911.1201.900</t>
  </si>
  <si>
    <t>IV6-118SWR</t>
  </si>
  <si>
    <t>18-inch subwoofer (Weather-Resistant, Grey)</t>
  </si>
  <si>
    <t>911.1202.900</t>
  </si>
  <si>
    <t>IV6-118SWRB</t>
  </si>
  <si>
    <t>18-inch subwoofer (Weather-Resistant, Black)</t>
  </si>
  <si>
    <t>911.1203.900</t>
  </si>
  <si>
    <t>IV6-118SWRW</t>
  </si>
  <si>
    <t>18-inch subwoofer (Weather-Resistant, White)</t>
  </si>
  <si>
    <t>911.1204.900</t>
  </si>
  <si>
    <t>IV6-GP-AF</t>
  </si>
  <si>
    <t>IV6 Glidepoint™ array frame (Black)</t>
  </si>
  <si>
    <t>911.1205.900</t>
  </si>
  <si>
    <t>IV6-GP-AFW</t>
  </si>
  <si>
    <t>IV6 Glidepoint™ array frame (White)</t>
  </si>
  <si>
    <t>911.1206.900</t>
  </si>
  <si>
    <t>IV6-LAF-PBB</t>
  </si>
  <si>
    <t>IV6 Light array frame/Pullback bar (Black)</t>
  </si>
  <si>
    <t>911.1207.900</t>
  </si>
  <si>
    <t>IV6-LAF-PBBW</t>
  </si>
  <si>
    <t>IV6 Light array frame/Pullback bar (White)</t>
  </si>
  <si>
    <t>911.1208.900</t>
  </si>
  <si>
    <t>IV6-LAU</t>
  </si>
  <si>
    <t>IV6 Light frame adapter (Black)</t>
  </si>
  <si>
    <t>911.1209.900</t>
  </si>
  <si>
    <t>IV6-LAUW</t>
  </si>
  <si>
    <t>IV6 Light frame adapter (White)</t>
  </si>
  <si>
    <t>911.1210.900</t>
  </si>
  <si>
    <t>IV6-S1</t>
  </si>
  <si>
    <t>Splay bracket pair Type 1 (Black)</t>
  </si>
  <si>
    <t>911.1211.900</t>
  </si>
  <si>
    <t>IV6-S2</t>
  </si>
  <si>
    <t>Splay bracket pair Type 2 (Black)</t>
  </si>
  <si>
    <t>911.1212.900</t>
  </si>
  <si>
    <t>IV6-S2W</t>
  </si>
  <si>
    <t>Splay bracket pair Type 2 (White)</t>
  </si>
  <si>
    <t>911.1213.900</t>
  </si>
  <si>
    <t>IV6-S3</t>
  </si>
  <si>
    <t>Splay bracket pair Type 3 (Black)</t>
  </si>
  <si>
    <t>911.1214.900</t>
  </si>
  <si>
    <t>IV6-S3W</t>
  </si>
  <si>
    <t>Splay bracket pair Type 3 (White)</t>
  </si>
  <si>
    <t>911.1215.900</t>
  </si>
  <si>
    <t>IV6-SB-AF</t>
  </si>
  <si>
    <t>IV6 Sub behind array frame (Black)</t>
  </si>
  <si>
    <t>911.1216.900</t>
  </si>
  <si>
    <t>IV6-SB-AFW</t>
  </si>
  <si>
    <t>IV6 Sub behind array frame (White)</t>
  </si>
  <si>
    <t>911.1217.900</t>
  </si>
  <si>
    <t>IVY1082B</t>
  </si>
  <si>
    <t>Vertical Yoke for IC6-1082 Indoor Black</t>
  </si>
  <si>
    <t>911.1218.900</t>
  </si>
  <si>
    <t>IVY1082W</t>
  </si>
  <si>
    <t>Vertical Yoke for IC6-1082 Indoor White</t>
  </si>
  <si>
    <t>911.1219.900</t>
  </si>
  <si>
    <t>IVY1122B</t>
  </si>
  <si>
    <t>Vertical Yoke for IP-1122 Black</t>
  </si>
  <si>
    <t>911.1220.900</t>
  </si>
  <si>
    <t>IVY1122W</t>
  </si>
  <si>
    <t>Vertical Yoke for IP-1122 White</t>
  </si>
  <si>
    <t>911.1221.900</t>
  </si>
  <si>
    <t>IVY1152B</t>
  </si>
  <si>
    <t>Vertical Yoke for IP-1152 Black</t>
  </si>
  <si>
    <t>911.1222.900</t>
  </si>
  <si>
    <t>IVY1152W</t>
  </si>
  <si>
    <t>Vertical Yoke for IP-1152 White</t>
  </si>
  <si>
    <t>911.1223.900</t>
  </si>
  <si>
    <t>IVY1153B</t>
  </si>
  <si>
    <t>Vertical Yoke for IP-1153 Black</t>
  </si>
  <si>
    <t>911.1224.900</t>
  </si>
  <si>
    <t>IVY1153W</t>
  </si>
  <si>
    <t>Vertical Yoke for IP-1153 White</t>
  </si>
  <si>
    <t>911.1225.900</t>
  </si>
  <si>
    <t>IVY2082B</t>
  </si>
  <si>
    <t>Vertical Yoke for IC6-2082 Indoor Black</t>
  </si>
  <si>
    <t>911.1226.900</t>
  </si>
  <si>
    <t>IVY2082W</t>
  </si>
  <si>
    <t>Vertical Yoke for IC6-2082 Indoor White</t>
  </si>
  <si>
    <t>911.1741.900</t>
  </si>
  <si>
    <t>LVH-900AFB</t>
  </si>
  <si>
    <t>LVH-900 Array Frame, Black (For Indoor Use Only)</t>
  </si>
  <si>
    <t>911.1742.900</t>
  </si>
  <si>
    <t>LVH-900AFW</t>
  </si>
  <si>
    <t>LVH-900 Array Frame, White (For Indoor Use Only)</t>
  </si>
  <si>
    <t>911.1754.900</t>
  </si>
  <si>
    <t>LVH-900ASPTP</t>
  </si>
  <si>
    <t>LVH-900/AS Mid Frequency and High Frequency Pass Thru Panel</t>
  </si>
  <si>
    <t>911.1743.900</t>
  </si>
  <si>
    <t>LVH-900PBB</t>
  </si>
  <si>
    <t>LVH-900 Pull Back Bar, Black (For Indoor Use Only)</t>
  </si>
  <si>
    <t>911.1744.900</t>
  </si>
  <si>
    <t>LVH-900PBW</t>
  </si>
  <si>
    <t>LVH-900 Pull Back Bar, White (For Indoor Use Only)</t>
  </si>
  <si>
    <t>911.1747.900</t>
  </si>
  <si>
    <t>LVH-900SP1B</t>
  </si>
  <si>
    <t>LVH-900 Splay Plate Pair Type 1 , Black (Use for 0, 10, 20 degree splay angles)</t>
  </si>
  <si>
    <t>911.1749.900</t>
  </si>
  <si>
    <t>LVH-900SP1G</t>
  </si>
  <si>
    <t>LVH-900 Splay Plate Pair Type 1 , Grey (Use for 0, 10, 20 degree splay angles)</t>
  </si>
  <si>
    <t>911.1748.900</t>
  </si>
  <si>
    <t>LVH-900SP1W</t>
  </si>
  <si>
    <t>LVH-900 Splay Plate Pair Type 1 , White (Use for 0, 10, 20 degree splay angles)</t>
  </si>
  <si>
    <t>911.1751.900</t>
  </si>
  <si>
    <t>LVH-900SP2B</t>
  </si>
  <si>
    <t>LVH-900 Splay Plate Pair Type 2 , Black (Use for 30 degree splay angles)</t>
  </si>
  <si>
    <t>911.1753.900</t>
  </si>
  <si>
    <t>LVH-900SP2G</t>
  </si>
  <si>
    <t>LVH-900 Splay Plate Pair Type 2 , Grey (Use for 30 degree splay angles)</t>
  </si>
  <si>
    <t>911.1752.900</t>
  </si>
  <si>
    <t>LVH-900SP2W</t>
  </si>
  <si>
    <t>LVH-900 Splay Plate Pair Type 2 , White (Use for 30 degree splay angles)</t>
  </si>
  <si>
    <t>911.1745.900</t>
  </si>
  <si>
    <t>LVH-900UBB</t>
  </si>
  <si>
    <t>LVH-900 U-Bracket, Black (For Indoor Use Only)</t>
  </si>
  <si>
    <t>911.1746.900</t>
  </si>
  <si>
    <t>LVH-900UBW</t>
  </si>
  <si>
    <t>LVH-900 U-Bracket, White (For Indoor Use Only)</t>
  </si>
  <si>
    <t>911.1778.900</t>
  </si>
  <si>
    <t>LVH-906/APB</t>
  </si>
  <si>
    <t>Loudspeakers, Beamforming Venue Horn</t>
  </si>
  <si>
    <t>911.1779.900</t>
  </si>
  <si>
    <t>LVH-906/APW</t>
  </si>
  <si>
    <t>911.0927.900</t>
  </si>
  <si>
    <t>LVH-906/ASB</t>
  </si>
  <si>
    <t>Large Format, High Output, Horn Loaded 4 x 12-inch 3-Way, Variable Vertical Dispersion x 60 Horizontal, Active Standard, Black</t>
  </si>
  <si>
    <t>911.0928.900</t>
  </si>
  <si>
    <t>LVH-906/ASW</t>
  </si>
  <si>
    <t>Large Format, High Output, Horn Loaded 4 x 12-inch 3-Way, Variable Vertical Dispersion x 60 Horizontal, Active Standard, White</t>
  </si>
  <si>
    <t>911.1783.900</t>
  </si>
  <si>
    <t>LVH-906C/AP</t>
  </si>
  <si>
    <t>911.0929.900</t>
  </si>
  <si>
    <t>LVH-906C/AS</t>
  </si>
  <si>
    <t>Large Format, High Output, Horn Loaded 4 x 12-inch 3-Way, Variable Vertical Dispersion x 60 Horizontal, Active Standard, Custom Color</t>
  </si>
  <si>
    <t>911.1782.900</t>
  </si>
  <si>
    <t>LVH-906WR/APB</t>
  </si>
  <si>
    <t>911.1780.900</t>
  </si>
  <si>
    <t>LVH-906WR/APG</t>
  </si>
  <si>
    <t>911.1781.900</t>
  </si>
  <si>
    <t>LVH-906WR/APW</t>
  </si>
  <si>
    <t>911.0931.900</t>
  </si>
  <si>
    <t>LVH-906WR/ASB</t>
  </si>
  <si>
    <t>Large Format, High Output, Horn Loaded 4 x 12-inch 3-Way, Variable Vertical Dispersion x 60 Horizontal, Active Standard, Weather-Resistant Black</t>
  </si>
  <si>
    <t>911.0930.900</t>
  </si>
  <si>
    <t>LVH-906WR/ASG</t>
  </si>
  <si>
    <t>Large Format, High Output, Horn Loaded 4 x 12-inch 3-Way, Variable Vertical Dispersion x 60 Horizontal, Active Standard, Weather-Resistant Grey</t>
  </si>
  <si>
    <t>911.0932.900</t>
  </si>
  <si>
    <t>LVH-906WR/ASW</t>
  </si>
  <si>
    <t>Large Format, High Output, Horn Loaded 4 x 12-inch 3-Way, Variable Vertical Dispersion x 60 Horizontal, Active Standard, Weather-Resistant White</t>
  </si>
  <si>
    <t>911.1837.900</t>
  </si>
  <si>
    <t>LVH-906WRC/AP</t>
  </si>
  <si>
    <t>911.1835.900</t>
  </si>
  <si>
    <t>LVH-906WRC/AS</t>
  </si>
  <si>
    <t>Large Format, High Output, Horn Loaded 4 x 12-inch 3-Way, Variable Vertical Dispersion x 60 Horizontal, Active Standard, Weather-Resistant Custom Color</t>
  </si>
  <si>
    <t>911.1784.900</t>
  </si>
  <si>
    <t>LVH-909/APB</t>
  </si>
  <si>
    <t>911.1785.900</t>
  </si>
  <si>
    <t>LVH-909/APW</t>
  </si>
  <si>
    <t>911.0933.900</t>
  </si>
  <si>
    <t>LVH-909/ASB</t>
  </si>
  <si>
    <t>Large Format, High Output, Horn Loaded 4 x 12-inch 3-Way, Variable Vertical Dispersion x 90 Horizontal, Active Standard, Black</t>
  </si>
  <si>
    <t>911.0934.900</t>
  </si>
  <si>
    <t>LVH-909/ASW</t>
  </si>
  <si>
    <t>Large Format, High Output, Horn Loaded 4 x 12-inch 3-Way, Variable Vertical Dispersion x 90 Horizontal, Active Standard, White</t>
  </si>
  <si>
    <t>911.1789.900</t>
  </si>
  <si>
    <t>LVH-909C/AP</t>
  </si>
  <si>
    <t>911.0935.900</t>
  </si>
  <si>
    <t>LVH-909C/AS</t>
  </si>
  <si>
    <t>Large Format, High Output, Horn Loaded 4 x 12-inch 3-Way, Variable Vertical Dispersion x 90 Horizontal, Active Standard, Custom Color</t>
  </si>
  <si>
    <t>911.1787.900</t>
  </si>
  <si>
    <t>LVH-909WR/APB</t>
  </si>
  <si>
    <t>911.1786.900</t>
  </si>
  <si>
    <t>LVH-909WR/APG</t>
  </si>
  <si>
    <t>911.1788.900</t>
  </si>
  <si>
    <t>LVH-909WR/APW</t>
  </si>
  <si>
    <t>911.0937.900</t>
  </si>
  <si>
    <t>LVH-909WR/ASB</t>
  </si>
  <si>
    <t>Large Format, High Output, Horn Loaded 4 x 12-inch 3-Way, Variable Vertical Dispersion x 90 Horizontal, Active Standard, Weather-Resistant Black</t>
  </si>
  <si>
    <t>911.0936.900</t>
  </si>
  <si>
    <t>LVH-909WR/ASG</t>
  </si>
  <si>
    <t>Large Format, High Output, Horn Loaded 4 x 12-inch 3-Way, Variable Vertical Dispersion x 90 Horizontal, Active Standard, Weather-Resistant Grey</t>
  </si>
  <si>
    <t>911.0917.900</t>
  </si>
  <si>
    <t>LVH-909WR/ASW</t>
  </si>
  <si>
    <t>Large Format, High Output, Horn Loaded 4 x 12-inch 3-Way, Variable Vertical Dispersion x 90 Horizontal, Active Standard, Weather-Resistant White</t>
  </si>
  <si>
    <t>911.1838.900</t>
  </si>
  <si>
    <t>LVH-909WRC/AP</t>
  </si>
  <si>
    <t>911.1836.900</t>
  </si>
  <si>
    <t>LVH-909WRC/AS</t>
  </si>
  <si>
    <t>Large Format, High Output, Horn Loaded 4 x 12-inch 3-Way, Variable Vertical Dispersion x 90 Horizontal, Active Standard, Weather-Resistant Custom Color</t>
  </si>
  <si>
    <t>911.0601.900</t>
  </si>
  <si>
    <t>M10EYBLTKIT</t>
  </si>
  <si>
    <t>Eyebolt Kit 10 mm (4 Bolts Per Kit)</t>
  </si>
  <si>
    <t>911.0602.900</t>
  </si>
  <si>
    <t>M6EYBLTKIT</t>
  </si>
  <si>
    <t>Eyebolt Kit 6 mm (4 Bolts Per Kit)</t>
  </si>
  <si>
    <t>911.1227.900</t>
  </si>
  <si>
    <t>MX10-B</t>
  </si>
  <si>
    <t>Monitor 2-Way 10-Inch Coax Black</t>
  </si>
  <si>
    <t>Stage Monitors</t>
  </si>
  <si>
    <t>911.1228.900</t>
  </si>
  <si>
    <t>MX8-B</t>
  </si>
  <si>
    <t>Monitor 2-Way 8-Inch Coax Black</t>
  </si>
  <si>
    <t>911.0603.900</t>
  </si>
  <si>
    <t>MX-Y10B</t>
  </si>
  <si>
    <t>MX10 Yoke Bracket Black</t>
  </si>
  <si>
    <t>911.0605.900</t>
  </si>
  <si>
    <t>MX-Y8B</t>
  </si>
  <si>
    <t>MX8 Yoke Bracket Black</t>
  </si>
  <si>
    <t>911.1229.900</t>
  </si>
  <si>
    <t>PMB-1RR</t>
  </si>
  <si>
    <t>Pole Mount Bracket, Single Loudspeaker</t>
  </si>
  <si>
    <t>911.1230.900</t>
  </si>
  <si>
    <t>PMB-2RR</t>
  </si>
  <si>
    <t>Pole Mount Bracket, Single/Dual Loudspeakers, Pan-Tilt</t>
  </si>
  <si>
    <t>911.1231.900</t>
  </si>
  <si>
    <t>PMB-BAND</t>
  </si>
  <si>
    <t>Pole Mount Bracket Banding, 92 Inches (234 Cm)</t>
  </si>
  <si>
    <t>911.1232.900</t>
  </si>
  <si>
    <t>PY1-EN750-1550</t>
  </si>
  <si>
    <t>Lift point for array frames (Black)</t>
  </si>
  <si>
    <t>911.1233.900</t>
  </si>
  <si>
    <t>PY1-EN750-1550W</t>
  </si>
  <si>
    <t>Lift point for array frames (White)</t>
  </si>
  <si>
    <t>911.1234.900</t>
  </si>
  <si>
    <t>R.15COAX</t>
  </si>
  <si>
    <t>Full-Range 2-Way 6.5-Inch Coax Grey</t>
  </si>
  <si>
    <t>Loudspeakers, Outdoor</t>
  </si>
  <si>
    <t>911.1235.900</t>
  </si>
  <si>
    <t>R.15COAXB</t>
  </si>
  <si>
    <t>Full-Range 2-Way 6.5-Inch Coax Black</t>
  </si>
  <si>
    <t>911.1236.900</t>
  </si>
  <si>
    <t>R.25-94TZ</t>
  </si>
  <si>
    <t>Full-Range 2-Way 8-Inch 90 X 40 Grey 70V/100V</t>
  </si>
  <si>
    <t>911.1237.900</t>
  </si>
  <si>
    <t>R.25-94Z</t>
  </si>
  <si>
    <t>Full-Range 2-Way 8-Inch 90 X 40 Grey</t>
  </si>
  <si>
    <t>911.1238.900</t>
  </si>
  <si>
    <t>R.35-3896</t>
  </si>
  <si>
    <t>Full-Range 3-Way 8-Inch 90 X 60 Grey</t>
  </si>
  <si>
    <t>911.1239.900</t>
  </si>
  <si>
    <t>R.35-3896B</t>
  </si>
  <si>
    <t>Full-Range 3-Way 8-Inch 90 X 60 Black</t>
  </si>
  <si>
    <t>911.1241.900</t>
  </si>
  <si>
    <t>R.35COAX</t>
  </si>
  <si>
    <t>Full-Range 2-Way 10-Inch Coax Grey</t>
  </si>
  <si>
    <t>911.1242.900</t>
  </si>
  <si>
    <t>R.35COAXB</t>
  </si>
  <si>
    <t>Full-Range 2-Way 10-Inch Coax Black</t>
  </si>
  <si>
    <t>911.1243.900</t>
  </si>
  <si>
    <t>R.5-66MAX</t>
  </si>
  <si>
    <t>Full-Range 2-Way 12-Inch High Output 60 X 60 Grey</t>
  </si>
  <si>
    <t>911.1244.900</t>
  </si>
  <si>
    <t>R.5-66MAXB</t>
  </si>
  <si>
    <t>Full-Range 2-Way 12-Inch High Output 60 X 60 Black</t>
  </si>
  <si>
    <t>911.1245.900</t>
  </si>
  <si>
    <t>R.5-66TZ</t>
  </si>
  <si>
    <t>Full-Range 2-Way 12-Inch Horn Loaded 60 X 60 Grey 70V/100V</t>
  </si>
  <si>
    <t>911.1246.900</t>
  </si>
  <si>
    <t>R.5-66Z</t>
  </si>
  <si>
    <t>Full-Range 2-Way 12-Inch Horn Loaded 60 X 60 Grey</t>
  </si>
  <si>
    <t>911.1247.900</t>
  </si>
  <si>
    <t>R.5-94TZ</t>
  </si>
  <si>
    <t>Full-Range 2-Way 12-Inch Horn Loaded 90 X 40 Grey 70V/100V</t>
  </si>
  <si>
    <t>911.1248.900</t>
  </si>
  <si>
    <t>R.5-94Z</t>
  </si>
  <si>
    <t>Full-Range 2-Way 12-Inch Horn Loaded 90 X 40 Grey</t>
  </si>
  <si>
    <t>911.1249.900</t>
  </si>
  <si>
    <t>R.5-96MAX</t>
  </si>
  <si>
    <t>Full-Range 2-Way 12-Inch High Output 90 X 60 Grey</t>
  </si>
  <si>
    <t>911.1250.900</t>
  </si>
  <si>
    <t>R.5-96MAXB</t>
  </si>
  <si>
    <t>Full-Range 2-Way 12-Inch High Output 90 X 60 Black</t>
  </si>
  <si>
    <t>911.1251.900</t>
  </si>
  <si>
    <t>R.5-99TZ</t>
  </si>
  <si>
    <t>Full-Range 2-Way 12-Inch Horn Loaded 90 X 90 Grey 70V/100V</t>
  </si>
  <si>
    <t>911.1252.900</t>
  </si>
  <si>
    <t>R.5-99Z</t>
  </si>
  <si>
    <t>Full-Range 2-Way 12-Inch Horn Loaded 90 X 90 Grey</t>
  </si>
  <si>
    <t>911.1253.900</t>
  </si>
  <si>
    <t>R.5COAX66</t>
  </si>
  <si>
    <t>Full-Range 2-Way 12-Inch Coax 60 X 60 Grey</t>
  </si>
  <si>
    <t>911.1254.900</t>
  </si>
  <si>
    <t>R.5COAX66B</t>
  </si>
  <si>
    <t>Full-Range 2-Way 12-Inch Coax 60 X 60 Black</t>
  </si>
  <si>
    <t>911.1255.900</t>
  </si>
  <si>
    <t>R.5COAX66BT</t>
  </si>
  <si>
    <t>Full-Range 2-Way 12-Inch Coax 60 X 60 Black 70V/100V</t>
  </si>
  <si>
    <t>911.1256.900</t>
  </si>
  <si>
    <t>R.5COAX66T</t>
  </si>
  <si>
    <t>Full-Range 2-Way 12-Inch Coax 60 X 60 Grey 70V/100V</t>
  </si>
  <si>
    <t>911.1257.900</t>
  </si>
  <si>
    <t>R.5COAX99</t>
  </si>
  <si>
    <t>Full-Range 2-Way 12-Inch Coax 90 X 90 Grey</t>
  </si>
  <si>
    <t>911.1258.900</t>
  </si>
  <si>
    <t>R.5COAX99B</t>
  </si>
  <si>
    <t>Full-Range 2-Way 12-Inch Coax 90 X 90 Black</t>
  </si>
  <si>
    <t>911.1259.900</t>
  </si>
  <si>
    <t>R.5COAX99BT</t>
  </si>
  <si>
    <t>Full-Range 2-Way 12-Inch Coax 90 X 90 Black 70V/100V</t>
  </si>
  <si>
    <t>911.1260.900</t>
  </si>
  <si>
    <t>R.5COAX99T</t>
  </si>
  <si>
    <t>Full-Range 2-Way 12-Inch Coax 90 X 90 Grey 70V/100V</t>
  </si>
  <si>
    <t>911.1261.900</t>
  </si>
  <si>
    <t>R.5HP</t>
  </si>
  <si>
    <t>Full-Range 3-Way 12-Inch Horn Loaded 60 X 40 Grey</t>
  </si>
  <si>
    <t>911.1262.900</t>
  </si>
  <si>
    <t>R.5HPT</t>
  </si>
  <si>
    <t>Full-Range 3-Way 12-Inch Horn Loaded 60 X 40 Grey 70V/100V</t>
  </si>
  <si>
    <t>911.1263.900</t>
  </si>
  <si>
    <t>R.5HPT-R</t>
  </si>
  <si>
    <t>Full-Range 3-Way 12-Inch Horn Loaded 60 X 40 Grey 70V/100V Racing</t>
  </si>
  <si>
    <t>911.1264.900</t>
  </si>
  <si>
    <t>R.5-V2200</t>
  </si>
  <si>
    <t>Dual-Driver Horn Loaded System For High Level Paging</t>
  </si>
  <si>
    <t>911.1265.900</t>
  </si>
  <si>
    <t>R1-64Z</t>
  </si>
  <si>
    <t>Full-Range 2-Way 12-Inch Large Format Horn Loaded 50 X 35 Grey</t>
  </si>
  <si>
    <t>911.1267.900</t>
  </si>
  <si>
    <t>R1-66Z</t>
  </si>
  <si>
    <t>Full-Range 2-Way 12-Inch Large Format Horn Loaded 60 X 60 Grey</t>
  </si>
  <si>
    <t>911.1269.900</t>
  </si>
  <si>
    <t>R1-94Z</t>
  </si>
  <si>
    <t>Full-Range 2-Way 12-Inch Large Format Horn Loaded 80 X 35 Grey</t>
  </si>
  <si>
    <t>911.1271.900</t>
  </si>
  <si>
    <t>R1-xx-CTO</t>
  </si>
  <si>
    <t>R1 Configured-To-Order (CTO)</t>
  </si>
  <si>
    <t>911.1272.900</t>
  </si>
  <si>
    <t>R2-474Z</t>
  </si>
  <si>
    <t>Full-Range 3-Way Dual 12-Inch High Output Horn Loaded 40-70 X 40</t>
  </si>
  <si>
    <t>911.1274.900</t>
  </si>
  <si>
    <t>R2-52MAX</t>
  </si>
  <si>
    <t>Full-Range 3-Way Dual 12-Inch, Dual M200Hp Mf Drivers, High Output 50 X 20</t>
  </si>
  <si>
    <t>911.1275.900</t>
  </si>
  <si>
    <t>R2-52Z</t>
  </si>
  <si>
    <t>Full-Range 3-Way Dual 12-Inch High Output Horn Loaded 50 X 20</t>
  </si>
  <si>
    <t>911.1277.900</t>
  </si>
  <si>
    <t>R2-64MAX</t>
  </si>
  <si>
    <t>Full-Range 3-Way Dual 12-Inch High Output 60 X 40</t>
  </si>
  <si>
    <t>911.1278.900</t>
  </si>
  <si>
    <t>R2-66MAX</t>
  </si>
  <si>
    <t>Full-Range 3-Way Dual 12-Inch High Output 60 X 60</t>
  </si>
  <si>
    <t>911.1279.900</t>
  </si>
  <si>
    <t>R2-694Z</t>
  </si>
  <si>
    <t>Full-Range 3-Way Dual 12-Inch High Output Horn Loaded 60-90 X 40</t>
  </si>
  <si>
    <t>911.1281.900</t>
  </si>
  <si>
    <t>R2-77Z</t>
  </si>
  <si>
    <t>Full-Range 3-Way Dual 12-Inch High Output Horn Loaded 60 X 60</t>
  </si>
  <si>
    <t>911.1283.900</t>
  </si>
  <si>
    <t>R2-94MAX</t>
  </si>
  <si>
    <t>Full-Range 3-Way Dual 12-Inch High Output 90 X 40</t>
  </si>
  <si>
    <t>911.1284.900</t>
  </si>
  <si>
    <t>R2-94Z</t>
  </si>
  <si>
    <t>Full-Range 3-Way Dual 12-Inch High Output Horn Loaded 90 X 40</t>
  </si>
  <si>
    <t>911.1286.900</t>
  </si>
  <si>
    <t>R2-MAX-CTO</t>
  </si>
  <si>
    <t>R2-Max Configured-To-Order (CTO)</t>
  </si>
  <si>
    <t>911.1287.900</t>
  </si>
  <si>
    <t>R2-xx-CTO</t>
  </si>
  <si>
    <t>R2 Configured-To-Order</t>
  </si>
  <si>
    <t>911.1293.900</t>
  </si>
  <si>
    <t>R-FRY35</t>
  </si>
  <si>
    <t>Full Rotation Yoke for R.35 Enclosures (Grey)</t>
  </si>
  <si>
    <t>911.1294.900</t>
  </si>
  <si>
    <t>R-FRY35B</t>
  </si>
  <si>
    <t>Full Rotation Yoke for R.35 Enclosures (Black)</t>
  </si>
  <si>
    <t>911.1295.900</t>
  </si>
  <si>
    <t>RMG-200A</t>
  </si>
  <si>
    <t>Voice Range Announcement System</t>
  </si>
  <si>
    <t>Loudspeakers, Voice Projection</t>
  </si>
  <si>
    <t>911.1296.900</t>
  </si>
  <si>
    <t>RMG-200AT</t>
  </si>
  <si>
    <t>Voice Range Announcement System 70V/100V</t>
  </si>
  <si>
    <t>911.1297.900</t>
  </si>
  <si>
    <t>RMG-GRL</t>
  </si>
  <si>
    <t>Grille Kit For RMG-200 Loudspeakers</t>
  </si>
  <si>
    <t>911.1298.900</t>
  </si>
  <si>
    <t>RSH-462</t>
  </si>
  <si>
    <t>Exponential FocusedArray™ High Level Horn System</t>
  </si>
  <si>
    <t>911.1299.900</t>
  </si>
  <si>
    <t>RSH-GRL</t>
  </si>
  <si>
    <t>Grille Kit For RSH-462 Loudspeakers</t>
  </si>
  <si>
    <t>911.1300.900</t>
  </si>
  <si>
    <t>R-VTY15</t>
  </si>
  <si>
    <t>Vari-Tilt Yoke for R.15 Enclosures (Grey)</t>
  </si>
  <si>
    <t>911.1301.900</t>
  </si>
  <si>
    <t>R-VTY15B</t>
  </si>
  <si>
    <t>Vari-Tilt Yoke for R.15 Enclosures (Black)</t>
  </si>
  <si>
    <t>911.1302.900</t>
  </si>
  <si>
    <t>R-VTY35</t>
  </si>
  <si>
    <t>Vari-Tilt Yoke for R.35 Enclosures (Grey)</t>
  </si>
  <si>
    <t>911.1303.900</t>
  </si>
  <si>
    <t>R-VTY35B</t>
  </si>
  <si>
    <t>Vari-Tilt Yoke for R.35 Enclosures (Black)</t>
  </si>
  <si>
    <t>911.1304.900</t>
  </si>
  <si>
    <t>SBR54B</t>
  </si>
  <si>
    <t>I SERIES Subwoofer Behind Balancepoint Fly Rails (54") Black</t>
  </si>
  <si>
    <t>911.1305.900</t>
  </si>
  <si>
    <t>SBR54W</t>
  </si>
  <si>
    <t>I SERIES Subwoofer Behind Balancepoint Fly Rails (54") White</t>
  </si>
  <si>
    <t>911.1306.900</t>
  </si>
  <si>
    <t>TRC400</t>
  </si>
  <si>
    <t>Transformer 400W, 4 Ohms</t>
  </si>
  <si>
    <t>911.1307.900</t>
  </si>
  <si>
    <t>TRC400-8</t>
  </si>
  <si>
    <t>Tranformer 400W, 8 Ohms</t>
  </si>
  <si>
    <t>911.0566.900</t>
  </si>
  <si>
    <t>V2-1296B</t>
  </si>
  <si>
    <t>Full-Range 2-Way 12-Inch 90 X 60 Black</t>
  </si>
  <si>
    <t>911.0567.900</t>
  </si>
  <si>
    <t>V2-1296W</t>
  </si>
  <si>
    <t>Full-Range 2-Way 12-Inch 90 X 60 White</t>
  </si>
  <si>
    <t>911.0568.900</t>
  </si>
  <si>
    <t>V2-1596B</t>
  </si>
  <si>
    <t>Full-Range 2-Way 15-Inch 90 X 60 Black</t>
  </si>
  <si>
    <t>911.0569.900</t>
  </si>
  <si>
    <t>V2-1596W</t>
  </si>
  <si>
    <t>Full-Range 2-Way 15-Inch 90 X 60 White</t>
  </si>
  <si>
    <t>911.0578.900</t>
  </si>
  <si>
    <t>V2-212SB</t>
  </si>
  <si>
    <t>Subwoofer 2 X 12-Inch Black</t>
  </si>
  <si>
    <t>911.0580.900</t>
  </si>
  <si>
    <t>V2-215SB</t>
  </si>
  <si>
    <t>Subwoofer 2 X 15-Inch Black</t>
  </si>
  <si>
    <t>911.1308.900</t>
  </si>
  <si>
    <t>V2-26B</t>
  </si>
  <si>
    <t>Full-Range 2-Way Dual 6-Inch 90 X 70 Black</t>
  </si>
  <si>
    <t>Loudspeakers, Compact Point Source</t>
  </si>
  <si>
    <t>911.1309.900</t>
  </si>
  <si>
    <t>V2-26W</t>
  </si>
  <si>
    <t>Full-Range 2-Way Dual 6-Inch 90 X 70 White</t>
  </si>
  <si>
    <t>911.0574.900</t>
  </si>
  <si>
    <t>V2-28B</t>
  </si>
  <si>
    <t>Full-Range 2-Way Dual 8-Inch 90 X 70 Black</t>
  </si>
  <si>
    <t>911.0575.900</t>
  </si>
  <si>
    <t>V2-28BT</t>
  </si>
  <si>
    <t>Full-Range 2-Way Dual 8-Inch 90 X 70 70V/100V Black</t>
  </si>
  <si>
    <t>911.0576.900</t>
  </si>
  <si>
    <t>V2-28W</t>
  </si>
  <si>
    <t>Full-Range 2-Way Dual 8-Inch 90 X 70 White</t>
  </si>
  <si>
    <t>911.0577.900</t>
  </si>
  <si>
    <t>V2-28WT</t>
  </si>
  <si>
    <t>Full-Range 2-Way Dual 8-Inch 90 X 70 70V/100V White</t>
  </si>
  <si>
    <t>911.1310.900</t>
  </si>
  <si>
    <t>V2-3294B</t>
  </si>
  <si>
    <t>Full-Range 3-Way 12-Inch 90 X 40 Black</t>
  </si>
  <si>
    <t>911.1311.900</t>
  </si>
  <si>
    <t>V2-3294W</t>
  </si>
  <si>
    <t>Full-Range 3-Way 12-Inch 90 X 40 White</t>
  </si>
  <si>
    <t>911.1312.900</t>
  </si>
  <si>
    <t>V2-3594B</t>
  </si>
  <si>
    <t>Full-Range 3-Way 15-Inch 90 X 40 Black</t>
  </si>
  <si>
    <t>911.1313.900</t>
  </si>
  <si>
    <t>V2-3594W</t>
  </si>
  <si>
    <t>Full-Range 3-Way 15-Inch 90 X 40 White</t>
  </si>
  <si>
    <t>911.1314.900</t>
  </si>
  <si>
    <t>V2-6B</t>
  </si>
  <si>
    <t>Full-Range 2-Way 6-Inch 90 X 70 Black</t>
  </si>
  <si>
    <t>911.1315.900</t>
  </si>
  <si>
    <t>V2-6W</t>
  </si>
  <si>
    <t>Full-Range 2-Way 6-Inch 90 X 70 White</t>
  </si>
  <si>
    <t>911.0570.900</t>
  </si>
  <si>
    <t>V2-8B</t>
  </si>
  <si>
    <t>Full-Range 2-Way 8-Inch 90 X 70 Black</t>
  </si>
  <si>
    <t>911.0571.900</t>
  </si>
  <si>
    <t>V2-8BT</t>
  </si>
  <si>
    <t>Full-Range 2-Way 8-Inch 90 X 70 70V/100V Black</t>
  </si>
  <si>
    <t>911.0572.900</t>
  </si>
  <si>
    <t>V2-8W</t>
  </si>
  <si>
    <t>Full-Range 2-Way 8-Inch 90 X 70 White</t>
  </si>
  <si>
    <t>911.0573.900</t>
  </si>
  <si>
    <t>V2-8WT</t>
  </si>
  <si>
    <t>Full-Range 2-Way 8-Inch 90 X 70 70V/100V White</t>
  </si>
  <si>
    <t>911.1316.900</t>
  </si>
  <si>
    <t>VAB-BFR38B</t>
  </si>
  <si>
    <t>I SERIES Subwoofer Above Full-Range Vertical Array Black</t>
  </si>
  <si>
    <t>911.1317.900</t>
  </si>
  <si>
    <t>VAB-BFR38W</t>
  </si>
  <si>
    <t>I SERIES Subwoofer Above Full-Range Vertical Array White</t>
  </si>
  <si>
    <t>911.0611.900</t>
  </si>
  <si>
    <t>VB-TILT</t>
  </si>
  <si>
    <t>Tilting Bracket Black</t>
  </si>
  <si>
    <t>911.0612.900</t>
  </si>
  <si>
    <t>VB-TILTW</t>
  </si>
  <si>
    <t>Tilting Bracket White</t>
  </si>
  <si>
    <t>911.0613.900</t>
  </si>
  <si>
    <t>VB-VST</t>
  </si>
  <si>
    <t>Versatilt Bracket Black</t>
  </si>
  <si>
    <t>911.0614.900</t>
  </si>
  <si>
    <t>VB-VSTW</t>
  </si>
  <si>
    <t>Versatilt Bracket White</t>
  </si>
  <si>
    <t>911.0615.900</t>
  </si>
  <si>
    <t>VB-VY12</t>
  </si>
  <si>
    <t>Vertical Yoke for V2-12 Black</t>
  </si>
  <si>
    <t>911.0616.900</t>
  </si>
  <si>
    <t>VB-VY12W</t>
  </si>
  <si>
    <t>Vertical Yoke for V2-12 White</t>
  </si>
  <si>
    <t>911.0617.900</t>
  </si>
  <si>
    <t>VB-VY15</t>
  </si>
  <si>
    <t>Vertical Yoke for V2-15 Black</t>
  </si>
  <si>
    <t>911.0618.900</t>
  </si>
  <si>
    <t>VB-VY15W</t>
  </si>
  <si>
    <t>Vertical Yoke for V2-15 White</t>
  </si>
  <si>
    <t>911.1318.900</t>
  </si>
  <si>
    <t>VB-VY26</t>
  </si>
  <si>
    <t>Vertical Yoke for V2-26 Black</t>
  </si>
  <si>
    <t>911.1319.900</t>
  </si>
  <si>
    <t>VB-VY26W</t>
  </si>
  <si>
    <t>Vertical Yoke for V2-26 White</t>
  </si>
  <si>
    <t>911.0619.900</t>
  </si>
  <si>
    <t>VB-VY28</t>
  </si>
  <si>
    <t>Vertical Yoke for V2-28 Black</t>
  </si>
  <si>
    <t>911.0620.900</t>
  </si>
  <si>
    <t>VB-VY28W</t>
  </si>
  <si>
    <t>Vertical Yoke for V2-28 White</t>
  </si>
  <si>
    <t>911.1320.900</t>
  </si>
  <si>
    <t>VB-VY32</t>
  </si>
  <si>
    <t>Vertical Yoke for V2-32 Black</t>
  </si>
  <si>
    <t>911.1321.900</t>
  </si>
  <si>
    <t>VB-VY32W</t>
  </si>
  <si>
    <t>Vertical Yoke for V2-32 White</t>
  </si>
  <si>
    <t>911.1322.900</t>
  </si>
  <si>
    <t>VB-VY35</t>
  </si>
  <si>
    <t>Vertical Yoke for V2-35 Black</t>
  </si>
  <si>
    <t>911.1323.900</t>
  </si>
  <si>
    <t>VB-VY35W</t>
  </si>
  <si>
    <t>Vertical Yoke for V2-35 White</t>
  </si>
  <si>
    <t>911.1324.900</t>
  </si>
  <si>
    <t>VB-VY6</t>
  </si>
  <si>
    <t>Vertical Yoke for V2-6 Black</t>
  </si>
  <si>
    <t>911.1325.900</t>
  </si>
  <si>
    <t>VB-VY6W</t>
  </si>
  <si>
    <t>Vertical Yoke for V2-6 White</t>
  </si>
  <si>
    <t>911.0621.900</t>
  </si>
  <si>
    <t>VB-VY8</t>
  </si>
  <si>
    <t>Vertical Yoke for V2-8 Black</t>
  </si>
  <si>
    <t>911.0622.900</t>
  </si>
  <si>
    <t>VB-VY8W</t>
  </si>
  <si>
    <t>Vertical Yoke for V2-8 White</t>
  </si>
  <si>
    <t>911.0623.900</t>
  </si>
  <si>
    <t>VB-Y12</t>
  </si>
  <si>
    <t>Yoke Bracket for V2-12 Black</t>
  </si>
  <si>
    <t>911.0624.900</t>
  </si>
  <si>
    <t>VB-Y12W</t>
  </si>
  <si>
    <t>Yoke Bracket for V2-12 White</t>
  </si>
  <si>
    <t>911.0625.900</t>
  </si>
  <si>
    <t>VB-Y15</t>
  </si>
  <si>
    <t>Yoke Bracket for V2-15 Black</t>
  </si>
  <si>
    <t>911.0626.900</t>
  </si>
  <si>
    <t>VB-Y15W</t>
  </si>
  <si>
    <t>Yoke Bracket for V2-15 White</t>
  </si>
  <si>
    <t>911.1326.900</t>
  </si>
  <si>
    <t>VB-Y32</t>
  </si>
  <si>
    <t>Yoke Bracket for V2-32 Black</t>
  </si>
  <si>
    <t>911.1327.900</t>
  </si>
  <si>
    <t>VB-Y32W</t>
  </si>
  <si>
    <t>Yoke Bracket for V2-32 White</t>
  </si>
  <si>
    <t>911.1328.900</t>
  </si>
  <si>
    <t>VB-Y35</t>
  </si>
  <si>
    <t>Yoke Bracket for V2-35 Black</t>
  </si>
  <si>
    <t>911.1329.900</t>
  </si>
  <si>
    <t>VB-Y35W</t>
  </si>
  <si>
    <t>Yoke Bracket for V2-35 White</t>
  </si>
  <si>
    <t>911.0627.900</t>
  </si>
  <si>
    <t>VFKIT</t>
  </si>
  <si>
    <t>Vertical Flying Kit Black</t>
  </si>
  <si>
    <t>911.0628.900</t>
  </si>
  <si>
    <t>VFKITW</t>
  </si>
  <si>
    <t>Vertical Flying Kit White</t>
  </si>
  <si>
    <t>911.0582.900</t>
  </si>
  <si>
    <t>VLF208B</t>
  </si>
  <si>
    <t>Dual 8-Inch Subwoofer (Black)</t>
  </si>
  <si>
    <t>911.0584.900</t>
  </si>
  <si>
    <t>VLF208LV-BI</t>
  </si>
  <si>
    <t>Dual 8-Inch "Large Volume" Subwoofer (Black)</t>
  </si>
  <si>
    <t>911.0585.900</t>
  </si>
  <si>
    <t>VLF208LV-WI</t>
  </si>
  <si>
    <t>Dual 8-Inch "Large Volume" Subwoofer (White)</t>
  </si>
  <si>
    <t>911.0583.900</t>
  </si>
  <si>
    <t>VLF208W</t>
  </si>
  <si>
    <t>Dual 8-Inch Subwoofer (White)</t>
  </si>
  <si>
    <t>911.0629.900</t>
  </si>
  <si>
    <t>VLF-Y208</t>
  </si>
  <si>
    <t>VLF208 Yoke Bracket Black</t>
  </si>
  <si>
    <t>911.0630.900</t>
  </si>
  <si>
    <t>VLF-Y208W</t>
  </si>
  <si>
    <t>VLF208 Yoke Bracket White</t>
  </si>
  <si>
    <t>911.1330.900</t>
  </si>
  <si>
    <t>VSB3-BFR22B</t>
  </si>
  <si>
    <t>I SERIES Dual Vertical Splay Kit for 3-Way Models Black</t>
  </si>
  <si>
    <t>911.1331.900</t>
  </si>
  <si>
    <t>VSB3-BFR22W</t>
  </si>
  <si>
    <t>I SERIES Dual Vertical Splay Kit for 3-Way Models White</t>
  </si>
  <si>
    <t>911.1332.900</t>
  </si>
  <si>
    <t>VSB3-SBR54B</t>
  </si>
  <si>
    <t>I SERIES Dual Vertical Splay w/ Ext Kit for 3-Way Models Black</t>
  </si>
  <si>
    <t>911.1333.900</t>
  </si>
  <si>
    <t>VSB3-SBR54W</t>
  </si>
  <si>
    <t>I SERIES Dual Vertical Splay w/ Ext Kit for 3-Way Models White</t>
  </si>
  <si>
    <t>911.1334.900</t>
  </si>
  <si>
    <t>VSB-BFR22B</t>
  </si>
  <si>
    <t>I SERIES Dual Vertical Splay Kit for 2-Way Models Black</t>
  </si>
  <si>
    <t>911.1335.900</t>
  </si>
  <si>
    <t>VSB-BFR22W</t>
  </si>
  <si>
    <t>I SERIES Dual Vertical Splay Kit for 2-Way Models White</t>
  </si>
  <si>
    <t>911.1336.900</t>
  </si>
  <si>
    <t>VSB-SBR54B</t>
  </si>
  <si>
    <t>I SERIES Dual Vertical Splay with Ext Kit for 2-Way Models Black</t>
  </si>
  <si>
    <t>911.1337.900</t>
  </si>
  <si>
    <t>VSB-SBR54W</t>
  </si>
  <si>
    <t>I SERIES Dual Vertical Splay with Ext Kit for 2-Way Models White</t>
  </si>
  <si>
    <t>911.1338.900</t>
  </si>
  <si>
    <t>W2-218</t>
  </si>
  <si>
    <t>Full-Range 2-Way 8-Inch Compact System (Black)</t>
  </si>
  <si>
    <t>911.1339.900</t>
  </si>
  <si>
    <t>W2-218T</t>
  </si>
  <si>
    <t>Full-Range 2-Way 8-Inch Compact System 70V/100V (Black)</t>
  </si>
  <si>
    <t>911.1340.900</t>
  </si>
  <si>
    <t>W2-218W</t>
  </si>
  <si>
    <t>Full-Range 2-Way 8-Inch Compact System (White)</t>
  </si>
  <si>
    <t>911.1341.900</t>
  </si>
  <si>
    <t>W2-218WT</t>
  </si>
  <si>
    <t>Full-Range 2-Way 8-Inch Compact System 70V/100V White)</t>
  </si>
  <si>
    <t>911.1346.900</t>
  </si>
  <si>
    <t>W2-2W8</t>
  </si>
  <si>
    <t>Two-Way 8-Inch "Wide" Compact System (Black)</t>
  </si>
  <si>
    <t>911.1347.900</t>
  </si>
  <si>
    <t>W2-2W8T</t>
  </si>
  <si>
    <t>Two-Way 8-Inch "Wide" Compact System 70V/100V (Black)</t>
  </si>
  <si>
    <t>911.1348.900</t>
  </si>
  <si>
    <t>W2-2W8W</t>
  </si>
  <si>
    <t>Two-Way 8-Inch "Wide" Compact System (White)</t>
  </si>
  <si>
    <t>911.1349.900</t>
  </si>
  <si>
    <t>W2-2W8WT</t>
  </si>
  <si>
    <t>Two-Way 8-Inch "Wide" Compact System 70V/100V (White)</t>
  </si>
  <si>
    <t>911.0516.900</t>
  </si>
  <si>
    <t>Crowd Mics ATOM</t>
  </si>
  <si>
    <t>AV interface and host device for Crowd Mics</t>
  </si>
  <si>
    <t>Audience Engagement</t>
  </si>
  <si>
    <t>Crowd Mics</t>
  </si>
  <si>
    <t>SageVue</t>
  </si>
  <si>
    <t>BPAK</t>
  </si>
  <si>
    <t>Backpack Adapter Kit</t>
  </si>
  <si>
    <t>911.0907.900</t>
  </si>
  <si>
    <t>CCA</t>
  </si>
  <si>
    <t>Category cable adapter 10-pack</t>
  </si>
  <si>
    <t>911.0953.900</t>
  </si>
  <si>
    <t>In-Ceiling, Indoor 6.5" Coaxial Loudspeaker, Black (priced individually, but sold in pairs)</t>
  </si>
  <si>
    <t>Loudspeakers, Ceiling</t>
  </si>
  <si>
    <t>Desono</t>
  </si>
  <si>
    <t>911.0954.900</t>
  </si>
  <si>
    <t>In-Ceiling, Indoor 6.5" Coaxial Loudspeaker, Red (priced individually, but sold in pairs)</t>
  </si>
  <si>
    <t>911.0925.900</t>
  </si>
  <si>
    <t>In-Ceiling, Indoor 6.5" Coaxial Loudspeaker, White (priced individually, but sold in pairs)</t>
  </si>
  <si>
    <t>911.0631.900</t>
  </si>
  <si>
    <t>CM20DTS</t>
  </si>
  <si>
    <t>4.25” two-way thin edge design ceiling loudspeaker 100-70 volt / 20 watts, 16 ohms / 60 watts, white, front frame integrated neodymium magnets and shallow back can (priced individually, but sold in pairs)</t>
  </si>
  <si>
    <t>911.0632.900</t>
  </si>
  <si>
    <t>CM30DTD</t>
  </si>
  <si>
    <t>4.25” two-way thin edge design ceiling loudspeaker 100-70 volt / 30 watts, 16 ohms / 60 watts, white, front frame integrated neodymium magnets and back can (priced individually, but sold in pairs)</t>
  </si>
  <si>
    <t>911.0633.900</t>
  </si>
  <si>
    <t>CM60DTD</t>
  </si>
  <si>
    <t>6.5” two-way thin edge design ceiling loudspeaker 100-70 volt / 60 watts, 16 ohms / 120 watts, white, front frame integrated neodymium magnets and back can (priced individually, but sold in pairs)</t>
  </si>
  <si>
    <t>911.1828.900</t>
  </si>
  <si>
    <t>CMX-LG​-B</t>
  </si>
  <si>
    <t xml:space="preserve">ClickMount Pan-Tilt Bracket, Large, Fits EX-S8, EX-S10 and EX-S10SUB Loudspeakers, black </t>
  </si>
  <si>
    <t>911.1827.900</t>
  </si>
  <si>
    <t>CMX-LG​-W</t>
  </si>
  <si>
    <t>ClickMount Pan-Tilt Bracket, Large, Fits EX-S8, EX-S10 and EX-S10SUB Loudspeakers, white</t>
  </si>
  <si>
    <t>911.1826.900</t>
  </si>
  <si>
    <t>CMX-SM​-B</t>
  </si>
  <si>
    <t>ClickMount Pan-Tilt Bracket, Small, Fits EX-S6 Loudspeaker, black</t>
  </si>
  <si>
    <t>911.1825.900</t>
  </si>
  <si>
    <t>CMX-SM​-W</t>
  </si>
  <si>
    <t>ClickMount Pan-Tilt Bracket, Small, Fits EX-S6 Loudspeaker, white</t>
  </si>
  <si>
    <t>Loudspeakers, Column Point Source</t>
  </si>
  <si>
    <t>911.0550.900</t>
  </si>
  <si>
    <t>DP6-B</t>
  </si>
  <si>
    <t>6.5-Inch Pendant Loudspeaker, Black</t>
  </si>
  <si>
    <t>Loudspeakers, Pendant</t>
  </si>
  <si>
    <t>911.0551.900</t>
  </si>
  <si>
    <t>DP6-W</t>
  </si>
  <si>
    <t>6.5-Inch Pendant Loudspeaker, White</t>
  </si>
  <si>
    <t>911.0552.900</t>
  </si>
  <si>
    <t>DP8-B</t>
  </si>
  <si>
    <t>8-Inch Pendant Loudspeaker, Black</t>
  </si>
  <si>
    <t>911.0553.900</t>
  </si>
  <si>
    <t>DP8-W</t>
  </si>
  <si>
    <t>8-Inch Pendant Loudspeaker, White</t>
  </si>
  <si>
    <t>Loudspeakers, Surface Mount</t>
  </si>
  <si>
    <t>910.0101.900</t>
  </si>
  <si>
    <t>DX-IC10SUB-W</t>
  </si>
  <si>
    <t>10” High Output In-Ceiling Subwoofer w/ Internal Crossover. 8 Ohm or 70V/100V operation, white (priced individually, but sold in pairs)</t>
  </si>
  <si>
    <t>910.0100.900</t>
  </si>
  <si>
    <t>DX-IC10-W</t>
  </si>
  <si>
    <t>10” High Output Coaxial In-Ceiling Loudspeaker w/ HF compression driver. 8 Ohm or 70V/100V operation, white (priced individually, but sold in pairs)</t>
  </si>
  <si>
    <t>910.0103.900</t>
  </si>
  <si>
    <t>DX-IC4LP-W</t>
  </si>
  <si>
    <t>4.5” Low-Profile, High Efficiency Coaxial In-Ceiling Loudspeaker w/ HF compression driver. 8 Ohm or 70V/100V operation, white (priced individually, but sold in pairs)</t>
  </si>
  <si>
    <t>910.0102.900</t>
  </si>
  <si>
    <t>DX-IC4-W</t>
  </si>
  <si>
    <t>4.5” High Efficiency Coaxial In-Ceiling Loudspeaker w/ HF compression driver. 8 Ohm or 70V/100V operation, white (priced individually, but sold in pairs)</t>
  </si>
  <si>
    <t>910.0105.900</t>
  </si>
  <si>
    <t>DX-IC6-B</t>
  </si>
  <si>
    <t>6.5” High Efficiency Coaxial In-Ceiling Loudspeaker w/ HF compression driver. 8 Ohm or 70V/100V operation, black (priced individually, but sold in pairs)</t>
  </si>
  <si>
    <t>910.0104.900</t>
  </si>
  <si>
    <t>DX-IC6-W</t>
  </si>
  <si>
    <t>6.5” High Efficiency Coaxial In-Ceiling Loudspeaker w/ HF compression driver. 8 Ohm or 70V/100V operation, white (priced individually, but sold in pairs)</t>
  </si>
  <si>
    <t>910.0106.900</t>
  </si>
  <si>
    <t>DX-IC8-W</t>
  </si>
  <si>
    <t>8” High Output Coaxial In-Ceiling Loudspeaker w/ HF compression driver. 8 Ohm or 70V/100V operation, white (priced individually, but sold in pairs)</t>
  </si>
  <si>
    <t>910.0107.900</t>
  </si>
  <si>
    <t>DX-S5-B</t>
  </si>
  <si>
    <t>5” High Output Coaxial Surface Mount Indoor/Outdoor Loudspeaker w/ HF compression driver. 8 Ohm or 70V/100V operation, included ClickMount pan-tilt mounting bracket, black (priced individually, but sold in pairs)</t>
  </si>
  <si>
    <t>910.0108.900</t>
  </si>
  <si>
    <t>DX-S5-W</t>
  </si>
  <si>
    <t>5” High Output Coaxial Surface Mount Indoor/Outdoor Loudspeaker w/ HF compression driver. 8 Ohm or 70V/100V operation, included ClickMount pan-tilt mounting bracket, white (priced individually, but sold in pairs)</t>
  </si>
  <si>
    <t>910.0109.900</t>
  </si>
  <si>
    <t>DX-S8-B</t>
  </si>
  <si>
    <t>8” High Output Coaxial Surface Mount Indoor/Outdoor Loudspeaker w/ HF compression driver. 8 Ohm or 70V/100V operation, included ClickMount pan-tilt mounting bracket, black (priced individually, but sold in pairs)</t>
  </si>
  <si>
    <t>910.0110.900</t>
  </si>
  <si>
    <t>DX-S8-W</t>
  </si>
  <si>
    <t>8” High Output Coaxial Surface Mount Indoor/Outdoor Loudspeaker w/ HF compression driver. 8 Ohm or 70V/100V operation, included ClickMount pan-tilt mounting bracket, white (priced individually, but sold in pairs)</t>
  </si>
  <si>
    <t>911.1378.900</t>
  </si>
  <si>
    <t>E200-SAKB</t>
  </si>
  <si>
    <t>ENTASYS 200 Stand Adapter Kit, Black</t>
  </si>
  <si>
    <t>911.1379.900</t>
  </si>
  <si>
    <t>E200-SAKW</t>
  </si>
  <si>
    <t>ENTASYS 200 Stand Adapter Kit, White</t>
  </si>
  <si>
    <t>911.0599.900</t>
  </si>
  <si>
    <t>E200-UMKB</t>
  </si>
  <si>
    <t>ENTASYS 200 Universal Mounting Kit, Black</t>
  </si>
  <si>
    <t>911.0600.900</t>
  </si>
  <si>
    <t>E200-UMKW</t>
  </si>
  <si>
    <t>ENTASYS 200 Universal Mounting Kit, White</t>
  </si>
  <si>
    <t>911.0558.900</t>
  </si>
  <si>
    <t>ENT203B</t>
  </si>
  <si>
    <t>ENTASYS 200 Column, 2-Way 3 LF Drivers, Black</t>
  </si>
  <si>
    <t>911.0559.900</t>
  </si>
  <si>
    <t>ENT203W</t>
  </si>
  <si>
    <t>ENTASYS 200 Column, 2-Way 3 LF Drivers, White</t>
  </si>
  <si>
    <t>911.0560.900</t>
  </si>
  <si>
    <t>ENT206B</t>
  </si>
  <si>
    <t>ENTASYS 200 Column, 2-Way 6 LF Drivers, Black</t>
  </si>
  <si>
    <t>911.0561.900</t>
  </si>
  <si>
    <t>ENT206W</t>
  </si>
  <si>
    <t>ENTASYS 200 Column, 2-Way 6 LF Drivers, White</t>
  </si>
  <si>
    <t>911.0562.900</t>
  </si>
  <si>
    <t>ENT212B</t>
  </si>
  <si>
    <t>ENTASYS 200 Column, 2-Way 12 LF Drivers, Black</t>
  </si>
  <si>
    <t>911.0563.900</t>
  </si>
  <si>
    <t>ENT212W</t>
  </si>
  <si>
    <t>ENTASYS 200 Column, 2-Way 12 LF Drivers, White</t>
  </si>
  <si>
    <t>911.0564.900</t>
  </si>
  <si>
    <t>ENT220B</t>
  </si>
  <si>
    <t>ENTASYS 200 Column, 2-Way 20 LF Drivers, Black</t>
  </si>
  <si>
    <t>911.0565.900</t>
  </si>
  <si>
    <t>ENT220W</t>
  </si>
  <si>
    <t>ENTASYS 200 Column, 2-Way 20 LF Drivers, White</t>
  </si>
  <si>
    <t>911.1380.900</t>
  </si>
  <si>
    <t>ENT-750T</t>
  </si>
  <si>
    <t>ENTASYS 750 Watt External Autoformer, Black</t>
  </si>
  <si>
    <t>911.1381.900</t>
  </si>
  <si>
    <t>ENT-750TW</t>
  </si>
  <si>
    <t>ENTASYS 750 Watt External Autoformer, White</t>
  </si>
  <si>
    <t>911.1382.900</t>
  </si>
  <si>
    <t>ENT-CB1</t>
  </si>
  <si>
    <t>ENTASYS Coupler Bracket, Black, Qty 1</t>
  </si>
  <si>
    <t>911.1383.900</t>
  </si>
  <si>
    <t>ENT-CB1W</t>
  </si>
  <si>
    <t>ENTASYS Coupler Bracket, White, Qty 1</t>
  </si>
  <si>
    <t>911.1384.900</t>
  </si>
  <si>
    <t>ENT-CB2</t>
  </si>
  <si>
    <t>ENTASYS Coupler Bracket, Black, Qty 2</t>
  </si>
  <si>
    <t>911.1385.900</t>
  </si>
  <si>
    <t>ENT-CB2W</t>
  </si>
  <si>
    <t>ENTASYS Coupler Bracket, White, Qty 2</t>
  </si>
  <si>
    <t>911.1386.900</t>
  </si>
  <si>
    <t>ENT-FK</t>
  </si>
  <si>
    <t>ENTASYS Fly Kit, Black</t>
  </si>
  <si>
    <t>911.1387.900</t>
  </si>
  <si>
    <t>ENT-FKW</t>
  </si>
  <si>
    <t>ENTASYS Fly Kit, White</t>
  </si>
  <si>
    <t>911.1388.900</t>
  </si>
  <si>
    <t>ENT-FR</t>
  </si>
  <si>
    <t>ENTASYS Full-Range 3-Way Column Loudspeaker, Black</t>
  </si>
  <si>
    <t>Loudspeakers, Column Line Source</t>
  </si>
  <si>
    <t>911.1389.900</t>
  </si>
  <si>
    <t>ENT-FR-CTO</t>
  </si>
  <si>
    <t>ENTASYS Full-Range 3-Way Column Loudspeaker, Configured-To-Order</t>
  </si>
  <si>
    <t>911.1390.900</t>
  </si>
  <si>
    <t>ENT-FRW</t>
  </si>
  <si>
    <t>ENTASYS Full-Range 3-Way Column Loudspeaker, White</t>
  </si>
  <si>
    <t>911.1391.900</t>
  </si>
  <si>
    <t>ENT-LF</t>
  </si>
  <si>
    <t>ENTASYS Low Frequency Column Loudspeaker, Black</t>
  </si>
  <si>
    <t>911.1392.900</t>
  </si>
  <si>
    <t>ENT-LF-CTO</t>
  </si>
  <si>
    <t>ENTASYS Low Frequency Column Loudspeaker, Configured-To-Order</t>
  </si>
  <si>
    <t>911.1393.900</t>
  </si>
  <si>
    <t>ENT-LFW</t>
  </si>
  <si>
    <t>ENTASYS Low Frequency Column Loudspeaker, White</t>
  </si>
  <si>
    <t>911.1394.900</t>
  </si>
  <si>
    <t>ENT-PB</t>
  </si>
  <si>
    <t>ENTASYS Pan-Bracket, Black</t>
  </si>
  <si>
    <t>911.0980.900</t>
  </si>
  <si>
    <t>ENT-PBW</t>
  </si>
  <si>
    <t>ENTASYS Pan-Bracket, White</t>
  </si>
  <si>
    <t>911.0981.900</t>
  </si>
  <si>
    <t>ENT-PT</t>
  </si>
  <si>
    <t>ENTASYS Combo Pan-Tilt Bracket, Black</t>
  </si>
  <si>
    <t>911.0982.900</t>
  </si>
  <si>
    <t>ENT-PTW</t>
  </si>
  <si>
    <t>ENTASYS Combo Pan-Tilt Bracket, White</t>
  </si>
  <si>
    <t>911.1818.900</t>
  </si>
  <si>
    <t>EX-S10-CM-B</t>
  </si>
  <si>
    <t>10” Coaxial Surface Mount Indoor/Outdoor Loudspeaker w/ HF compression driver. 8 Ohm or 70V/100V operation, included ClickMount pan-tilt mounting bracket, black</t>
  </si>
  <si>
    <t>911.1817.900</t>
  </si>
  <si>
    <t>EX-S10-CM-W</t>
  </si>
  <si>
    <t>10” Coaxial Surface Mount Indoor/Outdoor Loudspeaker w/ HF compression driver. 8 Ohm or 70V/100V operation, included ClickMount pan-tilt mounting bracket, white</t>
  </si>
  <si>
    <t>911.1822.900</t>
  </si>
  <si>
    <t>EX-S10SUB-CM-B</t>
  </si>
  <si>
    <t>10” Subwoofer Surface Mount Indoor/Outdoor Loudspeaker. 8 Ohm operation, included ClickMount pan-tilt mounting bracket, black</t>
  </si>
  <si>
    <t>911.1821.900</t>
  </si>
  <si>
    <t>EX-S10SUB-CM-W</t>
  </si>
  <si>
    <t>10” Subwoofer Surface Mount Indoor/Outdoor Loudspeaker. 8 Ohm operation, included ClickMount pan-tilt mounting bracket, white</t>
  </si>
  <si>
    <t>911.1824.900</t>
  </si>
  <si>
    <t>EX-S10SUB-UB-B</t>
  </si>
  <si>
    <t>10” Subwoofer Surface Mount Indoor/Outdoor Loudspeaker. 8 Ohm operation, included indexing u-bracket and weather cover, black</t>
  </si>
  <si>
    <t>911.1823.900</t>
  </si>
  <si>
    <t>EX-S10SUB-UB-W</t>
  </si>
  <si>
    <t>10” Subwoofer Surface Mount Indoor/Outdoor Loudspeaker. 8 Ohm operation, included indexing u-bracket and weather cover, white</t>
  </si>
  <si>
    <t>911.1820.900</t>
  </si>
  <si>
    <t>EX-S10-UB-B</t>
  </si>
  <si>
    <t>10” Coaxial Surface Mount Indoor/Outdoor Loudspeaker w/ HF compression driver. 8 Ohm or 70V/100V operation, included indexing u-bracket and weather cover, black</t>
  </si>
  <si>
    <t>911.1819.900</t>
  </si>
  <si>
    <t>EX-S10-UB-W</t>
  </si>
  <si>
    <t>10” Coaxial Surface Mount Indoor/Outdoor Loudspeaker w/ HF compression driver. 8 Ohm or 70V/100V operation, included indexing u-bracket and weather cover, white</t>
  </si>
  <si>
    <t>911.1810.900</t>
  </si>
  <si>
    <t>EX-S6-CM-B</t>
  </si>
  <si>
    <t>6.5” Coaxial Surface Mount Indoor/Outdoor Loudspeaker. 8 Ohm or 70V/100V operation, included ClickMount pan-tilt mounting bracket, black</t>
  </si>
  <si>
    <t>911.1809.900</t>
  </si>
  <si>
    <t>EX-S6-CM-W</t>
  </si>
  <si>
    <t>6.5” Coaxial Surface Mount Indoor/Outdoor Loudspeaker. 8 Ohm or 70V/100V operation, included ClickMount pan-tilt mounting bracket, white</t>
  </si>
  <si>
    <t>911.1812.900</t>
  </si>
  <si>
    <t>EX-S6-UB-B</t>
  </si>
  <si>
    <t>6.5” Coaxial Surface Mount Indoor/Outdoor Loudspeaker.  8 Ohm or 70V/100V operation, included indexing u-bracket and weather cover, black</t>
  </si>
  <si>
    <t>911.1811.900</t>
  </si>
  <si>
    <t>EX-S6-UB-W</t>
  </si>
  <si>
    <t>6.5” Coaxial Surface Mount Indoor/Outdoor Loudspeaker.  8 Ohm or 70V/100V operation, included indexing u-bracket and weather cover, white</t>
  </si>
  <si>
    <t>911.1814.900</t>
  </si>
  <si>
    <t>EX-S8-CM-B</t>
  </si>
  <si>
    <t>8” Coaxial Surface Mount Indoor/Outdoor Loudspeaker w/ HF compression driver. 8 Ohm or 70V/100V operation, included ClickMount pan-tilt mounting bracket, black</t>
  </si>
  <si>
    <t>911.1813.900</t>
  </si>
  <si>
    <t>EX-S8-CM-W</t>
  </si>
  <si>
    <t>8” Coaxial Surface Mount Indoor/Outdoor Loudspeaker w/ HF compression driver. 8 Ohm or 70V/100V operation, included ClickMount pan-tilt mounting bracket, white</t>
  </si>
  <si>
    <t>911.1816.900</t>
  </si>
  <si>
    <t>EX-S8-UB-B</t>
  </si>
  <si>
    <t>8” Coaxial Surface Mount Indoor/Outdoor Loudspeaker w/ HF compression driver. 8 Ohm or 70V/100V operation, included indexing u-bracket and weather cover, black</t>
  </si>
  <si>
    <t>911.1815.900</t>
  </si>
  <si>
    <t>EX-S8-UB-W</t>
  </si>
  <si>
    <t>8” Coaxial Surface Mount Indoor/Outdoor Loudspeaker w/ HF compression driver. 8 Ohm or 70V/100V operation, included indexing u-bracket and weather cover, white</t>
  </si>
  <si>
    <t>911.1834.900</t>
  </si>
  <si>
    <t>EXUB-S10​-B</t>
  </si>
  <si>
    <t>EX-S10 &amp; EX-S10SUB ClickMount U-Bracket Kit, black</t>
  </si>
  <si>
    <t>911.1833.900</t>
  </si>
  <si>
    <t>EXUB-S10​-W</t>
  </si>
  <si>
    <t>EX-S10 &amp; EX-S10SUB ClickMount U-Bracket Kit, white</t>
  </si>
  <si>
    <t>911.1830.900</t>
  </si>
  <si>
    <t>EXUB-S6​-B</t>
  </si>
  <si>
    <t xml:space="preserve">EX-S6 ClickMount U-Bracket Kit, black </t>
  </si>
  <si>
    <t>911.1829.900</t>
  </si>
  <si>
    <t>EXUB-S6​-W</t>
  </si>
  <si>
    <t>EX-S6 ClickMount U-Bracket Kit, white</t>
  </si>
  <si>
    <t>911.1832.900</t>
  </si>
  <si>
    <t>EXUB-S8​-B</t>
  </si>
  <si>
    <t>EX-S8 ClickMount U-Bracket Kit, black</t>
  </si>
  <si>
    <t>911.1831.900</t>
  </si>
  <si>
    <t>EXUB-S8​-W</t>
  </si>
  <si>
    <t>EX-S8 ClickMount U-Bracket Kit, white</t>
  </si>
  <si>
    <t>911.0683.900</t>
  </si>
  <si>
    <t>KUBO3-BL</t>
  </si>
  <si>
    <t>3" compact design full range surface mount loudspeaker, 8 ohms / 40 watts, mounting bracket and safety cable included, black (priced individually, but sold in pairs)</t>
  </si>
  <si>
    <t>911.0685.900</t>
  </si>
  <si>
    <t>KUBO3T-BL</t>
  </si>
  <si>
    <t>3" compact design full range surface mount loudspeaker, 70 - 100 volt / 10 watts or 16 ohms / 40 watts, mounting bracket and safety cable included, black (priced individually, but sold in pairs)</t>
  </si>
  <si>
    <t>911.0686.900</t>
  </si>
  <si>
    <t>KUBO3T-W</t>
  </si>
  <si>
    <t>3" compact design full range surface mount loudspeaker, 70 - 100 volt / 10 watts or 16 ohms / 40 watts, mounting bracket and safety cable included, white (priced individually, but sold in pairs)</t>
  </si>
  <si>
    <t>911.0684.900</t>
  </si>
  <si>
    <t>KUBO3-W</t>
  </si>
  <si>
    <t>3" compact design full range surface mount loudspeaker, 8 ohms / 40 watts, mounting bracket and safety cable included, white (priced individually, but sold in pairs)</t>
  </si>
  <si>
    <t>911.0687.900</t>
  </si>
  <si>
    <t>KUBO5-BL</t>
  </si>
  <si>
    <t>5.25" compact design two-way surface mount loudspeaker, 8 ohms / 80 watts, mounting bracket and safety cable included, black (priced individually, but sold in pairs)</t>
  </si>
  <si>
    <t>911.0689.900</t>
  </si>
  <si>
    <t>KUBO5T-BL</t>
  </si>
  <si>
    <t>5.25" compact design two-way surface mount loudspeaker, 70 - 100 volt / 30 watts or 16 ohms / 80 watts, mounting bracket and safety cable included, black (priced individually, but sold in pairs)</t>
  </si>
  <si>
    <t>911.0690.900</t>
  </si>
  <si>
    <t>KUBO5T-W</t>
  </si>
  <si>
    <t>5.25" compact design two-way surface mount loudspeaker, 70 - 100 volt / 30 watts or 16 ohms / 80 watts, mounting bracket and safety cable included, white (priced individually, but sold in pairs)</t>
  </si>
  <si>
    <t>911.0688.900</t>
  </si>
  <si>
    <t>KUBO5-W</t>
  </si>
  <si>
    <t>5.25" compact design two-way surface mount loudspeaker, 8 ohms / 80 watts, mounting bracket and safety cable included, white (priced individually, but sold in pairs)</t>
  </si>
  <si>
    <t>911.1632.900</t>
  </si>
  <si>
    <t>LRABAS-BL</t>
  </si>
  <si>
    <t>Basic light rail adaptor KUBO3/5, SDQ5P, OVO5, pack of 10</t>
  </si>
  <si>
    <t>911.1633.900</t>
  </si>
  <si>
    <t>LRABAS-W</t>
  </si>
  <si>
    <t>911.1634.900</t>
  </si>
  <si>
    <t>LRAPRE-BL</t>
  </si>
  <si>
    <t>Premium light rail adaptor KUBO3/5,SDQ5P,OVO5, pack of 2</t>
  </si>
  <si>
    <t>911.1635.900</t>
  </si>
  <si>
    <t>LRAPRE-W</t>
  </si>
  <si>
    <t>911.0635.900</t>
  </si>
  <si>
    <t>MASK2-BL</t>
  </si>
  <si>
    <t>2.5" compact design surface mount loudspeaker, 8 ohms / 50 watts, wall bracket included, black (priced individually, but sold in pairs)</t>
  </si>
  <si>
    <t>911.0675.900</t>
  </si>
  <si>
    <t>MASK2CMT-BL</t>
  </si>
  <si>
    <t>Ceiling mounting tool for MASK2-BL (priced individually, but sold in pairs)</t>
  </si>
  <si>
    <t>911.0676.900</t>
  </si>
  <si>
    <t>MASK2CMT-W</t>
  </si>
  <si>
    <t>Ceiling mounting tool for MASK2-W (priced individually, but sold in pairs)</t>
  </si>
  <si>
    <t>911.0636.900</t>
  </si>
  <si>
    <t>MASK2-W</t>
  </si>
  <si>
    <t>2.5" compact design surface mount loudspeaker, 8 ohms / 50 watts, wall bracket included, white  (priced individually, but sold in pairs)</t>
  </si>
  <si>
    <t>911.0637.900</t>
  </si>
  <si>
    <t>MASK4C-BL</t>
  </si>
  <si>
    <t>4.25" small design two-way surface mount loudspeaker, 8 ohms / 70 watts, Black, CLICKMOUNT bracket and safety cable included (priced individually, but sold in pairs)</t>
  </si>
  <si>
    <t>911.0639.900</t>
  </si>
  <si>
    <t>MASK4CT-BL</t>
  </si>
  <si>
    <t>4.25" small design two-way surface mount loudspeaker, 70 - 100 volt / 20 watts or 16 ohms / 70 watts, Black, CLICKMOUNT bracket and safety cable included (priced individually, but sold in pairs)</t>
  </si>
  <si>
    <t>911.0640.900</t>
  </si>
  <si>
    <t>MASK4CT-W</t>
  </si>
  <si>
    <t>4.25" small design two-way surface mount loudspeaker, 70 - 100 volt / 20 watts or 16 ohms / 70 watts, White, CLICKMOUNT bracket and safety cable included (priced individually, but sold in pairs)</t>
  </si>
  <si>
    <t>911.0638.900</t>
  </si>
  <si>
    <t>MASK4C-W</t>
  </si>
  <si>
    <t>4.25" small design two-way surface mount loudspeaker, 8 ohms / 70 watts, White, CLICKMOUNT bracket and safety cable included (priced individually, but sold in pairs)</t>
  </si>
  <si>
    <t>911.0641.900</t>
  </si>
  <si>
    <t>MASK6C-BL</t>
  </si>
  <si>
    <t>6.5" design two-way surface mount loudspeaker, 8 ohms / 200 watts, Black, CLICKMOUNT bracket and safety cable included (priced individually, but sold in pairs)</t>
  </si>
  <si>
    <t>911.0643.900</t>
  </si>
  <si>
    <t>MASK6CT-BL</t>
  </si>
  <si>
    <t>6.5" design two-way surface mount loudspeaker, 70 - 100 volt / 60 watts or 16 ohms / 200 watts, Black CLICKMOUNT bracket and safety cable included (priced individually, but sold in pairs)</t>
  </si>
  <si>
    <t>911.0644.900</t>
  </si>
  <si>
    <t>MASK6CT-W</t>
  </si>
  <si>
    <t>6.5" design two-way surface mount loudspeaker, 70 - 100 volt / 60 watts or 16 ohms / 200 watts, White, CLICKMOUNT bracket and safety cable included (priced individually, but sold in pairs)</t>
  </si>
  <si>
    <t>911.0642.900</t>
  </si>
  <si>
    <t>MASK6C-W</t>
  </si>
  <si>
    <t>6.5" design two-way surface mount loudspeaker, 8 ohms / 200 watts, White, CLICKMOUNT bracket and safety cable included (priced individually, but sold in pairs)</t>
  </si>
  <si>
    <t>911.0677.900</t>
  </si>
  <si>
    <t>MASKCL-BL</t>
  </si>
  <si>
    <t>L-shaped side bracket for MASK4C(T)-BL / MASK6C(T)-BL (priced individually, but sold in pairs)</t>
  </si>
  <si>
    <t>911.0678.900</t>
  </si>
  <si>
    <t>MASKCL-W</t>
  </si>
  <si>
    <t>L-shaped side bracket for MASK4C(T)-W / MASK6C(T)-W (priced individually, but sold in pairs)</t>
  </si>
  <si>
    <t>911.0679.900</t>
  </si>
  <si>
    <t>MASKCV-BL</t>
  </si>
  <si>
    <t>V-shaped 2-way cluster bracket for MASK4C(T)-BL/MASK6C(T)-BL</t>
  </si>
  <si>
    <t>911.0680.900</t>
  </si>
  <si>
    <t>MASKCV-W</t>
  </si>
  <si>
    <t>V-shaped 2-way cluster bracket for MASK4C(T)-W/MASK6C(T)-W</t>
  </si>
  <si>
    <t>911.0681.900</t>
  </si>
  <si>
    <t>MASKCW-BL</t>
  </si>
  <si>
    <t>Double V-shaped cluster bracket for MASK4C(T)-BL/MASK6C(T)-B</t>
  </si>
  <si>
    <t>911.0682.900</t>
  </si>
  <si>
    <t>MASKCW-W</t>
  </si>
  <si>
    <t>Double V-shaped cluster bracket for MASK4C(T)-W/MASK6C(T)-W</t>
  </si>
  <si>
    <t>911.0046.900</t>
  </si>
  <si>
    <t>MC-250 Black</t>
  </si>
  <si>
    <t>SPOOL</t>
  </si>
  <si>
    <t>250 foot spool of Magic Cable, black</t>
  </si>
  <si>
    <t>911.0043.900</t>
  </si>
  <si>
    <t>MC-250 White</t>
  </si>
  <si>
    <t>250 foot spool of Magic Cable, white</t>
  </si>
  <si>
    <t>911.0037.900</t>
  </si>
  <si>
    <t>MC-PHK16-12PK Black</t>
  </si>
  <si>
    <t>Pendant hang kit, 16 feet, black, 12 pack</t>
  </si>
  <si>
    <t>911.0038.900</t>
  </si>
  <si>
    <t>MC-PHK16-12PK White</t>
  </si>
  <si>
    <t>Pendant hang kit, 16 feet, white, 12 pack</t>
  </si>
  <si>
    <t>911.0045.900</t>
  </si>
  <si>
    <t>MC-SK10 Black</t>
  </si>
  <si>
    <t>10-pack of inline splice kits, black</t>
  </si>
  <si>
    <t>911.0042.900</t>
  </si>
  <si>
    <t>MC-SK10 White</t>
  </si>
  <si>
    <t>10-pack of inline splice kits, white</t>
  </si>
  <si>
    <t>911.0905.900</t>
  </si>
  <si>
    <t>P30DT-BL</t>
  </si>
  <si>
    <t>4.25" two-way, pendant loudspeaker 70-100 volt / 30 watts, 16 ohms / 50 watts, black</t>
  </si>
  <si>
    <t>911.0904.900</t>
  </si>
  <si>
    <t>P30DT-W</t>
  </si>
  <si>
    <t>4.25" two-way, pendant loudspeaker 70-100 volt / 30 watts, 16 ohms / 50 watts, white</t>
  </si>
  <si>
    <t>911.0921.900</t>
  </si>
  <si>
    <t>P6 Black</t>
  </si>
  <si>
    <t>Pendant, Indoor/Outdoor 6.5" Coaxial Loudspeaker, Raindrop Profile, Black (priced individually, but sold in pairs)</t>
  </si>
  <si>
    <t>911.0922.900</t>
  </si>
  <si>
    <t>P6 White</t>
  </si>
  <si>
    <t>Pendant, Indoor/Outdoor 6.5" Coaxial Loudspeaker, Raindrop Profile, White (priced individually, but sold in pairs)</t>
  </si>
  <si>
    <t>911.0647.900</t>
  </si>
  <si>
    <t>P60DT-BL</t>
  </si>
  <si>
    <t>6.5" two-way, pendant loudspeaker 70-100 volt / 60 watts, 16 ohms / 120 watts, black</t>
  </si>
  <si>
    <t>911.0648.900</t>
  </si>
  <si>
    <t>P60DT-W</t>
  </si>
  <si>
    <t>6.5" two-way, pendant loudspeaker 70-100 volt / 60 watts, 16 ohms / 120 watts, white</t>
  </si>
  <si>
    <t>911.0923.900</t>
  </si>
  <si>
    <t>P6-SM Black</t>
  </si>
  <si>
    <t>Pendant, Indoor/Outdoor 6.5" Coaxial Loudspeaker, Sunshine Profile, Black (priced individually, but sold in pairs)</t>
  </si>
  <si>
    <t>911.0924.900</t>
  </si>
  <si>
    <t>P6-SM White</t>
  </si>
  <si>
    <t>Pendant, Indoor/Outdoor 6.5" Coaxial Loudspeaker, Sunshine Profile, White (priced individually, but sold in pairs)</t>
  </si>
  <si>
    <t>911.0607.900</t>
  </si>
  <si>
    <t>PHK-30</t>
  </si>
  <si>
    <t>Pendant Hang Kit 30 Ft (9.1m)</t>
  </si>
  <si>
    <t>911.0609.900</t>
  </si>
  <si>
    <t>PSC</t>
  </si>
  <si>
    <t>Pendant Speed Clamp</t>
  </si>
  <si>
    <t>911.0610.900</t>
  </si>
  <si>
    <t>PST-14</t>
  </si>
  <si>
    <t>Pendant Split Loom Tubing 14 Ft</t>
  </si>
  <si>
    <t>909.0046.900</t>
  </si>
  <si>
    <t>SPA-GHH100​</t>
  </si>
  <si>
    <t>High Humidity Grille, White, 6-pack (CM20DTS, CM30DTD)​</t>
  </si>
  <si>
    <t>909.0053.900</t>
  </si>
  <si>
    <t>SPA-GHH200​</t>
  </si>
  <si>
    <t>High Humidity Grille, White, 6-pack (CM60DTD, DX-IC4 &amp; DX-IC4LP)</t>
  </si>
  <si>
    <t>909.0099.900</t>
  </si>
  <si>
    <t>SPA-GHH400</t>
  </si>
  <si>
    <t>High Humidity Grille, White, 6-pack (DX-IC6)​</t>
  </si>
  <si>
    <t>909.0100.900</t>
  </si>
  <si>
    <t>SPA-GHH500</t>
  </si>
  <si>
    <t>High Humidity Grille, White, 6-pack (DX-IC8)​</t>
  </si>
  <si>
    <t>909.0101.900</t>
  </si>
  <si>
    <t>SPA-GHH600</t>
  </si>
  <si>
    <t>High Humidity Grille, White, 6-pack (DX-IC10 &amp; DX-IC10SUB)​</t>
  </si>
  <si>
    <t>909.0040.900</t>
  </si>
  <si>
    <t>SPA-GRB100​</t>
  </si>
  <si>
    <t>Black Grille, 6-pack (CM20DTS, CM30DTD)​</t>
  </si>
  <si>
    <t>909.0042.900</t>
  </si>
  <si>
    <t>SPA-GRB200​</t>
  </si>
  <si>
    <t>Black Grille, 6-pack (CM60DTD, DX-IC4 &amp; DX-IC4LP)</t>
  </si>
  <si>
    <t>909.0102.900</t>
  </si>
  <si>
    <t>SPA-GRB400</t>
  </si>
  <si>
    <t>Black Grille, 6-pack (DX-IC6)​</t>
  </si>
  <si>
    <t>909.0103.900</t>
  </si>
  <si>
    <t>SPA-GRB500</t>
  </si>
  <si>
    <t>909.0104.900</t>
  </si>
  <si>
    <t>SPA-GRB600</t>
  </si>
  <si>
    <t>Black Grille, 6-pack (DX-IC10 &amp; DX-IC10SUB)​</t>
  </si>
  <si>
    <t>909.0018.900</t>
  </si>
  <si>
    <t>SPA-NC100​</t>
  </si>
  <si>
    <t>New Construction Bracket, 6-pack (CM20DTS, CM30DTD)​</t>
  </si>
  <si>
    <t>909.0021.900</t>
  </si>
  <si>
    <t>SPA-NC200​</t>
  </si>
  <si>
    <t>New Construction Bracket, 6-pack (CM60DTD)​</t>
  </si>
  <si>
    <t>909.0106.900</t>
  </si>
  <si>
    <t>SPA-NC300</t>
  </si>
  <si>
    <t>New Construction Bracket, 6-pack (DX-IC4 &amp; DX-IC4LP)​</t>
  </si>
  <si>
    <t>909.0107.900</t>
  </si>
  <si>
    <t>SPA-NC400</t>
  </si>
  <si>
    <t>New Construction Bracket, 6-pack (DX-IC6 &amp; C-IC6)​</t>
  </si>
  <si>
    <t>909.0108.900</t>
  </si>
  <si>
    <t>SPA-NC500</t>
  </si>
  <si>
    <t>909.0109.900</t>
  </si>
  <si>
    <t>SPA-NC600</t>
  </si>
  <si>
    <t>New Construction Bracket, 6-pack (DX-IC10 &amp; DX-IC10SUB)​</t>
  </si>
  <si>
    <t>909.0039.900</t>
  </si>
  <si>
    <t>SPA-RAIL48​</t>
  </si>
  <si>
    <t>48” Tile Rail kit, 2 pair (for all Desono ceiling loudspeakers)​</t>
  </si>
  <si>
    <t>909.0032.900</t>
  </si>
  <si>
    <t>SPA-TR100​</t>
  </si>
  <si>
    <t>Trim Ring, 10-pack (CM20DTS, CM30DTD)​</t>
  </si>
  <si>
    <t>909.0033.900</t>
  </si>
  <si>
    <t>SPA-TR200​</t>
  </si>
  <si>
    <t>Trim Ring, 10-pack (CM60DTD) ​</t>
  </si>
  <si>
    <t>909.0110.900</t>
  </si>
  <si>
    <t>SPA-TR300</t>
  </si>
  <si>
    <t>Trim Ring, 10-pack (DX-IC4 &amp; DX-IC4LP)​</t>
  </si>
  <si>
    <t>909.0111.900</t>
  </si>
  <si>
    <t>SPA-TR400</t>
  </si>
  <si>
    <t>Trim Ring, 10-pack (DX-IC6 &amp; C-IC6)​</t>
  </si>
  <si>
    <t>909.0112.900</t>
  </si>
  <si>
    <t>SPA-UBDX100-B</t>
  </si>
  <si>
    <t xml:space="preserve">U-Bracket Kit, Aluminum with ClickPlug, DX-S5, black </t>
  </si>
  <si>
    <t>909.0113.900</t>
  </si>
  <si>
    <t>SPA-UBDX100-W</t>
  </si>
  <si>
    <t>U-Bracket Kit, Aluminum with ClickPlug, DX-S5, white</t>
  </si>
  <si>
    <t>909.0114.900</t>
  </si>
  <si>
    <t>SPA-UBDX200-B</t>
  </si>
  <si>
    <t xml:space="preserve">U-Bracket Kit, Aluminum with ClickPlug, DX-S8, black </t>
  </si>
  <si>
    <t>909.0115.900</t>
  </si>
  <si>
    <t>SPA-UBDX200-W</t>
  </si>
  <si>
    <t>U-Bracket Kit, Aluminum with ClickPlug, DX-S8, white</t>
  </si>
  <si>
    <t>911.0645.900</t>
  </si>
  <si>
    <t>SUBLIME-BL</t>
  </si>
  <si>
    <t>Ultra compact 6.5" dual coil passive subwoofer, 2 x 8 ohms / 2 x 80 watts, full range loudspeaker level output to satelites, wall bracket included, black</t>
  </si>
  <si>
    <t>911.0646.900</t>
  </si>
  <si>
    <t>SUBLIME-W</t>
  </si>
  <si>
    <t>Ultra compact 6.5" dual coil passive subwoofer, 2 x 8 ohms / 2 x 80 watts, full range loudspeaker level output to satelites, wall bracket included, white</t>
  </si>
  <si>
    <t>909.1801.900</t>
  </si>
  <si>
    <t>Cat 5e cable, 10 foot (3 meter), plenum rated, snagless plug, black</t>
  </si>
  <si>
    <t>909.1800.900</t>
  </si>
  <si>
    <t>Cat 5e cable, 25 foot (7.6 meter), plenum rated, snagless plug, black</t>
  </si>
  <si>
    <t>909.1802.900</t>
  </si>
  <si>
    <t>Cat 5e cable, 3 foot (0.9 meter), snagless plug, black</t>
  </si>
  <si>
    <t>911.0495.900</t>
  </si>
  <si>
    <t>Devio DCM-1 Black</t>
  </si>
  <si>
    <t>Beamtracking pendant microphone, black</t>
  </si>
  <si>
    <t>Devio</t>
  </si>
  <si>
    <t>911.0488.900</t>
  </si>
  <si>
    <t>Devio DCM-1 White</t>
  </si>
  <si>
    <t>Beamtracking pendant microphone, white</t>
  </si>
  <si>
    <t>911.0434.900</t>
  </si>
  <si>
    <t>Devio DTM-1</t>
  </si>
  <si>
    <t>Beamtracking tabletop microphone</t>
  </si>
  <si>
    <t>911.1876.900</t>
  </si>
  <si>
    <t>Devio SCR-10</t>
  </si>
  <si>
    <t>Conference room hub</t>
  </si>
  <si>
    <t>Conferencing Hub</t>
  </si>
  <si>
    <t>Germany</t>
  </si>
  <si>
    <t>911.0496.900</t>
  </si>
  <si>
    <t>Devio SCR-20C Black</t>
  </si>
  <si>
    <t xml:space="preserve">Conferencing hub and microphone; includes Devio SCR-20 hub and one DCM-1 pendant microphone, black </t>
  </si>
  <si>
    <t>Base Unit + 1 ceiling microphone</t>
  </si>
  <si>
    <t>911.0490.900</t>
  </si>
  <si>
    <t>Devio SCR-20C White</t>
  </si>
  <si>
    <t xml:space="preserve">Conferencing hub and microphone; includes Devio SCR-20 hub and one DCM-1 pendant microphone, white </t>
  </si>
  <si>
    <t>911.0512.900</t>
  </si>
  <si>
    <t>Devio SCR-20CX Black</t>
  </si>
  <si>
    <t xml:space="preserve">Conferencing hub and microphone; includes Devio SCR-20 hub and one TCM-XEX ceiling microphone, black </t>
  </si>
  <si>
    <t>911.0503.900</t>
  </si>
  <si>
    <t>Devio SCR-20CX White</t>
  </si>
  <si>
    <t xml:space="preserve">Conferencing hub and microphone; includes Devio SCR-20 hub and one TCM-XEX ceiling microphone, white </t>
  </si>
  <si>
    <t>911.0002.900</t>
  </si>
  <si>
    <t>Devio SCR-20T</t>
  </si>
  <si>
    <t>Conferencing hub and microphone; includes Devio SCR-20 hub and one DTM-1 tabletop microphone</t>
  </si>
  <si>
    <t>Base Unit + 1 tabletop microphone</t>
  </si>
  <si>
    <t>911.0513.900</t>
  </si>
  <si>
    <t>Devio SCR-20TX Black</t>
  </si>
  <si>
    <t xml:space="preserve">Conferencing hub and microphone; includes Devio SCR-20 hub and one TTM-XEX tabletop microphone, black </t>
  </si>
  <si>
    <t>911.0504.900</t>
  </si>
  <si>
    <t>Devio SCR-20TX White</t>
  </si>
  <si>
    <t xml:space="preserve">Conferencing hub and microphone; includes Devio SCR-20 hub and one TTM-XEX tabletop microphone, white </t>
  </si>
  <si>
    <t>911.0497.900</t>
  </si>
  <si>
    <t>Devio SCR-25C Black</t>
  </si>
  <si>
    <t xml:space="preserve">Conferencing hub and microphone; includes Devio SCR-25 hub and one DCM-1 pendant microphone, black </t>
  </si>
  <si>
    <t>911.0491.900</t>
  </si>
  <si>
    <t>Devio SCR-25C White</t>
  </si>
  <si>
    <t>Conferencing hub and microphone; includes Devio SCR-25 hub and one DCM-1 pendant microphone, white</t>
  </si>
  <si>
    <t>911.0514.900</t>
  </si>
  <si>
    <t>Devio SCR-25CX Black</t>
  </si>
  <si>
    <t xml:space="preserve">Conferencing hub and microphone; includes Devio SCR-25 hub and one TCM-XEX ceiling microphone, black </t>
  </si>
  <si>
    <t>911.0505.900</t>
  </si>
  <si>
    <t>Devio SCR-25CX White</t>
  </si>
  <si>
    <t xml:space="preserve">Conferencing hub and microphone; includes Devio SCR-25 hub and one TCM-XEX ceiling microphone, white </t>
  </si>
  <si>
    <t>911.0008.900</t>
  </si>
  <si>
    <t>Devio SCR-25T</t>
  </si>
  <si>
    <t>Conferencing hub and microphone; includes Devio SCR-25 hub and one DTM-1 tabletop microphone</t>
  </si>
  <si>
    <t>911.0515.900</t>
  </si>
  <si>
    <t>Devio SCR-25TX Black</t>
  </si>
  <si>
    <t xml:space="preserve">Conferencing hub and microphone; includes Devio SCR-25 hub and one TTM-XEX tabletop microphone, black </t>
  </si>
  <si>
    <t>911.0506.900</t>
  </si>
  <si>
    <t>Devio SCR-25TX White</t>
  </si>
  <si>
    <t xml:space="preserve">Conferencing hub and microphone; includes Devio SCR-25 hub and one TTM-XEX tabletop microphone, white </t>
  </si>
  <si>
    <t>911.0089.900</t>
  </si>
  <si>
    <t>Devio SCX 400​</t>
  </si>
  <si>
    <t>911.0090.900</t>
  </si>
  <si>
    <t>Devio SCX 800​</t>
  </si>
  <si>
    <t>Certified meeting room bundle; includes 1 Devio SCX 400, 1 Parlé TCM-XA (white), 1 Parlé TCM-XEX (white), 2 pair of Desono C-IC6 loudspeakers (white), 1 BPAK, (1) 25 ft (7.5m) plenum-rated Cat5e cable, (7) 10 ft (3m) plenum-rated Cat5e cable</t>
  </si>
  <si>
    <t>UC Bundles</t>
  </si>
  <si>
    <t>U.S.A. / China</t>
  </si>
  <si>
    <t>Certified meeting room bundle; includes 1 Devio SCX 400, 1 Parlé TCM-XA (white), 1 pair of Desono C-IC6 loudspeakers (white), 1 BPAK, (1) 25 ft (7.5m) plenum-rated Cat5e cable, (4) 10 ft (3m) plenum-rated Cat5e cable</t>
  </si>
  <si>
    <t>909.0005.900</t>
  </si>
  <si>
    <t>Plenum box 12 x 12</t>
  </si>
  <si>
    <t>Mounting box for placing any of the following products in plenum spaces: TesiraFORTE X series, Devio SCX series, Parle TCM-X, Parle TCM-XA, Parle TCM-1, Parle TCM-1A, Parle TCM-1EX, Tesira AMP-450P, Tesira AMP-450BP, TesiraCONNECT TC-5, and TesiraCONNECT TC-5D.This device meets Chicago CCEA plenum requirements.</t>
  </si>
  <si>
    <t>909.0085.900</t>
  </si>
  <si>
    <t>RMX 100</t>
  </si>
  <si>
    <t>1 RU rack shelf for TesiraFORTE X, Devio SCX, and TesiraCONNECT devices</t>
  </si>
  <si>
    <t>909.1929.900</t>
  </si>
  <si>
    <t>ACC-C-12V-PS</t>
  </si>
  <si>
    <t>12V power supply</t>
  </si>
  <si>
    <t>Control Pad Accessories</t>
  </si>
  <si>
    <t>Impera</t>
  </si>
  <si>
    <t>909.1922.900</t>
  </si>
  <si>
    <t>ACC-C-IRE</t>
  </si>
  <si>
    <t>Single IR-emitter, No blink</t>
  </si>
  <si>
    <t>Touch Panel Controllers</t>
  </si>
  <si>
    <t>911.1885.900</t>
  </si>
  <si>
    <t>Echo 8USW</t>
  </si>
  <si>
    <t>8-button control pad with 1 bidirectional RS-232 port, 1 unidirectional RS-232 port, 3 GPIO; US, white</t>
  </si>
  <si>
    <t>911.1884.900</t>
  </si>
  <si>
    <t>Echo Plus 8USW</t>
  </si>
  <si>
    <t>8-button control pad with Ethernet, 1 bidirectional RS-232 port, 1 unidirectional RS-232 port, 3 GPIO; US, white</t>
  </si>
  <si>
    <t>909.0068.900</t>
  </si>
  <si>
    <t>KP-U8-RP</t>
  </si>
  <si>
    <t>Wall adapter plate for Impera Uniform</t>
  </si>
  <si>
    <t>909.0077.900</t>
  </si>
  <si>
    <t>KP-U8-WB</t>
  </si>
  <si>
    <t>Angled wall bracket for Impera Uniform</t>
  </si>
  <si>
    <t>910.1880.900</t>
  </si>
  <si>
    <t>Tango</t>
  </si>
  <si>
    <t>Touch panel controller with 3 bidirectional RS-232 ports, 2 unidirectional RS-232 ports, 4 built-in assignable relays, 8 GPIO; PoE powered (IEEE 802.3at Class 3, 15W)</t>
  </si>
  <si>
    <t>910.1870.900</t>
  </si>
  <si>
    <t>Uniform 8U</t>
  </si>
  <si>
    <t>8-button E Ink control pad with Ethernet, 1 bidirectional RS-232 port, 2 unidirectional RS-232 ports, 3 GPIO; PoE (IEEE 802.3at Class 1, 4W)</t>
  </si>
  <si>
    <t>911.1736.900</t>
  </si>
  <si>
    <t>Modena Hub</t>
  </si>
  <si>
    <t>Wireless presentation hub</t>
  </si>
  <si>
    <t>Wireless Presentation Systems</t>
  </si>
  <si>
    <t>Modena</t>
  </si>
  <si>
    <t>911.1737.900</t>
  </si>
  <si>
    <t>Modena Hub+</t>
  </si>
  <si>
    <t>Wireless presentation hub with integrated WiFi access point</t>
  </si>
  <si>
    <t>Parlé ABC 2500</t>
  </si>
  <si>
    <t>Conferencing audio bar</t>
  </si>
  <si>
    <t>Soundbars</t>
  </si>
  <si>
    <t>Parlé</t>
  </si>
  <si>
    <t>909.0089.900</t>
  </si>
  <si>
    <t>Parlé PMA 2000-DM</t>
  </si>
  <si>
    <t>Display mount for ABC 2500, VBC 2500</t>
  </si>
  <si>
    <t>Soundbar Accessories</t>
  </si>
  <si>
    <t>911.1897.900</t>
  </si>
  <si>
    <t>Parlé PS-12-60</t>
  </si>
  <si>
    <t>12 V 60W optional power supply for ABC 2500, VBC 2500</t>
  </si>
  <si>
    <t>911.1869.900</t>
  </si>
  <si>
    <t>Parlé SBC 2</t>
  </si>
  <si>
    <t>Conferencing speaker bar</t>
  </si>
  <si>
    <t>911.0492.900</t>
  </si>
  <si>
    <t>Parlé TCM-1 Black</t>
  </si>
  <si>
    <t>AVB Beamtracking™ ceiling microphone, black pendant</t>
  </si>
  <si>
    <t>Conferencing Microphones</t>
  </si>
  <si>
    <t>911.0485.900</t>
  </si>
  <si>
    <t>Parlé TCM-1 White</t>
  </si>
  <si>
    <t>AVB Beamtracking™ ceiling microphone, white pendant</t>
  </si>
  <si>
    <t>911.0493.900</t>
  </si>
  <si>
    <t>Parlé TCM-1A Black</t>
  </si>
  <si>
    <t>AVB Beamtracking ceiling microphone with PoE+ amplifier, black pendant</t>
  </si>
  <si>
    <t>911.0486.900</t>
  </si>
  <si>
    <t>Parlé TCM-1A White</t>
  </si>
  <si>
    <t>AVB Beamtracking ceiling microphone with PoE+ amplifier, white pendant</t>
  </si>
  <si>
    <t>911.0494.900</t>
  </si>
  <si>
    <t>Parlé TCM-1EX Black</t>
  </si>
  <si>
    <t>Expansion AVB Beamtracking ceiling microphone, black pendant</t>
  </si>
  <si>
    <t>911.0487.900</t>
  </si>
  <si>
    <t>Parlé TCM-1EX White</t>
  </si>
  <si>
    <t>Expansion AVB Beamtracking ceiling microphone, white pendant</t>
  </si>
  <si>
    <t>911.0507.900</t>
  </si>
  <si>
    <t>Parlé TCM-X Black</t>
  </si>
  <si>
    <t>AVB Beamtracking™ ceiling microphone, black surface mount</t>
  </si>
  <si>
    <t>911.0794.900</t>
  </si>
  <si>
    <t>Parlé TCM-X Installation Tool</t>
  </si>
  <si>
    <t>Hole saw and driver for installing TCM-X Mics</t>
  </si>
  <si>
    <t>911.0498.900</t>
  </si>
  <si>
    <t>Parlé TCM-X White</t>
  </si>
  <si>
    <t>AVB Beamtracking™ ceiling microphone, white surface mount</t>
  </si>
  <si>
    <t>911.0508.900</t>
  </si>
  <si>
    <t>Parlé TCM-XA Black</t>
  </si>
  <si>
    <t>AVB Beamtracking ceiling microphone with PoE+ amplifier, black surface mount</t>
  </si>
  <si>
    <t>911.0499.900</t>
  </si>
  <si>
    <t>Parlé TCM-XA White</t>
  </si>
  <si>
    <t>AVB Beamtracking ceiling microphone with PoE+ amplifier, white surface mount</t>
  </si>
  <si>
    <t>911.0522.900</t>
  </si>
  <si>
    <t>Parlé TCM-X-DK Black</t>
  </si>
  <si>
    <t>Drywall ceiling plenum attachment, black</t>
  </si>
  <si>
    <t>911.0520.900</t>
  </si>
  <si>
    <t>Parlé TCM-X-DK White</t>
  </si>
  <si>
    <t>Drywall ceiling plenum attachment, white</t>
  </si>
  <si>
    <t>911.0509.900</t>
  </si>
  <si>
    <t>Parlé TCM-XEX Black</t>
  </si>
  <si>
    <t>Expansion AVB Beamtracking ceiling microphone, black surface mount</t>
  </si>
  <si>
    <t>911.0500.900</t>
  </si>
  <si>
    <t>Parlé TCM-XEX White</t>
  </si>
  <si>
    <t>Expansion AVB Beamtracking ceiling microphone, white surface mount</t>
  </si>
  <si>
    <t>909.0117.900</t>
  </si>
  <si>
    <t>Parlé TCM-X-FM Black</t>
  </si>
  <si>
    <t>Flush mount for TCM-X, TCM-XA, and TCM-XEX microphones, black</t>
  </si>
  <si>
    <t>909.0116.900</t>
  </si>
  <si>
    <t>Parlé TCM-X-FM White</t>
  </si>
  <si>
    <t>Flush mount for TCM-X, TCM-XA, and TCM-XEX microphones, white</t>
  </si>
  <si>
    <t>911.0510.900</t>
  </si>
  <si>
    <t>Parlé TTM-X Black</t>
  </si>
  <si>
    <t>AVB Beamtracking tabletop microphone, black</t>
  </si>
  <si>
    <t>911.0501.900</t>
  </si>
  <si>
    <t>Parlé TTM-X White</t>
  </si>
  <si>
    <t>AVB Beamtracking tabletop ceiling microphone, white</t>
  </si>
  <si>
    <t>911.0511.900</t>
  </si>
  <si>
    <t>Parlé TTM-XEX Black</t>
  </si>
  <si>
    <t>Expansion AVB Beamtracking tabletop microphone, black</t>
  </si>
  <si>
    <t>911.0502.900</t>
  </si>
  <si>
    <t>Parlé TTM-XEX White</t>
  </si>
  <si>
    <t>Expansion AVB Beamtracking tabletop microphone, white</t>
  </si>
  <si>
    <t>911.0521.900</t>
  </si>
  <si>
    <t>Parlé TTM-X-SM</t>
  </si>
  <si>
    <t>Secure mounting bracket for TTM-X/-XEX</t>
  </si>
  <si>
    <t>911.0462.900</t>
  </si>
  <si>
    <t>Seismic cable adapter</t>
  </si>
  <si>
    <t>Seismic cable adapter for Parlé TCM plenum boxes (all models) and Devio DCM-1 plenum box</t>
  </si>
  <si>
    <t>911.0474.900</t>
  </si>
  <si>
    <t>TB-1</t>
  </si>
  <si>
    <t>Ceiling tile bridge for Parlé TCM plenum boxes (all models) and Devio DCM-1 plenum box</t>
  </si>
  <si>
    <t>911.0523.900</t>
  </si>
  <si>
    <t>16mm Black Grommet, 10-Pack</t>
  </si>
  <si>
    <t>Black grommet for 16mm (5/8") hole, 7mm ID, 10-pack</t>
  </si>
  <si>
    <t>911.0524.900</t>
  </si>
  <si>
    <t>16mm White Grommet, 10-Pack</t>
  </si>
  <si>
    <t>White grommet for 16mm (5/8") hole, 7mm ID, 10-pack</t>
  </si>
  <si>
    <t>911.0438.900</t>
  </si>
  <si>
    <t>AMP-A460H</t>
  </si>
  <si>
    <t>4 channel, 60W half-rack amplifier with mounting bracket</t>
  </si>
  <si>
    <t>Tesira</t>
  </si>
  <si>
    <t>950.1805.900</t>
  </si>
  <si>
    <t>Certified meeting room bundle; includes 1 TesiraFORTE X 400, 1 Parlé TCM-XA (white), 1 Parlé TCM-XEX (white), 2 pair of Desono C-IC6 loudspeakers (white), 1 BPAK, (1) 25 ft (7.5m) plenum-rated Cat5e cable, (7) 10 ft (3m) plenum-rated Cat5e cable</t>
  </si>
  <si>
    <t>950.1807.900</t>
  </si>
  <si>
    <t>950.1804.900</t>
  </si>
  <si>
    <t>Certified meeting room bundle; includes 1 TesiraFORTE X 400, 1 Parlé TCM-XA (white), 1 pair of Desono C-IC6 loudspeakers (white), 1 BPAK, (1) 25 ft (7.5m) plenum-rated Cat5e cable, (4) 10 ft (3m) plenum-rated Cat5e cable</t>
  </si>
  <si>
    <t>950.1806.900</t>
  </si>
  <si>
    <t>3rd Party Accessories</t>
  </si>
  <si>
    <t>911.0004.900</t>
  </si>
  <si>
    <t>POE29U-1AT(PL)D-R</t>
  </si>
  <si>
    <t>PHIHONG Gigabit PoE+ Injector, IEEE802.3af compliant, IEEE802.3at classified, 90-264 VAC Input Voltage</t>
  </si>
  <si>
    <t>911.0014.900</t>
  </si>
  <si>
    <t>Tesira AMP-450BP</t>
  </si>
  <si>
    <t>4 channel PoE+ conferencing amplifier [includes BPAK]</t>
  </si>
  <si>
    <t>911.0010.900</t>
  </si>
  <si>
    <t>Tesira AMP-450P</t>
  </si>
  <si>
    <t>4 channel PoE+ conferencing amplifier</t>
  </si>
  <si>
    <t>901.0333.900</t>
  </si>
  <si>
    <t>Tesira AVB-1</t>
  </si>
  <si>
    <t>Tesira AVB network card capable of up to 420x420 channels</t>
  </si>
  <si>
    <t>Configurable I/O Cards</t>
  </si>
  <si>
    <t>909.0334.900</t>
  </si>
  <si>
    <t>Tesira AVB-1 CK</t>
  </si>
  <si>
    <t>Tesira AVB network card capable of up to 420x420 channels (Card Kit)</t>
  </si>
  <si>
    <t>Configurable I/O Card Kits</t>
  </si>
  <si>
    <t>901.0406.900</t>
  </si>
  <si>
    <t>Tesira DAN-1</t>
  </si>
  <si>
    <t xml:space="preserve">Tesira 64x64 Dante™ module for use in SERVER or SERVER-IO chassis </t>
  </si>
  <si>
    <t>909.0407.900</t>
  </si>
  <si>
    <t>Tesira DAN-1 CK</t>
  </si>
  <si>
    <t>Tesira 64x64 Dante™ module for use in SERVER or SERVER-IO chassis (Card Kit)</t>
  </si>
  <si>
    <t>901.0307.900</t>
  </si>
  <si>
    <t>Tesira DSP-2</t>
  </si>
  <si>
    <t>Tesira DSP card with two DSPs</t>
  </si>
  <si>
    <t>909.0323.900</t>
  </si>
  <si>
    <t>Tesira DSP-2 CK</t>
  </si>
  <si>
    <t>Tesira DSP card with two DSPs (Card Kit)</t>
  </si>
  <si>
    <t>901.0339.900</t>
  </si>
  <si>
    <t>Tesira EEC-4</t>
  </si>
  <si>
    <t>Tesira 4 channel mic/line input card with AEC for the EX-MOD</t>
  </si>
  <si>
    <t>EX-MOD Cards</t>
  </si>
  <si>
    <t>909.0340.900</t>
  </si>
  <si>
    <t>Tesira EEC-4 CK</t>
  </si>
  <si>
    <t>Tesira 4 channel mic/line input card with AEC for the EX-MOD (Card Kit)</t>
  </si>
  <si>
    <t>EX-MOD Card Kits</t>
  </si>
  <si>
    <t>901.0312.900</t>
  </si>
  <si>
    <t>Tesira EIC-4</t>
  </si>
  <si>
    <t>Tesira 4 channel mic/line input card for the EX-MOD</t>
  </si>
  <si>
    <t>909.0330.900</t>
  </si>
  <si>
    <t>Tesira EIC-4 CK</t>
  </si>
  <si>
    <t>Tesira 4 channel mic/line input card for the EX-MOD (Card Kit)</t>
  </si>
  <si>
    <t>901.0314.900</t>
  </si>
  <si>
    <t>Tesira EIOC-4</t>
  </si>
  <si>
    <t>Tesira 2 channel mic/line input &amp; 2 channel mic/line output card for the EX-MOD</t>
  </si>
  <si>
    <t>909.0332.900</t>
  </si>
  <si>
    <t>Tesira EIOC-4 CK</t>
  </si>
  <si>
    <t>Tesira 2 channel mic/line input &amp; 2 channel mic/line output card for the EX-MOD (Card Kit)</t>
  </si>
  <si>
    <t>901.0313.900</t>
  </si>
  <si>
    <t>Tesira EOC-4</t>
  </si>
  <si>
    <t>Tesira 4 channel mic/line output card for the EX-MOD</t>
  </si>
  <si>
    <t>909.0331.900</t>
  </si>
  <si>
    <t>Tesira EOC-4 CK</t>
  </si>
  <si>
    <t>Tesira 4 channel mic/line output card for the EX-MOD (Card Kit)</t>
  </si>
  <si>
    <t>911.0341.900</t>
  </si>
  <si>
    <t>Tesira EX-AEC</t>
  </si>
  <si>
    <t>Tesira 4 channel mic/line input expander with AEC and PoE+</t>
  </si>
  <si>
    <t>Remote Expanders</t>
  </si>
  <si>
    <t>911.0308.900</t>
  </si>
  <si>
    <t>Tesira EX-IN</t>
  </si>
  <si>
    <t>Tesira 4 channel mic/line input expander PoE+</t>
  </si>
  <si>
    <t>911.0310.900</t>
  </si>
  <si>
    <t>Tesira EX-IO</t>
  </si>
  <si>
    <t>Tesira 2 channel mic/line input &amp; 2 channel mic/line output expander PoE+</t>
  </si>
  <si>
    <t>911.0315.900</t>
  </si>
  <si>
    <t>Tesira EX-LOGIC</t>
  </si>
  <si>
    <t>Tesira PoE logic expander with 16 logic GPIO (4 GPIO are configurable for potentiometer interface)</t>
  </si>
  <si>
    <t>911.0311.900</t>
  </si>
  <si>
    <t>Tesira EX-MOD</t>
  </si>
  <si>
    <t>Tesira Modular expander that is capable of using up to 3 expander cards</t>
  </si>
  <si>
    <t>911.0309.900</t>
  </si>
  <si>
    <t>Tesira EX-OUT</t>
  </si>
  <si>
    <t>Tesira 4 channel mic/line output expander PoE+</t>
  </si>
  <si>
    <t>911.0443.900</t>
  </si>
  <si>
    <t>Tesira EX-UBT</t>
  </si>
  <si>
    <t xml:space="preserve">PoE AVB/USB expander with Bluetooth® wireless technology </t>
  </si>
  <si>
    <t>911.0437.900</t>
  </si>
  <si>
    <t>Tesira HD-1</t>
  </si>
  <si>
    <t>Tesira Hardware Dialer</t>
  </si>
  <si>
    <t>Remote Ethernet Controllers</t>
  </si>
  <si>
    <t>911.0440.900</t>
  </si>
  <si>
    <t>Tesira RMK-1</t>
  </si>
  <si>
    <t>Single unit rack mount kit</t>
  </si>
  <si>
    <t>911.0441.900</t>
  </si>
  <si>
    <t>Tesira RMK-2</t>
  </si>
  <si>
    <t>Two unit rack mount kit</t>
  </si>
  <si>
    <t>901.0354.900</t>
  </si>
  <si>
    <t>Tesira SAC-4</t>
  </si>
  <si>
    <t>Tesira 4 channel mic/line input card with ambient noise compensation per channel</t>
  </si>
  <si>
    <t>909.0355.900</t>
  </si>
  <si>
    <t>Tesira SAC-4 CK</t>
  </si>
  <si>
    <t>Tesira 4 channel mic/line input card with ambient noise compensation per channel (Card Kit)</t>
  </si>
  <si>
    <t>901.0317.900</t>
  </si>
  <si>
    <t>Tesira SCM-1</t>
  </si>
  <si>
    <t>Tesira 32x32 CobraNet® module for use in SERVER or SERVER-IO chassis</t>
  </si>
  <si>
    <t>909.0326.900</t>
  </si>
  <si>
    <t>Tesira SCM-1 CK</t>
  </si>
  <si>
    <t>Tesira 32x32 CobraNet® module for use in SERVER or SERVER-IO chassis  (Card Kit)</t>
  </si>
  <si>
    <t>901.0304.900</t>
  </si>
  <si>
    <t>Tesira SEC-4</t>
  </si>
  <si>
    <t>Tesira 4 channel mic/line input card with acoustic echo cancellation per channel</t>
  </si>
  <si>
    <t>909.0329.900</t>
  </si>
  <si>
    <t>Tesira SEC-4 CK</t>
  </si>
  <si>
    <t>Tesira 4 channel mic/line input card with acoustic echo cancellation per channel (Card Kit)</t>
  </si>
  <si>
    <t>911.0300.900</t>
  </si>
  <si>
    <t>Tesira SERVER</t>
  </si>
  <si>
    <t xml:space="preserve">Configurable I/O DSP with 1 DSP-2 card (7 additional DSP-2 cards can be added) and 1 AVB-1 network card </t>
  </si>
  <si>
    <t>Configurable I/O DSPs</t>
  </si>
  <si>
    <t>911.0278.900</t>
  </si>
  <si>
    <t>Tesira SERVER-IO</t>
  </si>
  <si>
    <t>Configurable I/O DSP with up to 48 channels of I/O, 1 DSP-2 card (2 additional DSP-2 cards can be added), no AVB-1 network card</t>
  </si>
  <si>
    <t>911.0301.900</t>
  </si>
  <si>
    <t>Tesira SERVER-IO AVB</t>
  </si>
  <si>
    <t>Configurable I/O DSP with up to 48 channels of I/O, 1 DSP-2 card (2 additional DSP-2 cards can be added), and 1 AVB-1 network card</t>
  </si>
  <si>
    <t>901.0302.900</t>
  </si>
  <si>
    <t>Tesira SIC-4</t>
  </si>
  <si>
    <t>Tesira 4 channel mic/line input card</t>
  </si>
  <si>
    <t>909.0325.900</t>
  </si>
  <si>
    <t>Tesira SIC-4 CK</t>
  </si>
  <si>
    <t>Tesira 4 channel mic/line input card (Card Kit)</t>
  </si>
  <si>
    <t>901.0303.900</t>
  </si>
  <si>
    <t>Tesira SOC-4</t>
  </si>
  <si>
    <t>Tesira 4 channel mic/line output card</t>
  </si>
  <si>
    <t>909.0324.900</t>
  </si>
  <si>
    <t>Tesira SOC-4 CK</t>
  </si>
  <si>
    <t>Tesira 4 channel mic/line output card (Card Kit)</t>
  </si>
  <si>
    <t>901.0306.900</t>
  </si>
  <si>
    <t>Tesira STC-2</t>
  </si>
  <si>
    <t>Tesira 2 line POTS telephone interface card</t>
  </si>
  <si>
    <t>909.0327.900</t>
  </si>
  <si>
    <t>Tesira STC-2 CK</t>
  </si>
  <si>
    <t>Tesira 2 line POTS telephone interface card (Card Kit)</t>
  </si>
  <si>
    <t>901.0305.900</t>
  </si>
  <si>
    <t>Tesira SVC-2</t>
  </si>
  <si>
    <t>Tesira 2 line VoIP telephone interface card</t>
  </si>
  <si>
    <t>909.0328.900</t>
  </si>
  <si>
    <t>Tesira SVC-2 CK</t>
  </si>
  <si>
    <t>Tesira 2 line VoIP telephone interface card (Card Kit)</t>
  </si>
  <si>
    <t>909.0318.900</t>
  </si>
  <si>
    <t xml:space="preserve">Tesira TEC-1i </t>
  </si>
  <si>
    <t>Tesira PoE Ethernet Control in-wall mount</t>
  </si>
  <si>
    <t>909.0316.900</t>
  </si>
  <si>
    <t xml:space="preserve">Tesira TEC-1s </t>
  </si>
  <si>
    <t>Tesira PoE Ethernet Control surface mount</t>
  </si>
  <si>
    <t>911.0444.900</t>
  </si>
  <si>
    <t>Tesira UTMK-1</t>
  </si>
  <si>
    <t>Under table mount kit</t>
  </si>
  <si>
    <t>911.0040.900</t>
  </si>
  <si>
    <t>TesiraCONNECT Bracket</t>
  </si>
  <si>
    <t>Mounting bracket for TesiraCONNECT TC-5</t>
  </si>
  <si>
    <t>911.0088.900</t>
  </si>
  <si>
    <t>TesiraCONNECT PEX</t>
  </si>
  <si>
    <t>50' (15m) power extension cable</t>
  </si>
  <si>
    <t>911.0039.900</t>
  </si>
  <si>
    <t>TesiraCONNECT TC-5</t>
  </si>
  <si>
    <t xml:space="preserve">5-port expansion device </t>
  </si>
  <si>
    <t>911.0087.900</t>
  </si>
  <si>
    <t>TesiraCONNECT TC-5D</t>
  </si>
  <si>
    <t>5-port expansion device with AVB to Dante Bridging</t>
  </si>
  <si>
    <t>911.0400.900</t>
  </si>
  <si>
    <t>TesiraFORTÉ AI</t>
  </si>
  <si>
    <t>Fixed I/O DSP with 12 analog inputs, 8 analog outputs, and 8 channels configurable USB audio</t>
  </si>
  <si>
    <t>Fixed I/O DSPs</t>
  </si>
  <si>
    <t>911.0396.900</t>
  </si>
  <si>
    <t>TesiraFORTÉ AVB AI</t>
  </si>
  <si>
    <t>Fixed I/O DSP with 12 analog inputs, 8 analog outputs, 8 channels configurable USB audio, and 128 x 128 channels of AVB</t>
  </si>
  <si>
    <t>911.0395.900</t>
  </si>
  <si>
    <t>TesiraFORTÉ AVB CI</t>
  </si>
  <si>
    <t>Fixed I/O DSP with 12 analog inputs, 8 analog outputs, 8 channels configurable USB audio, 128 x 128 channels of AVB, and AEC technology (all 12 inputs)</t>
  </si>
  <si>
    <t>911.0450.900</t>
  </si>
  <si>
    <t>TesiraFORTÉ AVB VT</t>
  </si>
  <si>
    <t>Fixed I/O DSP with 12 analog inputs, 8 analog outputs, 8 channels configurable USB audio, 128 x 128 channels of AVB, AEC technology (all 12 inputs), 2 channel VoIP, and standard FXO telephone interface</t>
  </si>
  <si>
    <t>911.0452.900</t>
  </si>
  <si>
    <t>TesiraFORTÉ AVB VT4</t>
  </si>
  <si>
    <t>Fixed I/O DSP with 4 analog inputs, 4 analog outputs, 8 channels configurable USB audio, 128 x 128 channels of AVB, AEC technology (all 4 inputs), 2 channel VoIP, and standard FXO telephone interface</t>
  </si>
  <si>
    <t>911.0399.900</t>
  </si>
  <si>
    <t>TesiraFORTÉ CI</t>
  </si>
  <si>
    <t>Fixed I/O DSP with 12 analog inputs, 8 analog outputs, 8 channels configurable USB audio, and Acoustic Echo Cancellation (AEC) technology (all 12 inputs)</t>
  </si>
  <si>
    <t>911.0448.900</t>
  </si>
  <si>
    <t>TesiraFORTÉ DAN AI</t>
  </si>
  <si>
    <t>Fixed I/O DSP with 12 analog inputs, 8 analog outputs, 8 channels configurable USB audio, and 32 x 32 channels of Dante</t>
  </si>
  <si>
    <t>911.0447.900</t>
  </si>
  <si>
    <t>TesiraFORTÉ DAN CI</t>
  </si>
  <si>
    <t>Fixed I/O DSP with 12 analog inputs, 8 analog outputs, 8 channels configurable USB audio, 32 x 32 channels of Dante, and AEC technology (all 12 inputs)</t>
  </si>
  <si>
    <t>911.0451.900</t>
  </si>
  <si>
    <t>TesiraFORTÉ DAN VT</t>
  </si>
  <si>
    <t>Fixed I/O DSP with 12 analog inputs, 8 analog outputs, 8 channels configurable USB audio, 32 x 32 channels of Dante, AEC technology (all 12 inputs), 2 channel VoIP, and standard FXO telephone interface</t>
  </si>
  <si>
    <t>911.0453.900</t>
  </si>
  <si>
    <t>TesiraFORTÉ DAN VT4</t>
  </si>
  <si>
    <t>Fixed I/O DSP with 4 analog inputs, 4 analog outputs, 8 channels configurable USB audio, 32 x 32 channels of Dante, AEC technology (all 4 inputs), 2 channel VoIP, and standard FXO telephone interface</t>
  </si>
  <si>
    <t>911.0449.900</t>
  </si>
  <si>
    <t>TesiraFORTÉ VT</t>
  </si>
  <si>
    <t>Fixed I/O DSP with 12 analog inputs, 8 analog outputs, 8 channels configurable USB audio, AEC technology (all 12 inputs), 2 channel VoIP, and standard FXO telephone interface</t>
  </si>
  <si>
    <t>911.0093.900</t>
  </si>
  <si>
    <t>TesiraFORTÉ X 1600​</t>
  </si>
  <si>
    <t>Meeting Room DSP with 4 integrated PoE+ ports. AVB &amp; Dante, 2x2 analog I/O, Stereo USB and 16 channels of AEC. Includes Biamp Launch automatic discovery and tuning</t>
  </si>
  <si>
    <t>911.0091.900</t>
  </si>
  <si>
    <t>TesiraFORTÉ X 400​</t>
  </si>
  <si>
    <t>Meeting Room DSP with 4 integrated PoE+ ports. AVB &amp; Dante, 2x2 analog I/O, Stereo USB and 4 channels of AEC. Includes Biamp Launch automatic discovery and tuning</t>
  </si>
  <si>
    <t>911.0092.900</t>
  </si>
  <si>
    <t>TesiraFORTÉ X 800​</t>
  </si>
  <si>
    <t>Meeting Room DSP with 4 integrated PoE+ ports. AVB &amp; Dante, 2x2 analog I/O, Stereo USB and 8 channels of AEC. Includes Biamp Launch automatic discovery and tuning</t>
  </si>
  <si>
    <t>911.0426.900</t>
  </si>
  <si>
    <t>TesiraLUX IDH-1</t>
  </si>
  <si>
    <t>AVB video encoder; includes one HDMI 2.0 port and one DisplayPort 1.2 port. Accepts 8 channels of embedded PCM audio and includes 2 mic/line level analog inputs</t>
  </si>
  <si>
    <t>Video Encoders and Decoders</t>
  </si>
  <si>
    <t>911.0427.900</t>
  </si>
  <si>
    <t>TesiraLUX OH-1</t>
  </si>
  <si>
    <t>AVB video decoder; includes one HDMI 2.0 port. 8 channels of embedded PCM audio and includes 2 mic/line level analog outputs.</t>
  </si>
  <si>
    <t>910.1877.900</t>
  </si>
  <si>
    <t>Vidi 100</t>
  </si>
  <si>
    <t>4K conferencing camera</t>
  </si>
  <si>
    <t>Conferencing Cameras</t>
  </si>
  <si>
    <t>Vidi</t>
  </si>
  <si>
    <t>910.1936.900</t>
  </si>
  <si>
    <t>Vidi 150</t>
  </si>
  <si>
    <t>910.0130.900</t>
  </si>
  <si>
    <t>Vidi 250</t>
  </si>
  <si>
    <t>909.0087.900</t>
  </si>
  <si>
    <t>VMA 200-DM</t>
  </si>
  <si>
    <t>Vidi 250 side display mount</t>
  </si>
  <si>
    <t>Conferencing Camera Mounts</t>
  </si>
  <si>
    <t>909.0086.900</t>
  </si>
  <si>
    <t>VMA 200-WM</t>
  </si>
  <si>
    <t>Vidi 250 wall mount</t>
  </si>
  <si>
    <t>Trade Agreement Act 508 Compliant Y/N?</t>
  </si>
  <si>
    <t>901.0276.900</t>
  </si>
  <si>
    <t>Vocia AM-600</t>
  </si>
  <si>
    <t>Vocia Amplifier Module, Factory Installed, 100 to 600 Watt, for use in Vocia VA-8600</t>
  </si>
  <si>
    <t>Audio Outputs</t>
  </si>
  <si>
    <t>Vocia</t>
  </si>
  <si>
    <t>List price for installed cards. Vocia card kits are priced separately.</t>
  </si>
  <si>
    <t>909.0294.900</t>
  </si>
  <si>
    <t>Vocia AM-600 CK</t>
  </si>
  <si>
    <t>Vocia Amplifier Module, Card Kit, 100 to 600 Watt, for use in Vocia VA-8600</t>
  </si>
  <si>
    <t>901.0277.900</t>
  </si>
  <si>
    <t>Vocia AM-600c</t>
  </si>
  <si>
    <t>Vocia Amplifier Module, factory installed, 100 to 600 Watt, with standards-compliant ground fault detection, for use in Vocia VA-8600c (EN54-16 certified)</t>
  </si>
  <si>
    <t>909.0293.900</t>
  </si>
  <si>
    <t>Vocia AM-600c CK</t>
  </si>
  <si>
    <t>Vocia Amplifier Module, Card Kit, 100 to 600 Watt, with standards-compliant ground fault detection, for use in Vocia VA-8600c (EN54-16 certified)</t>
  </si>
  <si>
    <t>909.0266.900</t>
  </si>
  <si>
    <t>Vocia ANC-1</t>
  </si>
  <si>
    <t>Vocia Ambient Noise Compensation Device, surface-mountable, networked ambient microphone input device</t>
  </si>
  <si>
    <t>Monitors / Controllers</t>
  </si>
  <si>
    <t>911.0279.900</t>
  </si>
  <si>
    <t>Vocia CI-1</t>
  </si>
  <si>
    <t>Vocia Control Interface for use between fire alarm and Vocia LSI-16 or Vocia LSI-16e (EN54-16 certified)</t>
  </si>
  <si>
    <t>Messaging Processors / Interfaces</t>
  </si>
  <si>
    <t>911.0252.900</t>
  </si>
  <si>
    <t>Vocia DS-10</t>
  </si>
  <si>
    <t>Audio Inputs</t>
  </si>
  <si>
    <t>911.0251.900</t>
  </si>
  <si>
    <t>Vocia DS-4</t>
  </si>
  <si>
    <t>909.0263.900</t>
  </si>
  <si>
    <t>Vocia ELD-1</t>
  </si>
  <si>
    <t>Vocia End of Line Device, surface-mountable, networked speaker line supervision device</t>
  </si>
  <si>
    <t>911.0283.900</t>
  </si>
  <si>
    <t>Vocia EWS-10</t>
  </si>
  <si>
    <t>Vocia Emergency Wall-mounted Paging Station, 10 Buttons with hand-held microphone (EN 54-16 certified)</t>
  </si>
  <si>
    <t>911.0282.900</t>
  </si>
  <si>
    <t>Vocia EWS-4</t>
  </si>
  <si>
    <t>Vocia Emergency Wall-mounted Paging Station, 4 Buttons with hand-held microphone (EN 54-16 certified)</t>
  </si>
  <si>
    <t>911.0359.900</t>
  </si>
  <si>
    <t>Vocia GPIO-1</t>
  </si>
  <si>
    <t>Vocia General Purpose Input/Output Device. I/O Slave for LSI-16e or for stand-alone logic I/O use. (EN54-16 certified)</t>
  </si>
  <si>
    <t>909.0297.900</t>
  </si>
  <si>
    <t>Vocia IM-16 CK</t>
  </si>
  <si>
    <t>Vocia IM-16 Interface Module Card Kit for LSI-16</t>
  </si>
  <si>
    <t>Controllers / Interfaces</t>
  </si>
  <si>
    <t>911.0245.900</t>
  </si>
  <si>
    <t>Vocia LSI-16</t>
  </si>
  <si>
    <t>Vocia Life Safety Interface, with 4 discrete inputs and support for Vocia IM-16 Interface Module</t>
  </si>
  <si>
    <t>911.0295.900</t>
  </si>
  <si>
    <t>Vocia LSI-16e</t>
  </si>
  <si>
    <t>Vocia Life Safety Interface, Enhanced with 20 discrete inputs</t>
  </si>
  <si>
    <t>911.0423.900</t>
  </si>
  <si>
    <t>Vocia MS-1e</t>
  </si>
  <si>
    <t>Vocia Enhanced Networked Messaging Processor</t>
  </si>
  <si>
    <t>901.0269.900</t>
  </si>
  <si>
    <t>Vocia PARM-1</t>
  </si>
  <si>
    <t>Vocia Page Active Relay Module Card, Factory Installed</t>
  </si>
  <si>
    <t>909.0299.900</t>
  </si>
  <si>
    <t>Vocia PARM-1 CK</t>
  </si>
  <si>
    <t>Vocia Page Active Relay Module, Card Kit</t>
  </si>
  <si>
    <t>911.0419.900</t>
  </si>
  <si>
    <t>Vocia PLD-1</t>
  </si>
  <si>
    <t>Vocia passive end of speaker line supervision device, VA-8600 (4-pack)</t>
  </si>
  <si>
    <t>911.0422.900</t>
  </si>
  <si>
    <t>Vocia PLD-2</t>
  </si>
  <si>
    <t>Vocia passive end of speaker line supervision device (4-pack)</t>
  </si>
  <si>
    <t>911.0385.900</t>
  </si>
  <si>
    <t>Vocia POTS-1-2</t>
  </si>
  <si>
    <t>Vocia POTS interface; allows real-time live direct paging from a POTS system into the Vocia platform; 2-lines</t>
  </si>
  <si>
    <t>911.0408.900</t>
  </si>
  <si>
    <t>Vocia POTS-1-4</t>
  </si>
  <si>
    <t>Vocia POTS interface; allows real-time live direct paging from a POTS system into the Vocia platform; 4-lines</t>
  </si>
  <si>
    <t>911.0404.900</t>
  </si>
  <si>
    <t>Vocia PSKIT-1</t>
  </si>
  <si>
    <t>Vocia paging station kit with onboard DSP, memory and up to 999 stored user-configurable page codes</t>
  </si>
  <si>
    <t>911.0417.900</t>
  </si>
  <si>
    <t>Vocia VA-4300CV</t>
  </si>
  <si>
    <t>Vocia 4-channel, 300W constant voltage amplifier</t>
  </si>
  <si>
    <t>911.0416.900</t>
  </si>
  <si>
    <t>Vocia VA-8150CV</t>
  </si>
  <si>
    <t>Vocia 8-channel, 150W constant voltage amplifier</t>
  </si>
  <si>
    <t>911.0267.900</t>
  </si>
  <si>
    <t>Vocia VA-8600</t>
  </si>
  <si>
    <t>Vocia Multi-channel amplifier with up to 8-channels of modular amplification (amplifier module cards sold separately)</t>
  </si>
  <si>
    <t>911.0281.900</t>
  </si>
  <si>
    <t>Vocia VA-8600c</t>
  </si>
  <si>
    <t>Vocia Multi-channel amplifier with up to 8-channels of modular amplification (amplifier module cards sold separately) (EN54-16 certified)</t>
  </si>
  <si>
    <t>911.0376.900</t>
  </si>
  <si>
    <t>Vocia VAM-1</t>
  </si>
  <si>
    <t>Vocia Auxiliary Microphone Paging Station. Slave to DS-4/10, WS-4/10 or for use with Vocia VI-6 paging ports.</t>
  </si>
  <si>
    <t>909.0336.900</t>
  </si>
  <si>
    <t>Vocia VFOM-1 CK</t>
  </si>
  <si>
    <t>Vocia VA-8600 Failover Module, Card Kit</t>
  </si>
  <si>
    <t>901.0411.900</t>
  </si>
  <si>
    <t>Vocia VFOM-1-3</t>
  </si>
  <si>
    <t>Vocia VA-8600 3:1 Failover Module, Factory Installed</t>
  </si>
  <si>
    <t>901.0412.900</t>
  </si>
  <si>
    <t>Vocia VFOM-1-7</t>
  </si>
  <si>
    <t>Vocia VA-8600 7:1 Failover Module, Factory Installed</t>
  </si>
  <si>
    <t>911.0247.900</t>
  </si>
  <si>
    <t>Vocia VI-6</t>
  </si>
  <si>
    <t>Vocia networked audio input device with 6 channels of BGM or user configurable mic/line audio</t>
  </si>
  <si>
    <t>911.0384.900</t>
  </si>
  <si>
    <t>Vocia VI-8</t>
  </si>
  <si>
    <t>Vocia input device with 8 analog mic/line inputs, allows live audio paging within the Vocia platform</t>
  </si>
  <si>
    <t>911.0358.900</t>
  </si>
  <si>
    <t>Vocia VO-4e</t>
  </si>
  <si>
    <t>Vocia networked audio output expansion device with 4 line-level output channels. Enhanced to support Vocia ELD-1 &amp; ANC-1. Emergency Message storage.</t>
  </si>
  <si>
    <t>911.0386.900</t>
  </si>
  <si>
    <t>Vocia VOIP-1-2</t>
  </si>
  <si>
    <t>Vocia VoIP interface; allows real-time live direct paging from a VoIP system into the Vocia platform; 2-lines</t>
  </si>
  <si>
    <t>911.0409.900</t>
  </si>
  <si>
    <t>Vocia VOIP-1-4</t>
  </si>
  <si>
    <t>Vocia VoIP interface; allows real-time live direct paging from a VoIP system into the Vocia platform; 4-lines</t>
  </si>
  <si>
    <t>911.0375.900</t>
  </si>
  <si>
    <t>Vocia VPSI-1</t>
  </si>
  <si>
    <t>Vocia Paging Station Interface breakout device.</t>
  </si>
  <si>
    <t>909.0262.900</t>
  </si>
  <si>
    <t>Vocia WR-1</t>
  </si>
  <si>
    <t>Vocia Wall-mounted networked PoE BGM control panel</t>
  </si>
  <si>
    <t>911.0254.900</t>
  </si>
  <si>
    <t>Vocia WS-10</t>
  </si>
  <si>
    <t>Vocia Wall-mounted Paging Station, 10 buttons with hand-held microphone</t>
  </si>
  <si>
    <t>911.0253.900</t>
  </si>
  <si>
    <t>Vocia WS-4</t>
  </si>
  <si>
    <t>Vocia Wall-mounted Paging Station, 4 buttons with hand-held microphone</t>
  </si>
  <si>
    <t>Possession of Biamp pricing and specifications alone does not confirm authorization to sell or purchase the product. Training and certification are required prior to product availability. For additional information or questions regarding training, please visit</t>
  </si>
  <si>
    <t>biamp.com/training</t>
  </si>
  <si>
    <t>All sales subject to Biamp’s Terms and Conditions of Sale and Limited Warranty.</t>
  </si>
  <si>
    <t>Biamp’s Terms and Conditions of Sale</t>
  </si>
  <si>
    <t xml:space="preserve">and </t>
  </si>
  <si>
    <t>Limited Warranty</t>
  </si>
  <si>
    <t>909.0095.900</t>
  </si>
  <si>
    <t>910.0512.900</t>
  </si>
  <si>
    <t>910.1871.900</t>
  </si>
  <si>
    <t>910.1872.900</t>
  </si>
  <si>
    <t>910.1873.900</t>
  </si>
  <si>
    <t>8-button control pad with Ethernet, DK, white</t>
  </si>
  <si>
    <t>8-button control pad with Ethernet, EU, black</t>
  </si>
  <si>
    <t>8-button control pad with Ethernet, EU, white</t>
  </si>
  <si>
    <t>Echo 8DKW</t>
  </si>
  <si>
    <t>Echo 8EUW</t>
  </si>
  <si>
    <t>Echo Plus 8DKW</t>
  </si>
  <si>
    <t>Echo Plus 8EUB</t>
  </si>
  <si>
    <t>Echo Plus 8EUW</t>
  </si>
  <si>
    <t>8-button control pad, DK, white</t>
  </si>
  <si>
    <t>8-button control pad, EU, white</t>
  </si>
  <si>
    <t>912.0029.900</t>
  </si>
  <si>
    <t>912.2257.900</t>
  </si>
  <si>
    <t>912.2255.900</t>
  </si>
  <si>
    <t>912.2260.900</t>
  </si>
  <si>
    <t>912.2259.900</t>
  </si>
  <si>
    <t>950.1791.900</t>
  </si>
  <si>
    <t>950.1793.900</t>
  </si>
  <si>
    <t>950.1790.900</t>
  </si>
  <si>
    <t>950.1792.900</t>
  </si>
  <si>
    <t>Apprimo Touch 8-WMA</t>
  </si>
  <si>
    <t>Apprimo Touch 8-WMF</t>
  </si>
  <si>
    <t>909.0125.900</t>
  </si>
  <si>
    <t>Apprimo Touch 8-WMC</t>
  </si>
  <si>
    <t>909.0127.900</t>
  </si>
  <si>
    <t>Apprimo Touch 8-WML</t>
  </si>
  <si>
    <t>911.1966.900</t>
  </si>
  <si>
    <t>910.0313.900</t>
  </si>
  <si>
    <t>CM10TB White</t>
  </si>
  <si>
    <t>910.0312.900</t>
  </si>
  <si>
    <t>DC220T White</t>
  </si>
  <si>
    <t>910.0150.900</t>
  </si>
  <si>
    <t>OVO3T-W White</t>
  </si>
  <si>
    <t>910.0296.900</t>
  </si>
  <si>
    <t>OVO3T-B Black</t>
  </si>
  <si>
    <t>910.0151.900</t>
  </si>
  <si>
    <t>OVO5T-W White</t>
  </si>
  <si>
    <t>910.0297.900</t>
  </si>
  <si>
    <t>OVO5T-B Black</t>
  </si>
  <si>
    <t>910.0146.900</t>
  </si>
  <si>
    <t>H10-G Grey</t>
  </si>
  <si>
    <t>910.0147.900</t>
  </si>
  <si>
    <t>H20-G Grey</t>
  </si>
  <si>
    <t>910.0148.900</t>
  </si>
  <si>
    <t>H30LT-G Grey</t>
  </si>
  <si>
    <t>910.0149.900</t>
  </si>
  <si>
    <t>MPLT62-G Grey</t>
  </si>
  <si>
    <t>Commercial Back Can Ceiling Speaker, 10W, 8 ohms, 70V/100V transformer, White (priced individually, but sold in pairs)</t>
  </si>
  <si>
    <t>Loudspeakers</t>
  </si>
  <si>
    <t>Commercial 2' x 2' Drop Ceiling Speaker, 10W, 8 ohms, 70V/100V transformer, White (priced individually, but sold in pairs)</t>
  </si>
  <si>
    <t>Surface Mount 3", 20W, 16 ohms, 70V/100V Transformer, White (priced individually, but sold in pairs)</t>
  </si>
  <si>
    <t>Surface Mount 3", 20W, 16 ohms, 70V/100V Transformer, Black (priced individually, but sold in pairs)</t>
  </si>
  <si>
    <t>Surface Mount 5", 40W, 16 ohms, 70V/100V Transformer, White (priced individually, but sold in pairs)</t>
  </si>
  <si>
    <t>Surface Mount 5", 40W, 16 ohms, 70V/100V Transformer, Black (priced individually, but sold in pairs)</t>
  </si>
  <si>
    <t>Compact Horn speaker, 10W, 8 ohms, 70V/100V transformer, Grey</t>
  </si>
  <si>
    <t>Horn speaker</t>
  </si>
  <si>
    <t>Powerful Horn speaker, 20W, 8 ohms, 70V/100V transformer, Grey</t>
  </si>
  <si>
    <t>Long Throw Horn speaker, 30W, 8 ohms, 70V/100V transformer, Grey</t>
  </si>
  <si>
    <t>Two-way Long Throw Horn speaker 62W 70V/100V transformer, Grey</t>
  </si>
  <si>
    <t>DX-IC6LP-W White</t>
  </si>
  <si>
    <t>6.5" In-Ceiling, Low Profile coaxial loudspeaker, 60W, 8 ohms, RJ45 inputs, White (priced individually, but sold in pairs)</t>
  </si>
  <si>
    <t>6.5" In-Ceiling, Low Profile coaxial loudspeaker, 60W, 8 ohms, RJ45 inputs, Black (priced individually, but sold in pairs)</t>
  </si>
  <si>
    <t>6.5" In-Ceiling, Low Profile coaxial loudspeaker, 60W, 8 ohms, 70V/100V transformer, White (priced individually, but sold in pairs)</t>
  </si>
  <si>
    <t>Compute Device</t>
  </si>
  <si>
    <t>Impera Connect-X MP6</t>
  </si>
  <si>
    <t>Ethernet connected multi-port control extender, 1 bidirectional RS-232, 2 unidirectional RS-232/IR, 3 GPIO</t>
  </si>
  <si>
    <t>Control Extender</t>
  </si>
  <si>
    <t>911.1968.900</t>
  </si>
  <si>
    <t>Parlé ABC 2500a</t>
  </si>
  <si>
    <t>911.1967.900</t>
  </si>
  <si>
    <t>Parlé VBC 2500a</t>
  </si>
  <si>
    <t>911.1948.900</t>
  </si>
  <si>
    <t>911.1949.900</t>
  </si>
  <si>
    <t>911.1946.900</t>
  </si>
  <si>
    <t>911.1947.900</t>
  </si>
  <si>
    <t>Two-channel, 300-watt analog amplifier</t>
  </si>
  <si>
    <t>Four-channel, 300-watt analog amplifier</t>
  </si>
  <si>
    <t>Two-channel, 600-watt analog amplifier</t>
  </si>
  <si>
    <t>Four-channel, 600-watt analog amplifier</t>
  </si>
  <si>
    <t>Voltera</t>
  </si>
  <si>
    <t>911.0131.900</t>
  </si>
  <si>
    <t>Voltera A 300.2</t>
  </si>
  <si>
    <t>Voltera A 300.4</t>
  </si>
  <si>
    <t>Voltera A 600.2</t>
  </si>
  <si>
    <t>Voltera A 600.4</t>
  </si>
  <si>
    <t>910.0275.900</t>
  </si>
  <si>
    <t>Angled wall mount for Apprimo Touch 8i or Touch 8 MAX</t>
  </si>
  <si>
    <t>Concrete wall mount for Apprimo Touch 8i or Touch 8 MAX</t>
  </si>
  <si>
    <t>Flat wall mount for Apprimo Touch 8i or Touch 8 MAX</t>
  </si>
  <si>
    <t>Low profile wall mount for Apprimo Touch 8i or Touch 8 MAX</t>
  </si>
  <si>
    <t>AVB-enabled Netgear 10-port 1G switch, 8-ports w/ PoE+, 240W</t>
  </si>
  <si>
    <t>Biamp NMS-NG10GPX-AVB</t>
  </si>
  <si>
    <t>911.1976.900</t>
  </si>
  <si>
    <t>Biamp NMS-NG26GPX-AVB</t>
  </si>
  <si>
    <t>AVB-enabled Netgear 26-port 1G switch, 24-ports w/ PoE+, 480W</t>
  </si>
  <si>
    <t>Network Switch</t>
  </si>
  <si>
    <t>909.0120.900</t>
  </si>
  <si>
    <t>SPA-HCA100 10 Pack</t>
  </si>
  <si>
    <t>Conduit Adapter Kit, 1/2" NPT for H10, H20, H30, 10-pack</t>
  </si>
  <si>
    <t>Loudspeaker Accessory</t>
  </si>
  <si>
    <t>Accessory</t>
  </si>
  <si>
    <t>909.0121.900</t>
  </si>
  <si>
    <t>SPA-HMB100 10 Pack</t>
  </si>
  <si>
    <t>Dual Gang Box Mounting Bracket Kit for H10, H20, H30, MPLT62, 10-pack</t>
  </si>
  <si>
    <t>909.0122.900</t>
  </si>
  <si>
    <t>SPA-HBC100 10 Pack</t>
  </si>
  <si>
    <t>Beam Clamp Kit, 10-pack</t>
  </si>
  <si>
    <t>909.0119.900</t>
  </si>
  <si>
    <t>SPA-SCC100 10 Pack</t>
  </si>
  <si>
    <t>Safety Cable Kits, for Drop Ceiling speakers, 10-pack</t>
  </si>
  <si>
    <t>911.1963.900</t>
  </si>
  <si>
    <t>EasyConnect MPX 100</t>
  </si>
  <si>
    <t>909.0129.900</t>
  </si>
  <si>
    <t>EasyConnect USB3-3-AB</t>
  </si>
  <si>
    <t>USB 3.0  3’ (1m) Type A to B</t>
  </si>
  <si>
    <t>909.0130.900</t>
  </si>
  <si>
    <t>909.0133.900</t>
  </si>
  <si>
    <t>EasyConnect USB3-10-CC</t>
  </si>
  <si>
    <t>909.0135.900</t>
  </si>
  <si>
    <t>EasyConnect USB3-15-BC</t>
  </si>
  <si>
    <t>USB 3.0 15’ (5m) Type B to C Active</t>
  </si>
  <si>
    <t>909.0138.900</t>
  </si>
  <si>
    <t>EasyConnect USB3-30-BC</t>
  </si>
  <si>
    <t>909.0139.900</t>
  </si>
  <si>
    <t>EasyConnect USB3-50-BC</t>
  </si>
  <si>
    <t>909.0149.900</t>
  </si>
  <si>
    <t>EasyConnect HDMI4k-3</t>
  </si>
  <si>
    <t>HDMI 2.0 - 3’ (1m) 4k60</t>
  </si>
  <si>
    <t>909.0150.900</t>
  </si>
  <si>
    <t>909.0151.900</t>
  </si>
  <si>
    <t>EasyConnect HDMI4k-15</t>
  </si>
  <si>
    <t>HDMI 2.0 – 15’ (5m) 4k60</t>
  </si>
  <si>
    <t>909.0152.900</t>
  </si>
  <si>
    <t>EasyConnect HDMI4k-30</t>
  </si>
  <si>
    <t>HDMI 2.0 - 30’ (10m) 4k60 Active</t>
  </si>
  <si>
    <t>909.0153.900</t>
  </si>
  <si>
    <t>EasyConnect HDMI4k-50</t>
  </si>
  <si>
    <t>HDMI 2.0 - 50’ (15m) 4k60 Active</t>
  </si>
  <si>
    <t>910.0337.900</t>
  </si>
  <si>
    <t>DC220T-M</t>
  </si>
  <si>
    <t>Commercial 600mm x 600mm Drop Ceiling Speaker, 10W, 8 ohms, 70V/100V transformer, White (priced individually, but sold in pairs)</t>
  </si>
  <si>
    <t>Loudspeaker</t>
  </si>
  <si>
    <t>909.0118.900</t>
  </si>
  <si>
    <t>Desono SPA-GRB510 6 Pack</t>
  </si>
  <si>
    <t>Black Grille, 6-pack (C-IC6LP)</t>
  </si>
  <si>
    <t>910.0333.900</t>
  </si>
  <si>
    <t>Desono DX-S5-UB-B Black</t>
  </si>
  <si>
    <t>5” high output coaxial surface mount indoor/outdoor loudspeaker w/ HF compression driver. 8 ohm or 70V/100V operation, included aluminum U-bracket &amp; water-tight ClickPlug, black (priced individually, but sold in pairs)</t>
  </si>
  <si>
    <t>Surface Mount Loudspeaker</t>
  </si>
  <si>
    <t>910.0332.900</t>
  </si>
  <si>
    <t>Desono DX-S5-UB-W White</t>
  </si>
  <si>
    <t>5” high output coaxial surface mount indoor/outdoor loudspeaker w/ HF compression driver. 8 ohm or 70V/100V operation, included aluminum U-bracket &amp; water-tight ClickPlug, white (priced individually, but sold in pairs)</t>
  </si>
  <si>
    <t>910.0335.900</t>
  </si>
  <si>
    <t>Desono DX-S8-UB-B Black</t>
  </si>
  <si>
    <t>8” high output coaxial surface mount indoor/outdoor loudspeaker w/ HF compression driver. 8 ohm or 70V/100V operation, included aluminum U-bracket &amp; water-tight ClickPlug, black (priced individually, but sold in pairs)</t>
  </si>
  <si>
    <t>910.0334.900</t>
  </si>
  <si>
    <t>Desono DX-S8-UB-W White</t>
  </si>
  <si>
    <t>8” high output coaxial surface mount indoor/outdoor loudspeaker w/ HF compression driver. 8 ohm or 70V/100V operation, included aluminum U-bracket &amp; water-tight ClickPlug, white (priced individually, but sold in pairs)</t>
  </si>
  <si>
    <t>910.0336.900</t>
  </si>
  <si>
    <t>Desono C-IC6LP-TAA White</t>
  </si>
  <si>
    <t>6.5" In-Ceiling, Low Profile coaxial loudspeaker, TAA-compliant, 60W, 8 ohms, RJ45 inputs, White (priced individually, but sold in pairs)</t>
  </si>
  <si>
    <t>Ceiling Loudspeaker</t>
  </si>
  <si>
    <t>910.0338.900</t>
  </si>
  <si>
    <t>Desono DX-IC6LP-TAA White</t>
  </si>
  <si>
    <t>6.5" In-Ceiling, Low Profile coaxial loudspeaker, TAA-compliant, 60W, 8 ohms, 70V/100V transformer, White (priced individually, but sold in pairs)</t>
  </si>
  <si>
    <t>MAX Connect</t>
  </si>
  <si>
    <t>BYOM Room System</t>
  </si>
  <si>
    <t>Wireless System</t>
  </si>
  <si>
    <t>911.1978.900</t>
  </si>
  <si>
    <t>Parlé N 100</t>
  </si>
  <si>
    <t>Network Expander for Parlé ABC/VBC</t>
  </si>
  <si>
    <t>EasyConnect C5E-10-P</t>
  </si>
  <si>
    <t>EasyConnect C5E-25-P</t>
  </si>
  <si>
    <t>EasyConnect C5E-3</t>
  </si>
  <si>
    <t>EasyConnect HDMI4k-6</t>
  </si>
  <si>
    <t xml:space="preserve">HDMI 2.0 - 6’ (2m) 4k60 </t>
  </si>
  <si>
    <t>EasyConnect USB3-6-AB</t>
  </si>
  <si>
    <t>USB 3.0  6’ (2m) Type A to B</t>
  </si>
  <si>
    <t>910.1969.900</t>
  </si>
  <si>
    <t>Evoko Liso Room Manager</t>
  </si>
  <si>
    <t/>
  </si>
  <si>
    <t>Self-hosted room booking display with mounting kits for standard and glass walls</t>
  </si>
  <si>
    <t>Touch Panel</t>
  </si>
  <si>
    <t>Evoko</t>
  </si>
  <si>
    <t>Taiwan</t>
  </si>
  <si>
    <t>909.1930.900</t>
  </si>
  <si>
    <t>Evoko Liso Wall Mount Kit</t>
  </si>
  <si>
    <t>Wall mounting kit for standard walls for Liso Room Manager</t>
  </si>
  <si>
    <t>909.1931.900</t>
  </si>
  <si>
    <t>Evoko Liso Glass Mount Kit</t>
  </si>
  <si>
    <t>Wall mounting kit for glass walls for Liso Room Manager</t>
  </si>
  <si>
    <t>909.1932.900</t>
  </si>
  <si>
    <t>Evoko Liso Tilt Wall Mount Kit</t>
  </si>
  <si>
    <t>Tilted wall mounting kit for standard walls for Liso Room Manager</t>
  </si>
  <si>
    <t>Croatia</t>
  </si>
  <si>
    <t>909.1933.900</t>
  </si>
  <si>
    <t>Evoko Liso Tilt Glass Wall Mount Kit</t>
  </si>
  <si>
    <t>Tilted wall mounting kit for glass walls for Liso Room Manager</t>
  </si>
  <si>
    <t>Evoko Liso Freestand Mount</t>
  </si>
  <si>
    <t>Free-standing mount on feet for Liso Room Manager</t>
  </si>
  <si>
    <t>909.1935.900</t>
  </si>
  <si>
    <t>Evoko Liso Freestand Mount - Boltable</t>
  </si>
  <si>
    <t>Boltable free-standing mount for Liso Room Manager</t>
  </si>
  <si>
    <t>909.1936.900</t>
  </si>
  <si>
    <t>Evoko Liso Power Supply</t>
  </si>
  <si>
    <t>Power supply for Liso Room Manager (needed if device is not powered using Power over Ethernet (PoE))</t>
  </si>
  <si>
    <t>910.1970.900</t>
  </si>
  <si>
    <t>N/A</t>
  </si>
  <si>
    <t>USB 3.0  30’ (10m) Type B to C Active</t>
  </si>
  <si>
    <t>USB 3.0 50’ (15m) Type B to C Active</t>
  </si>
  <si>
    <t>Desono C-IC6 Black</t>
  </si>
  <si>
    <t>Desono C-IC6 Red</t>
  </si>
  <si>
    <t>Desono C-IC6 White</t>
  </si>
  <si>
    <t>Desono C-IC6LP-B Black</t>
  </si>
  <si>
    <t>Desono C-IC6LP-W White</t>
  </si>
  <si>
    <t>Vocia Desktop-mounted Paging Station, 10 Buttons with gooseneck microphone</t>
  </si>
  <si>
    <t>Vocia Desktop-mounted Paging Station, 4 Buttons with gooseneck microphone</t>
  </si>
  <si>
    <t>Switching Device</t>
  </si>
  <si>
    <t>2x1 Host Switching Device for USB / HDMI peripherals</t>
  </si>
  <si>
    <t>909.1934.900</t>
  </si>
  <si>
    <t>910.1972.900</t>
  </si>
  <si>
    <t>Evoko Kleeo Desk Manager 1-pack</t>
  </si>
  <si>
    <t>Evoko Kleeo Desk Manager 6-pack</t>
  </si>
  <si>
    <t>EasyConnect USB 200</t>
  </si>
  <si>
    <t>EasyConnect</t>
  </si>
  <si>
    <t>910.1975.900</t>
  </si>
  <si>
    <t>EasyConnect EC-P-US</t>
  </si>
  <si>
    <t>EasyConnect Cable box, 2 US power connectors</t>
  </si>
  <si>
    <t>Connection Port</t>
  </si>
  <si>
    <t>909.0200.900</t>
  </si>
  <si>
    <t>EasyConnect USB3-10-AB</t>
  </si>
  <si>
    <t>Cable USB 3.1 Gen 1 - 4.5 W - 5 Gbps - 10 ft. - 3 mt. - A-B</t>
  </si>
  <si>
    <t>909.0201.900</t>
  </si>
  <si>
    <t>EasyConnect USB3-3-AC</t>
  </si>
  <si>
    <t>Cable USB 3.1 Gen 2 - 4.5 W - 10 Gbps - 3 ft. - 1 mt. - A-C</t>
  </si>
  <si>
    <t>909.0202.900</t>
  </si>
  <si>
    <t>EasyConnect USB3-6-AC</t>
  </si>
  <si>
    <t>Cable USB 3.1 Gen 2 - 4.5 W - 10 Gbps - 6 ft. - 2 mt. - A-C</t>
  </si>
  <si>
    <t>909.0203.900</t>
  </si>
  <si>
    <t>EasyConnect USB3-10-AC</t>
  </si>
  <si>
    <t>Cable USB 3.1 Gen 2 - 4.5 W - 5 Gbps - 10 ft. - 3 mt. - A-C</t>
  </si>
  <si>
    <t>909.0204.900</t>
  </si>
  <si>
    <t>EasyConnect USB3-3-BC</t>
  </si>
  <si>
    <t>Cable USB 3.1 Gen 2 - 4.5 W - 5 Gbps - 3 ft. - 1 mt. - B-C</t>
  </si>
  <si>
    <t>909.0208.900</t>
  </si>
  <si>
    <t>EasyConnect USB3-6-BC</t>
  </si>
  <si>
    <t>Cable USB 3.1 Gen 2 - 4.5 W - 5 Gbps - 6 ft. - 2 mt. - B-C</t>
  </si>
  <si>
    <t>909.0209.900</t>
  </si>
  <si>
    <t>EasyConnect USB3-10-BC</t>
  </si>
  <si>
    <t>Cable USB 3.1 Gen 2 - 4.5 W - 5 Gbps - 10 ft. - 3 mt. - B-C</t>
  </si>
  <si>
    <t>909.0210.900</t>
  </si>
  <si>
    <t>EasyConnect USB3-3-CC</t>
  </si>
  <si>
    <t>Cable USB 3.2 Gen 2x1 - 100 W - 10 Gbps - 3 ft. - 1 mt. - C-C</t>
  </si>
  <si>
    <t>909.0211.900</t>
  </si>
  <si>
    <t>EasyConnect USB3-6-CC</t>
  </si>
  <si>
    <t>Cable USB 3.2 Gen 2x1 - 100 W - 10 Gbps - 6 ft. - 2 mt. - C-C</t>
  </si>
  <si>
    <t>909.0212.900</t>
  </si>
  <si>
    <t>EasyConnect USB3-15-CC</t>
  </si>
  <si>
    <t>Cable USB 3.2 Gen 2x1 - 100 W - 10 Gbps - 15 ft. - 5 mt. - C-C - Active</t>
  </si>
  <si>
    <t>909.0213.900</t>
  </si>
  <si>
    <t>EasyConnect USB3-30-CC</t>
  </si>
  <si>
    <t>Cable USB 3.2 Gen 2x1 - 100 W - 10 Gbps - 30 ft. - 10 mt. - C-C - Active</t>
  </si>
  <si>
    <t>909.0214.900</t>
  </si>
  <si>
    <t>EasyConnect USB3-50-CC</t>
  </si>
  <si>
    <t>Cable USB 3.2 Gen 2x1 - 100 W - 10 Gbps - 50 ft. - 15 mt. - C-C - Active</t>
  </si>
  <si>
    <t>909.0215.900</t>
  </si>
  <si>
    <t>EasyConnect USB2-6-AB</t>
  </si>
  <si>
    <t>Cable USB 2.0 - 2.5 W - 480 Mbps - 6 ft. - 2 mt. - A-B</t>
  </si>
  <si>
    <t>909.0216.900</t>
  </si>
  <si>
    <t>EasyConnect USB2-10-AB</t>
  </si>
  <si>
    <t>Cable USB 2.0 - 2.5 W - 480 Mbps - 10 ft. - 3 mt. - A-B</t>
  </si>
  <si>
    <t>909.0217.900</t>
  </si>
  <si>
    <t>EasyConnect HDMI4k-10</t>
  </si>
  <si>
    <t>Cable HDMI 2.0 - 10 ft. - 3 mt. - Male-Male</t>
  </si>
  <si>
    <t>909.0218.900</t>
  </si>
  <si>
    <t>EasyConnect USB-C Adapter</t>
  </si>
  <si>
    <t>Adapter USB-C/HDMI 2.0/65W</t>
  </si>
  <si>
    <t>909.1937.900</t>
  </si>
  <si>
    <t>Evoko Naso Power Supply</t>
  </si>
  <si>
    <t>Power supply for Naso Room Manager (needed if device is not powered using Power over Ethernet (PoE))</t>
  </si>
  <si>
    <t>909.1938.900</t>
  </si>
  <si>
    <t>Evoko Naso Wall Mounting Kit</t>
  </si>
  <si>
    <t>909.1939.900</t>
  </si>
  <si>
    <t>Evoko Naso Tilt Wall Mounting Kit</t>
  </si>
  <si>
    <t>Tilted wall mounting kit for walls for Naso Room Manager</t>
  </si>
  <si>
    <t>909.1940.900</t>
  </si>
  <si>
    <t>Evoko Naso Tilt Glass Wall Mount Kit</t>
  </si>
  <si>
    <t>Tilted wall mounting kit for glass walls for Naso Room Manager</t>
  </si>
  <si>
    <t>909.1941.900</t>
  </si>
  <si>
    <t>Evoko Naso Freestand Mount</t>
  </si>
  <si>
    <t>Free-standing mount on feet for Naso Room Manager</t>
  </si>
  <si>
    <t>909.1942.900</t>
  </si>
  <si>
    <t>Evoko Naso Freestand Mount Boltable</t>
  </si>
  <si>
    <t>Boltable free-standing mount for Naso Room Manager</t>
  </si>
  <si>
    <t>911.1954.900</t>
  </si>
  <si>
    <t>Voltera D 1200.4</t>
  </si>
  <si>
    <t>911.1955.900</t>
  </si>
  <si>
    <t>Voltera D 2400.4</t>
  </si>
  <si>
    <t>911.1956.900</t>
  </si>
  <si>
    <t>Voltera D 1200.8</t>
  </si>
  <si>
    <t>911.1957.900</t>
  </si>
  <si>
    <t>Voltera D 2400.8</t>
  </si>
  <si>
    <t>4-pack of ceiling conduit mounts for Qt emitters</t>
  </si>
  <si>
    <t>Active Emitter, White - 4 Pack for use with 8 ohm Qt X output. Cables not included</t>
  </si>
  <si>
    <t>8 Ohm plenum loudspeaker - black</t>
  </si>
  <si>
    <t>8 Ohm plenum loudspeaker - white</t>
  </si>
  <si>
    <t>In-ceiling downward firing loudspeaker. 70V and 8 ohm compatible</t>
  </si>
  <si>
    <t>8 Ohm low-profile loudspeaker with clip</t>
  </si>
  <si>
    <t>8 Ohm low-profile loudspeaker with tile bridge</t>
  </si>
  <si>
    <t>8 Ohm, pipe, conduit, wall masker for SCIF / secure rooms</t>
  </si>
  <si>
    <t>8 Ohm, window, door, wall masker for SCIF / secure room</t>
  </si>
  <si>
    <t>Tile Bridge for DS1390 or DS1398</t>
  </si>
  <si>
    <t>Sound Masking Loudspeaker</t>
  </si>
  <si>
    <t>Individual Sound Masking System</t>
  </si>
  <si>
    <t>USB 3.1 10' (3m) Type C to C</t>
  </si>
  <si>
    <t>Wall mounting kit for standard and glass walls for Naso Room Manager</t>
  </si>
  <si>
    <t>911.0912.900</t>
  </si>
  <si>
    <t>910.0299.900</t>
  </si>
  <si>
    <t>910.0298.900</t>
  </si>
  <si>
    <t>Active Emitter, Black - 4 Pack for use with 8 ohm Qt X output. Cables not included</t>
  </si>
  <si>
    <t>CC-16-W</t>
  </si>
  <si>
    <t>16FT Plenum Rated Cables – White</t>
  </si>
  <si>
    <t>910.2265.900</t>
  </si>
  <si>
    <t>CCA-80 Grey</t>
  </si>
  <si>
    <t>Constant Coverage Aisle Loudspeaker, 3-way, 8-inch, triaxial, asymmetric horn loaded</t>
  </si>
  <si>
    <t>Commercial</t>
  </si>
  <si>
    <t>CCA-80D Grey</t>
  </si>
  <si>
    <t>Bundle of dual CCA-80 loudspeakers with included back-to-back mounting bracket</t>
  </si>
  <si>
    <t>910.2264.900</t>
  </si>
  <si>
    <t>Community R.15-3696 Grey</t>
  </si>
  <si>
    <t>Full-range 3-way 6-inch 90 x 60 grey weather-resistant loudspeaker</t>
  </si>
  <si>
    <t>910.2267.900</t>
  </si>
  <si>
    <t>Evoko Naso</t>
  </si>
  <si>
    <t>Parlé CBC 2500</t>
  </si>
  <si>
    <t>Conferencing Bar</t>
  </si>
  <si>
    <t>Parle</t>
  </si>
  <si>
    <t>911.1987.900</t>
  </si>
  <si>
    <t>Parlé VBC 2800</t>
  </si>
  <si>
    <t>4K Conferencing Video Bar with dual 50 MP &amp; 8 MP camera, 27-mic array, analog audio-in, ALS, and Ethernet port</t>
  </si>
  <si>
    <t>900.2265.900</t>
  </si>
  <si>
    <t>1-Year Workplace Booking License</t>
  </si>
  <si>
    <t>Workplace</t>
  </si>
  <si>
    <t>Tesira EX-USB</t>
  </si>
  <si>
    <t>PoE AVB/USB expander</t>
  </si>
  <si>
    <t>Expander</t>
  </si>
  <si>
    <t>910.1981.900</t>
  </si>
  <si>
    <t>Vidi 280</t>
  </si>
  <si>
    <t>4K Conferencing Camera with dual 50 MP &amp; 8 MP image sensors, 120º HFoV, with 5-mic array</t>
  </si>
  <si>
    <t>911.1984.900</t>
  </si>
  <si>
    <t>Voltera D 1200.2M</t>
  </si>
  <si>
    <t>Audio DSP and Amplified Loudspeaker Controller - 2 channels sharing 1200W with Dante &amp; AVB</t>
  </si>
  <si>
    <t>911.1982.900</t>
  </si>
  <si>
    <t>Voltera D 1200.4M</t>
  </si>
  <si>
    <t>Audio DSP and Amplified Loudspeaker Controller - 4 channels sharing 1200W with Dante &amp; AVB</t>
  </si>
  <si>
    <t>911.1985.900</t>
  </si>
  <si>
    <t>Voltera D 2400.2M</t>
  </si>
  <si>
    <t>Audio DSP and Amplified Loudspeaker Controller - 2 channels sharing 2400W with Dante &amp; AVB</t>
  </si>
  <si>
    <t>911.1983.900</t>
  </si>
  <si>
    <t>Voltera D 2400.4M</t>
  </si>
  <si>
    <t>Audio DSP and Amplified Loudspeaker Controller - 4 channels sharing 2400W with Dante &amp; AVB</t>
  </si>
  <si>
    <t>911.1986.900</t>
  </si>
  <si>
    <t>Voltera D 600.4M</t>
  </si>
  <si>
    <t>Audio DSP and Amplified Loudspeaker Controller - 4 channels sharing 600W with Dante &amp; AVB</t>
  </si>
  <si>
    <t>New Construction Bracket, 6-pack (DX-IC8, C-IC6LP, DX-IC6LP)</t>
  </si>
  <si>
    <t>FREE</t>
  </si>
  <si>
    <t>R.15-3696</t>
  </si>
  <si>
    <t>Parlé CBC 2500 CM</t>
  </si>
  <si>
    <t>910.1995.900</t>
  </si>
  <si>
    <t>Black Grille, 6-pack (DX-IC8, DX-IC6LP)</t>
  </si>
  <si>
    <t>911.1899.900</t>
  </si>
  <si>
    <t>Biamp MRB-L-SCX400-C</t>
  </si>
  <si>
    <t>Biamp MRB-L-SCX400-T</t>
  </si>
  <si>
    <t>Biamp MRB-M-SCX400-C</t>
  </si>
  <si>
    <t>Biamp MRB-M-SCX400-T</t>
  </si>
  <si>
    <t>Certified meeting room bundle; includes 1 Devio SCX 400, 1 Parlé TTM-X (black), 1 Parlé TTM-XEX (black), 1 AMP-450BP, 2 pair of Desono C-IC6 loudspeakers (white), (2) 25 ft (7.5m) plenum-rated Cat5e cable, (5) 10 ft (3m) plenum-rated Cat5e cable</t>
  </si>
  <si>
    <t>Certified meeting room bundle; includes 1 Devio SCX 400, 1 Parlé TTM-X (black), 1 AMP-450BP, 1 pair of Desono C-IC6 loudspeakers (white), (2) 25' (7.5m) plenum-rated Cat5e cable, (3) 10' (3m) plenum-rated Cat5e cable</t>
  </si>
  <si>
    <t>Certified meeting room bundle; includes 1 TesiraFORTE X 400, 1 Parlé TTM-X (black), 1 Parlé TTM-XEX (black), 1 AMP-450BP, 2 pair of Desono C-IC6 loudspeakers (white), (2) 25 ft (7.5m) plenum-rated Cat5e cable, (5) 10 ft (3m) plenum-rated Cat5e cable</t>
  </si>
  <si>
    <t>Certified meeting room bundle; includes 1 TesiraFORTE X 400, 1 Parlé TTM-X (black), 1 AMP-450BP, 1 pair of Desono C-IC6 loudspeakers (white), (2) 25 ft (7.5m) plenum-rated Cat5e cable, (3) 10 ft (3m) plenum-rated Cat5e cable</t>
  </si>
  <si>
    <t>For custom color adjustable emitters, an emitter cap (EC-W) can be purchased and spray painted on site. Adjustable emitter caps easily attach to the emitter grille.</t>
  </si>
  <si>
    <t>Crowd Mics Online License</t>
  </si>
  <si>
    <t>License for online Crowd Mics events</t>
  </si>
  <si>
    <t>For custom color adjustable emitters, an emitter cap (EC-W) can be purchased and spray painted on site. Adjustable emitter caps easily attach to the emitter grille. For all orders of  adjustable black emitters, Biamp will ship white emitters with black emitter caps.</t>
  </si>
  <si>
    <t>950.1830.900</t>
  </si>
  <si>
    <t>Biamp MRB-L-X400-C-CIC6LP</t>
  </si>
  <si>
    <t>Certified meeting room bundle; includes TesiraFORTÉ X 400, Parlé TCM-XA White, Parlé TCM-XEX White, (4) Desono C-IC6LP-W White, BPAK, (1) Cat5e Cable Black 25' Plenum Rated, (7) Cat5e Cable Black 10' Plenum Rated</t>
  </si>
  <si>
    <t>950.1846.900</t>
  </si>
  <si>
    <t>Biamp MRB-L-X400-C-CIC6LP-TAA</t>
  </si>
  <si>
    <t>Certified meeting room bundle; includes TesiraFORTÉ X 400, Parlé TCM-XA White, Parlé TCM-XEX White, (4) Desono C-IC6LP-TAA White, BPAK, (1) Cat5e Cable Black 25' Plenum Rated, (7) Cat5e Cable Black 10' Plenum Rated</t>
  </si>
  <si>
    <t>950.1823.900</t>
  </si>
  <si>
    <t>Biamp MRB-L-X400-C-DXS5</t>
  </si>
  <si>
    <t>950.1838.900</t>
  </si>
  <si>
    <t>Biamp MRB-L-X400-C-ENT206</t>
  </si>
  <si>
    <t>950.1826.900</t>
  </si>
  <si>
    <t>Biamp MRB-L-X400-C-EXS8</t>
  </si>
  <si>
    <t>950.1834.900</t>
  </si>
  <si>
    <t>Biamp MRB-L-X400-C-MASK6C</t>
  </si>
  <si>
    <t>950.1842.900</t>
  </si>
  <si>
    <t>Biamp MRB-L-X400-C-P6SM</t>
  </si>
  <si>
    <t>950.1832.900</t>
  </si>
  <si>
    <t>Biamp MRB-L-X400-T-CIC6LP</t>
  </si>
  <si>
    <t>950.1848.900</t>
  </si>
  <si>
    <t>Biamp MRB-L-X400-T-CIC6LP-TAA</t>
  </si>
  <si>
    <t>Certified meeting room bundle; includes TesiraFORTÉ X 400, Parlé TTM-X Black, Parlé TTM-XEX Black, Tesira AMP-450BP, (4) Desono C-IC6LP-TAA White, (2) Cat5e Cable Black 25' Plenum Rated, (5) Cat5e Cable Black 10' Plenum Rated</t>
  </si>
  <si>
    <t>950.1824.900</t>
  </si>
  <si>
    <t>Biamp MRB-L-X400-T-DXS5</t>
  </si>
  <si>
    <t>950.1840.900</t>
  </si>
  <si>
    <t>Biamp MRB-L-X400-T-ENT206</t>
  </si>
  <si>
    <t>950.1828.900</t>
  </si>
  <si>
    <t>Biamp MRB-L-X400-T-EXS8</t>
  </si>
  <si>
    <t>950.1836.900</t>
  </si>
  <si>
    <t>Biamp MRB-L-X400-T-MASK6C</t>
  </si>
  <si>
    <t>950.1844.900</t>
  </si>
  <si>
    <t>Biamp MRB-L-X400-T-P6SM</t>
  </si>
  <si>
    <t>950.1829.900</t>
  </si>
  <si>
    <t>Biamp MRB-M-X400-C-CIC6LP</t>
  </si>
  <si>
    <t>Certified meeting room bundle; includes TesiraFORTÉ X 400, Parlé TCM-XA White, (2) Desono C-IC6LP-W White, BPAK, (1) Cat5e Cable Black 25' Plenum Rated, (4) Cat5e Cable Black 10' Plenum Rated</t>
  </si>
  <si>
    <t>950.1845.900</t>
  </si>
  <si>
    <t>Biamp MRB-M-X400-C-CIC6LP-TAA</t>
  </si>
  <si>
    <t>Certified meeting room bundle; includes TesiraFORTÉ X 400, Parlé TCM-XA White, (2) Desono C-IC6LP-TAA White, BPAK, (1) Cat5e Cable Black 25' Plenum Rated, (4) Cat5e Cable Black 10' Plenum Rated</t>
  </si>
  <si>
    <t>950.1821.900</t>
  </si>
  <si>
    <t>Biamp MRB-M-X400-C-DXS5</t>
  </si>
  <si>
    <t>950.1837.900</t>
  </si>
  <si>
    <t>Biamp MRB-M-X400-C-ENT206</t>
  </si>
  <si>
    <t>950.1825.900</t>
  </si>
  <si>
    <t>Biamp MRB-M-X400-C-EXS8</t>
  </si>
  <si>
    <t>950.1833.900</t>
  </si>
  <si>
    <t>Biamp MRB-M-X400-C-MASK6C</t>
  </si>
  <si>
    <t>950.1841.900</t>
  </si>
  <si>
    <t>Biamp MRB-M-X400-C-P6SM</t>
  </si>
  <si>
    <t>950.1831.900</t>
  </si>
  <si>
    <t>Biamp MRB-M-X400-T-CIC6LP</t>
  </si>
  <si>
    <t>Certified meeting room bundle; includes TesiraFORTÉ X 400, Parlé TTM-X Black, Tesira AMP-450BP (includes BPAK clips), (2) Desono C-IC6LP-W White, (2) Cat5e Cable Black 25' Plenum Rated, (3) Cat5e Cable Black 10' Plenum Rated</t>
  </si>
  <si>
    <t>950.1847.900</t>
  </si>
  <si>
    <t>Biamp MRB-M-X400-T-CIC6LP-TAA</t>
  </si>
  <si>
    <t>Certified meeting room bundle; includes TesiraFORTÉ X 400, Parlé TTM-X Black, Tesira AMP-450BP (Includes BPAK clips), (2) Desono C-IC6LP-TAA White, (2) Cat5e Cable Black 25' Plenum Rated, (3) Cat5e Cable Black 10' Plenum Rated</t>
  </si>
  <si>
    <t>950.1822.900</t>
  </si>
  <si>
    <t>Biamp MRB-M-X400-T-DXS5</t>
  </si>
  <si>
    <t>950.1839.900</t>
  </si>
  <si>
    <t>Biamp MRB-M-X400-T-ENT206</t>
  </si>
  <si>
    <t>950.1827.900</t>
  </si>
  <si>
    <t>Biamp MRB-M-X400-T-EXS8</t>
  </si>
  <si>
    <t>950.1835.900</t>
  </si>
  <si>
    <t>Biamp MRB-M-X400-T-MASK6C</t>
  </si>
  <si>
    <t>950.1843.900</t>
  </si>
  <si>
    <t>Biamp MRB-M-X400-T-P6SM</t>
  </si>
  <si>
    <t>Biamp MRB-M-X400-C-CIC6</t>
  </si>
  <si>
    <t>Biamp MRB-M-X400-T-CIC6</t>
  </si>
  <si>
    <t>Biamp MRB-L-X400-T-CIC6</t>
  </si>
  <si>
    <t>Biamp MRB-L-X400-C-CIC6</t>
  </si>
  <si>
    <t>Certified meeting room bundle; includes TesiraFORTÉ X 400, Parlé TTM-X Black, Parlé TTM-XEX Black, Tesira AMP-450BP (includes BPAK clips), (4) Desono C-IC6LP-W White, (2) Cat5e Cable Black 25' Plenum Rated, (5) Cat5e Cable Black 10' Plenum Rated</t>
  </si>
  <si>
    <t>Certified meeting room bundle; includes TesiraFORTÉ X 400, Parlé TCM-X White, Tesira AMP-450BP, (2) Desono MASK6C-BL Black, (1) Cat5e Cable Black 25' Plenum Rated, (4) Cat5e Cable Black 10' Plenum Rated, (1) Cat5e Cable Black 3', (2) Desono CCA-1</t>
  </si>
  <si>
    <t>Certified meeting room bundle; includes TesiraFORTÉ X 400, Parlé TCM-X White, Parlé TCM-XEX White, Tesira AMP-450BP, (2) Desono MASK6C-BL Black, (1) Cat5e Cable Black 25' Plenum Rated, (5) Cat5e Cable Black 10' Plenum Rated, (1) Cat5e Cable Black 3', (2) Desono CCA-1</t>
  </si>
  <si>
    <t>Certified meeting room bundle; includes TesiraFORTÉ X 400, Parlé TTM-X Black, Parlé TTM-XEX Black, Tesira AMP-450BP, (2) Desono MASK6C-BL Black, (1) Cat5e Cable Black 25' Plenum Rated, (3) Cat5e Cable Black 10' Plenum Rated, (1) Cat5e Cable Black 3', (2) Desono CCA-1</t>
  </si>
  <si>
    <t>Certified meeting room bundle; includes TesiraFORTÉ X 400, Parlé TCM-X White, Tesira AMP-450BP, (2) Desono DX-S5-UB-B Black, (1) Cat5e Cable Black 25' Plenum Rated, (4) Cat5e Cable Black 10' Plenum Rated, (1) Cat5e Cable Black 3', (2) Desono CCA-1</t>
  </si>
  <si>
    <t>Certified meeting room bundle; includes TesiraFORTÉ X 400, Parlé TTM-X Black, Tesira AMP-450BP, (2) Desono DX-S5-UB-B Black, (1) Cat5e Cable Black 25' Plenum Rated, (3) Cat5e Cable Black 10' Plenum Rated, (1) Cat5e Cable Black 3', (2) Desono CCA-1</t>
  </si>
  <si>
    <t>Certified meeting room bundle; includes TesiraFORTÉ X 400, Parlé TCM-X White, Parlé TCM-XEX White, Tesira AMP-450BP, (2) Desono DX-S5-UB-B Black, (1) Cat5e Cable Black 25' Plenum Rated, (5) Cat5e Cable Black 10' Plenum Rated, (1) Cat5e Cable Black 3', (2) Desono CCA-1</t>
  </si>
  <si>
    <t>Certified meeting room bundle; includes TesiraFORTÉ X 400, Parlé TTM-X Black, Parlé TTM-XEX Black, Tesira AMP-450BP, (2) Desono DX-S5-UB-B Black, (1) Cat5e Cable Black 25' Plenum Rated, (3) Cat5e Cable Black 10' Plenum Rated, (1) Cat5e Cable Black 3', (2) Desono CCA-1</t>
  </si>
  <si>
    <t>Certified meeting room bundle; includes TesiraFORTÉ X 400, Parlé TCM-X White, Parlé TCM-XEX White, Tesira AMP-450BP, (2) Desono EX-S8-UB-B Black, (1) Cat5e Cable Black 25' Plenum Rated, (5) Cat5e Cable Black 10' Plenum Rated, (1) Cat5e Cable Black 3', (2) Desono CCA-1</t>
  </si>
  <si>
    <t>Certified meeting room bundle; includes TesiraFORTÉ X 400, Parlé TTM-X Black, Parlé TTM-XEX Black, Tesira AMP-450BP, (2) Desono EX-S8-UB-B Black, (1) Cat5e Cable Black 25' Plenum Rated, (3) Cat5e Cable Black 10' Plenum Rated, (1) Cat5e Cable Black 3', (2) Desono CCA-1</t>
  </si>
  <si>
    <t>Certified meeting room bundle; includes TesiraFORTÉ X 400, Parlé TCM-X White, Tesira AMP-450BP, (2) Desono EX-S8-UB-B Black, (1) Cat5e Cable Black 25' Plenum Rated, (4) Cat5e Cable Black 10' Plenum Rated, (1) Cat5e Cable Black 3', (2) Desono CCA-1</t>
  </si>
  <si>
    <t>Certified meeting room bundle; includes TesiraFORTÉ X 400, Parlé TTM-X Black, Tesira AMP-450BP, (2) Desono EX-S8-UB-B Black, (1) Cat5e Cable Black 25' Plenum Rated, (3) Cat5e Cable Black 10' Plenum Rated, (1) Cat5e Cable Black 3', (2) Desono CCA-1</t>
  </si>
  <si>
    <t>Certified meeting room bundle; includes TesiraFORTÉ X 400, Parlé TTM-X Black, Tesira AMP-450BP, (2) Desono ENT206B Black, (1) Cat5e Cable Black 25' Plenum Rated, (3) Cat5e Cable Black 10' Plenum Rated, (1) Cat5e Cable Black 3', (2) Desono CCA-1</t>
  </si>
  <si>
    <t>Certified meeting room bundle; includes TesiraFORTÉ X 400, Parlé TCM-X White, Tesira AMP-450BP, (2) Desono ENT206B Black, (1) Cat5e Cable Black 25' Plenum Rated, (4) Cat5e Cable Black 10' Plenum Rated, (1) Cat5e Cable Black 3', (2) Desono CCA-1</t>
  </si>
  <si>
    <t>Certified meeting room bundle; includes TesiraFORTÉ X 400, Parlé TTM-X Black, Parlé TTM-XEX Black, Tesira AMP-450BP, (2) Desono ENT206B Black, (1) Cat5e Cable Black 25' Plenum Rated, (3) Cat5e Cable Black 10' Plenum Rated, (1) Cat5e Cable Black 3', (2) Desono CCA-1</t>
  </si>
  <si>
    <t>Certified meeting room bundle; includes TesiraFORTÉ X 400, Parlé TCM-X White, Parlé TCM-XEX White, Tesira AMP-450BP, (2) Desono ENT206B Black, (1) Cat5e Cable Black 25' Plenum Rated, (5) Cat5e Cable Black 10' Plenum Rated, (1) Cat5e Cable Black 3', (2) Desono CCA-1</t>
  </si>
  <si>
    <t>Certified meeting room bundle; includes TesiraFORTÉ X 400, Parlé TCM-XA Black, (2) Desono P6-SM Black, (1) Cat5e Cable Black 25' Plenum Rated, (4) Cat5e Cable Black 10' Plenum Rated, (2) Desono CCA-1</t>
  </si>
  <si>
    <t>Certified meeting room bundle; includes TesiraFORTÉ X 400, Parlé TTM-X Black, Tesira AMP-450BP, (2) Desono P6-SM Black, (2) Cat5e Cable Black 25' Plenum Rated, (3) Cat5e Cable Black 10' Plenum Rated, (2) Desono CCA-1</t>
  </si>
  <si>
    <t>Certified meeting room bundle; includes TesiraFORTÉ X 400, Parlé TCM-XA Black, Parlé TCM-XEX Black, (4) Desono P6-SM Black, (1) Cat5e Cable Black 25' Plenum Rated, (7) Cat5e Cable Black 10' Plenum Rated, (6) Desono CCA-1</t>
  </si>
  <si>
    <t>Certified meeting room bundle; includes TesiraFORTÉ X 400, Parlé TTM-X Black, Parlé TTM-XEX Black, Tesira AMP-450BP, (4) Desono P6-SM Black, (2) Cat5e Cable Black 25' Plenum Rated, (5) Cat5e Cable Black 10' Plenum Rated, (4) Desono CCA-1</t>
  </si>
  <si>
    <t>Certified meeting room bundle; includes TesiraFORTÉ X 400, Parlé TTM-X Black, Tesira AMP-450BP, (2) Desono MASK6C-BL Black, (1) Cat5e Cable Black 25' Plenum Rated, (3) Cat5e Cable Black 10' Plenum Rated, (1) Cat5e Cable Black 3', (2) Desono CCA-1</t>
  </si>
  <si>
    <t>Evoko Kleeo Desk Manager including a 1-year Workplace Booking License (one license per unit, total of six licenses), 6-pack</t>
  </si>
  <si>
    <t>The latest Evoko Naso including a 1-year Workplace Booking Plus License</t>
  </si>
  <si>
    <t>Ceiling mounted audio conference bar - cable mount</t>
  </si>
  <si>
    <t>910.2266.900</t>
  </si>
  <si>
    <t>Four-channel Amplified Loudspeaker Controller, 1200 watt total power with DSP, Dante &amp; AVB</t>
  </si>
  <si>
    <t>Four-channel Amplified Loudspeaker Controller, 2400 watt total power with DSP, Dante &amp; AVB</t>
  </si>
  <si>
    <t>Eight-channel Amplified Loudspeaker Controller, 1200 watt total power with DSP, Dante &amp; AVB</t>
  </si>
  <si>
    <t>Eight-channel Amplified Loudspeaker Controller, 2400 watt total power with DSP, Dante &amp; AVB</t>
  </si>
  <si>
    <t>911.2272.900</t>
  </si>
  <si>
    <t>UCC-Lenovo TSC2-IP-MTR</t>
  </si>
  <si>
    <t>UC Compute - Lenovo ThinkSmart Core Gen 2 with Cat5 Based Connection - Microsoft Teams Room</t>
  </si>
  <si>
    <t>911.2273.900</t>
  </si>
  <si>
    <t>UCC-Lenovo TSC2-IP-ZOOM</t>
  </si>
  <si>
    <t>UC Compute - Lenovo ThinkSmart Core Gen 2 with Cat5 Based Connection - ZOOM Room</t>
  </si>
  <si>
    <t>910.0800.900</t>
  </si>
  <si>
    <t>Evoko Kleeo Power Supply</t>
  </si>
  <si>
    <t>Power supply for Kleeo Desk Manager</t>
  </si>
  <si>
    <t>911.1996.900</t>
  </si>
  <si>
    <t>Parlé CBC 2500 PM</t>
  </si>
  <si>
    <t>Ceiling mounted audio conference bar - pole mount</t>
  </si>
  <si>
    <t>910.1859.900</t>
  </si>
  <si>
    <t>Parlé PMA 2000-PE</t>
  </si>
  <si>
    <t>3' (1m) pole extension kit for Parlé pole mount products</t>
  </si>
  <si>
    <t>910.1858.900</t>
  </si>
  <si>
    <t>Parlé TCM-X-PM</t>
  </si>
  <si>
    <t>Pole mount accessory for Parlé TCM-X, TCM-XA and TCM-XEX</t>
  </si>
  <si>
    <t>910.1857.900</t>
  </si>
  <si>
    <t>Biamp DCC-Kit</t>
  </si>
  <si>
    <t>Decorative cover kit for cable concealment - 4 sleeves and 4 couplers</t>
  </si>
  <si>
    <t>911.1989.900</t>
  </si>
  <si>
    <t>Vocia TTS-2</t>
  </si>
  <si>
    <t>Text-to-speech engine, voice fonts and nurse call included</t>
  </si>
  <si>
    <t>Vocia software</t>
  </si>
  <si>
    <t>911.1993.900</t>
  </si>
  <si>
    <t>Voltera D 4800.2M</t>
  </si>
  <si>
    <t>Audio DSP and Amplified Loudspeaker Controller - 2 channels sharing 4800W with Dante &amp; AVB</t>
  </si>
  <si>
    <t>VenueTune or Tesira software</t>
  </si>
  <si>
    <t>911.1991.900</t>
  </si>
  <si>
    <t>Voltera D 4800.4</t>
  </si>
  <si>
    <t>Four-channel Amplified Loudspeaker Controller, 4800 watt total power with DSP, Dante &amp; AVB</t>
  </si>
  <si>
    <t>911.1992.900</t>
  </si>
  <si>
    <t>Voltera D 4800.4M</t>
  </si>
  <si>
    <t>Audio DSP and Amplified Loudspeaker Controller - 4 channels sharing 4800W with Dante &amp; AVB</t>
  </si>
  <si>
    <t>911.1902.900</t>
  </si>
  <si>
    <t>Workplace Bridge</t>
  </si>
  <si>
    <t>Network appliance to facilitate Workplace connection</t>
  </si>
  <si>
    <t>Network appliance</t>
  </si>
  <si>
    <t>Workplace Connect</t>
  </si>
  <si>
    <t>900.2272.900</t>
  </si>
  <si>
    <t>3-Year Workplace Booking License</t>
  </si>
  <si>
    <t>900.2273.900</t>
  </si>
  <si>
    <t>5-Year Workplace Booking License</t>
  </si>
  <si>
    <t>Large Format, High Output, Horn Loaded 4 x 12-inch 3-Way, Variable Vertical Dispersion x 60 Horizontal, Active Plus, Black</t>
  </si>
  <si>
    <t>Large Format, High Output, Horn Loaded 4 x 12-inch 3-Way, Variable Vertical Dispersion x 60 Horizontal, Active Plus, White</t>
  </si>
  <si>
    <t>Large Format, High Output, Horn Loaded 4 x 12-inch 3-Way, Variable Vertical Dispersion x 60 Horizontal, Active Plus, Custom Color</t>
  </si>
  <si>
    <t>Large Format, High Output, Horn Loaded 4 x 12-inch 3-Way, Variable Vertical Dispersion x 60 Horizontal, Active Plus, Weather-Resistant Black</t>
  </si>
  <si>
    <t>Large Format, High Output, Horn Loaded 4 x 12-inch 3-Way, Variable Vertical Dispersion x 60 Horizontal, Active Plus, Weather-Resistant Grey</t>
  </si>
  <si>
    <t>Large Format, High Output, Horn Loaded 4 x 12-inch 3-Way, Variable Vertical Dispersion x 60 Horizontal, Active Plus, Weather-Resistant White</t>
  </si>
  <si>
    <t>Large Format, High Output, Horn Loaded 4 x 12-inch 3-Way, Variable Vertical Dispersion x 60 Horizontal, Active Plus, Weather-Resistant Custom Color</t>
  </si>
  <si>
    <t>Large Format, High Output, Horn Loaded 4 x 12-inch 3-Way, Variable Vertical Dispersion x 90 Horizontal, Active Plus, Black</t>
  </si>
  <si>
    <t>Large Format, High Output, Horn Loaded 4 x 12-inch 3-Way, Variable Vertical Dispersion x 90 Horizontal, Active Plus, White</t>
  </si>
  <si>
    <t>Large Format, High Output, Horn Loaded 4 x 12-inch 3-Way, Variable Vertical Dispersion x 90 Horizontal, Active Plus, Custom Color</t>
  </si>
  <si>
    <t>Large Format, High Output, Horn Loaded 4 x 12-inch 3-Way, Variable Vertical Dispersion x 90 Horizontal, Active Plus, Weather-Resistant Black</t>
  </si>
  <si>
    <t>Large Format, High Output, Horn Loaded 4 x 12-inch 3-Way, Variable Vertical Dispersion x 90 Horizontal, Active Plus, Weather-Resistant Grey</t>
  </si>
  <si>
    <t>Large Format, High Output,  Horn Loaded 4 x 12-inch 3-Way, Variable Vertical Dispersion x 90 Horizontal, Active Plus, Weather-Resistant White</t>
  </si>
  <si>
    <t>Large Format, High Output, Horn Loaded 4 x 12-inch 3-Way, Variable Vertical Dispersion x 90 Horizontal, Active Plus, Weather-Resistant Custom Color</t>
  </si>
  <si>
    <t>900.0040.900</t>
  </si>
  <si>
    <t>1-Year Monitoring and Management - Plus (Red Tier)</t>
  </si>
  <si>
    <t>Add management and monitoring to a Red tier device in Biamp Workplace – 1 year</t>
  </si>
  <si>
    <t>900.0039.900</t>
  </si>
  <si>
    <t>1-Year Monitoring and Management - Plus (White Tier)</t>
  </si>
  <si>
    <t>Add management and monitoring to a White tier device in Biamp Workplace – 1 year</t>
  </si>
  <si>
    <t>CC-16-B</t>
  </si>
  <si>
    <t>16FT Plenum Rated Cables – Black</t>
  </si>
  <si>
    <t>911.2240.900</t>
  </si>
  <si>
    <t>EasyConnect MPX 200</t>
  </si>
  <si>
    <t>4x1 USB-C Host Switching Device for USB and HDMI peripherals</t>
  </si>
  <si>
    <t>Discontinued product; available for sale while supplies last.</t>
  </si>
  <si>
    <t>911.2270.900</t>
  </si>
  <si>
    <t>EasyConnect MPX 250</t>
  </si>
  <si>
    <t>BYOM collaboration switcher - table connection box</t>
  </si>
  <si>
    <t>911.2277.900</t>
  </si>
  <si>
    <t>EasyConnect MPX 250 DC</t>
  </si>
  <si>
    <t>Multi-unit direct connection hub for EasyConnect MPX 250</t>
  </si>
  <si>
    <t>911.2276.900</t>
  </si>
  <si>
    <t>EasyConnect MPX 250 EXT 30</t>
  </si>
  <si>
    <t>Wall side extension system - 30 ft (10m) for EasyConnect MPX 250</t>
  </si>
  <si>
    <t>950.1849.900</t>
  </si>
  <si>
    <t>Biamp MRB-VBC 2500a-TSC2IP-T</t>
  </si>
  <si>
    <t>Medium Room Conference Bar Bundle with UC Compute - Teams 
• UCC-Lenovo-TSC2-IP-MTR
• Parlé VBC 2500a</t>
  </si>
  <si>
    <t>Bundle</t>
  </si>
  <si>
    <t>950.1850.900</t>
  </si>
  <si>
    <t>Biamp MRB-VBC 2500a-TSC2IP-Z</t>
  </si>
  <si>
    <t>Medium Room Conference Bar Bundle with UC Compute - Zoom
• UCC-Lenovo-TSC2-IP-Zoom
• Parlé VBC 2500a</t>
  </si>
  <si>
    <t>950.1853.900</t>
  </si>
  <si>
    <t>Biamp MRB-VBC 2800-TSC2IP-T</t>
  </si>
  <si>
    <t>Medium Room Conference Bar Bundle with UC Compute - Teams 
• UCC-Lenovo-TSC2-IP-MTR
• Parlé VBC 2800</t>
  </si>
  <si>
    <t>950.1854.900</t>
  </si>
  <si>
    <t>Biamp MRB-VBC 2800-TSC2IP-Z</t>
  </si>
  <si>
    <t>Medium Room Conference Bar Bundle with UC Compute - Zoom
• UCC-Lenovo-TSC2-IP-Zoom
• Parlé VBC 2800</t>
  </si>
  <si>
    <t>950.1851.900</t>
  </si>
  <si>
    <t>Biamp MRB-L-X400-C-TSC2IP-T</t>
  </si>
  <si>
    <t>Certified large room bundle, includes:
• UCC-Lenovo-TSC2-IP-MTR
• TesiraFORTE X 400
• Parlé TCM-XA White
• Parlé TCM-XEX White
• (4) Desono C-IC6 White
• BPAK
• 25' (7.5 M) Plenum Cat 5e Cable
• (7) 10' (3 M) Plenum Cat 5e Cable</t>
  </si>
  <si>
    <t>950.1852.900</t>
  </si>
  <si>
    <t>Biamp MRB-L-X400-C-TSC2IP-Z</t>
  </si>
  <si>
    <t>Certified large room bundle, includes:
• UCC-Lenovo-TSC2-IP-Zoom
• TesiraFORTE X 400
• Parlé TCM-XA White
• Parlé TCM-XEX White
• (4) Desono C-IC6 White
• BPAK
• 25' (7.5 M) Plenum Cat 5e Cable
• (7) 10' (3 M) Plenum Cat 5e Cable</t>
  </si>
  <si>
    <t>910.2624.900</t>
  </si>
  <si>
    <t>Vidi Content Cam 250</t>
  </si>
  <si>
    <t>Whiteboard content camera kit including Vidi 250 camera and 50 ft USB extension</t>
  </si>
  <si>
    <t>Camera</t>
  </si>
  <si>
    <t>Biamp Camera Controller</t>
  </si>
  <si>
    <t>Price List 4</t>
  </si>
  <si>
    <t>(USD)</t>
  </si>
  <si>
    <t>Price List 4 (USD)</t>
  </si>
  <si>
    <t>Available Q1 2026</t>
  </si>
  <si>
    <t>920-00524-20000</t>
  </si>
  <si>
    <t>920-00524-10000</t>
  </si>
  <si>
    <t>900.0040</t>
  </si>
  <si>
    <t>900-02265</t>
  </si>
  <si>
    <t>900-02272</t>
  </si>
  <si>
    <t>900-02273</t>
  </si>
  <si>
    <t>910-01929</t>
  </si>
  <si>
    <t>910-01922</t>
  </si>
  <si>
    <t>920-00826-10000</t>
  </si>
  <si>
    <t>920-00826-20000</t>
  </si>
  <si>
    <t>920-00828-10000</t>
  </si>
  <si>
    <t>920-00828-20000</t>
  </si>
  <si>
    <t>910-01350</t>
  </si>
  <si>
    <t>920-01351-00001</t>
  </si>
  <si>
    <t>920-01352-00001</t>
  </si>
  <si>
    <t>920-01353-00001</t>
  </si>
  <si>
    <t>920-00438-00001</t>
  </si>
  <si>
    <t>920-01887-00001</t>
  </si>
  <si>
    <t>920-10692-10000</t>
  </si>
  <si>
    <t>920-10692-20000</t>
  </si>
  <si>
    <t>920-10862-10000</t>
  </si>
  <si>
    <t>920-10862-20000</t>
  </si>
  <si>
    <t>920-01842-10000</t>
  </si>
  <si>
    <t>920-01842-20000</t>
  </si>
  <si>
    <t>910-01873</t>
  </si>
  <si>
    <t>910-01874</t>
  </si>
  <si>
    <t>920-01871-10000</t>
  </si>
  <si>
    <t>920-01871-20000</t>
  </si>
  <si>
    <t>910-01898</t>
  </si>
  <si>
    <t>910-00096</t>
  </si>
  <si>
    <t>910-10125</t>
  </si>
  <si>
    <t>910-00097</t>
  </si>
  <si>
    <t>910-10127</t>
  </si>
  <si>
    <t>910-00115</t>
  </si>
  <si>
    <t>910-01354</t>
  </si>
  <si>
    <t>920-01355-10000</t>
  </si>
  <si>
    <t>920-01355-20000</t>
  </si>
  <si>
    <t>920-01357-10000</t>
  </si>
  <si>
    <t>920-01357-20000</t>
  </si>
  <si>
    <t>910-01857</t>
  </si>
  <si>
    <t>930-10006-00001</t>
  </si>
  <si>
    <t>930-10006-00002</t>
  </si>
  <si>
    <t>930-10008-00001</t>
  </si>
  <si>
    <t>930-10008-00009</t>
  </si>
  <si>
    <t>930-10008-00017</t>
  </si>
  <si>
    <t>930-10008-00005</t>
  </si>
  <si>
    <t>930-10008-00013</t>
  </si>
  <si>
    <t>930-10008-00007</t>
  </si>
  <si>
    <t>930-10008-00011</t>
  </si>
  <si>
    <t>930-10008-00015</t>
  </si>
  <si>
    <t>930-10008-00019</t>
  </si>
  <si>
    <t>930-10008-00020</t>
  </si>
  <si>
    <t>930-10008-00002</t>
  </si>
  <si>
    <t>930-10008-00010</t>
  </si>
  <si>
    <t>930-10008-00018</t>
  </si>
  <si>
    <t>930-10008-00006</t>
  </si>
  <si>
    <t>930-10008-00014</t>
  </si>
  <si>
    <t>930-10008-00008</t>
  </si>
  <si>
    <t>930-10008-00012</t>
  </si>
  <si>
    <t>930-10008-00016</t>
  </si>
  <si>
    <t>930-10005-00001</t>
  </si>
  <si>
    <t>930-10005-00002</t>
  </si>
  <si>
    <t>930-10007-00001</t>
  </si>
  <si>
    <t>930-10007-00007</t>
  </si>
  <si>
    <t>930-10007-00015</t>
  </si>
  <si>
    <t>930-10007-00003</t>
  </si>
  <si>
    <t>930-10007-00011</t>
  </si>
  <si>
    <t>930-10007-00005</t>
  </si>
  <si>
    <t>930-10007-00009</t>
  </si>
  <si>
    <t>930-10007-00013</t>
  </si>
  <si>
    <t>930-10007-00002</t>
  </si>
  <si>
    <t>930-10007-00008</t>
  </si>
  <si>
    <t>930-10007-00016</t>
  </si>
  <si>
    <t>930-10007-00004</t>
  </si>
  <si>
    <t>930-10007-00012</t>
  </si>
  <si>
    <t>930-10007-00006</t>
  </si>
  <si>
    <t>930-10007-00010</t>
  </si>
  <si>
    <t>930-10007-00014</t>
  </si>
  <si>
    <t>930-10009-00003</t>
  </si>
  <si>
    <t>930-10009-00004</t>
  </si>
  <si>
    <t>930-10010-00003</t>
  </si>
  <si>
    <t>930-10010-00004</t>
  </si>
  <si>
    <t>920-01966-00001</t>
  </si>
  <si>
    <t>920-01976-00001</t>
  </si>
  <si>
    <t>910-10912</t>
  </si>
  <si>
    <t>930-00165-00013</t>
  </si>
  <si>
    <t>930-00165-00014</t>
  </si>
  <si>
    <t>930-00165-00001</t>
  </si>
  <si>
    <t>930-00165-00002</t>
  </si>
  <si>
    <t>930-00165-00003</t>
  </si>
  <si>
    <t>930-00165-00004</t>
  </si>
  <si>
    <t>930-00165-00005</t>
  </si>
  <si>
    <t>930-00165-00006</t>
  </si>
  <si>
    <t>930-00165-00009</t>
  </si>
  <si>
    <t>930-00165-00010</t>
  </si>
  <si>
    <t>930-00165-00011</t>
  </si>
  <si>
    <t>930-00165-00012</t>
  </si>
  <si>
    <t>910-00907</t>
  </si>
  <si>
    <t>910-02265</t>
  </si>
  <si>
    <t>910-02266</t>
  </si>
  <si>
    <t>910-00180</t>
  </si>
  <si>
    <t>910-00695</t>
  </si>
  <si>
    <t>910-00313</t>
  </si>
  <si>
    <t>910-00631</t>
  </si>
  <si>
    <t>910-00632</t>
  </si>
  <si>
    <t>910-00633</t>
  </si>
  <si>
    <t>920-01368-10000</t>
  </si>
  <si>
    <t>920-01368-20000</t>
  </si>
  <si>
    <t>920-01828</t>
  </si>
  <si>
    <t>920-01827</t>
  </si>
  <si>
    <t>920-01825-10000</t>
  </si>
  <si>
    <t>920-01825-20000</t>
  </si>
  <si>
    <t>920-00516-00001</t>
  </si>
  <si>
    <t>910-00670</t>
  </si>
  <si>
    <t>910-00312</t>
  </si>
  <si>
    <t>910-00337</t>
  </si>
  <si>
    <t>910-00669</t>
  </si>
  <si>
    <t>920-00925-10000</t>
  </si>
  <si>
    <t>920-00925-40000</t>
  </si>
  <si>
    <t>920-00925-20000</t>
  </si>
  <si>
    <t>920-10298-10000</t>
  </si>
  <si>
    <t>920-10298-20100</t>
  </si>
  <si>
    <t>920-10298-20000</t>
  </si>
  <si>
    <t>920-10300-20100</t>
  </si>
  <si>
    <t>920-00332-10000</t>
  </si>
  <si>
    <t>920-00332-20000</t>
  </si>
  <si>
    <t>920-00334-10000</t>
  </si>
  <si>
    <t>920-00334-20000</t>
  </si>
  <si>
    <t>910-10118</t>
  </si>
  <si>
    <t>920-00488-10000</t>
  </si>
  <si>
    <t>920-00488-20000</t>
  </si>
  <si>
    <t>910-00434</t>
  </si>
  <si>
    <t>920-01876-00001</t>
  </si>
  <si>
    <t>930-00457-00007</t>
  </si>
  <si>
    <t>930-00457-00013</t>
  </si>
  <si>
    <t>930-00457-00019</t>
  </si>
  <si>
    <t>930-00457-00025</t>
  </si>
  <si>
    <t>930-00457-00031</t>
  </si>
  <si>
    <t>930-00457-00037</t>
  </si>
  <si>
    <t>930-00457-00043</t>
  </si>
  <si>
    <t>930-00459-00007</t>
  </si>
  <si>
    <t>930-00459-00013</t>
  </si>
  <si>
    <t>930-00459-00019</t>
  </si>
  <si>
    <t>930-00459-00025</t>
  </si>
  <si>
    <t>930-00459-00031</t>
  </si>
  <si>
    <t>930-00459-00037</t>
  </si>
  <si>
    <t>930-00459-00043</t>
  </si>
  <si>
    <t>920-00089-00001</t>
  </si>
  <si>
    <t>920-00090-00001</t>
  </si>
  <si>
    <t>920-01374-10000</t>
  </si>
  <si>
    <t>920-01374-20000</t>
  </si>
  <si>
    <t>910-00302</t>
  </si>
  <si>
    <t>920-00550-10000</t>
  </si>
  <si>
    <t>920-00550-20000</t>
  </si>
  <si>
    <t>920-00552-10000</t>
  </si>
  <si>
    <t>920-00552-20000</t>
  </si>
  <si>
    <t>910-00017</t>
  </si>
  <si>
    <t>910-00875</t>
  </si>
  <si>
    <t>910-00833</t>
  </si>
  <si>
    <t>920-00806-10000</t>
  </si>
  <si>
    <t>920-00806-20000</t>
  </si>
  <si>
    <t>920-00708-10000</t>
  </si>
  <si>
    <t>920-00708-20000</t>
  </si>
  <si>
    <t>920-00712-10000</t>
  </si>
  <si>
    <t>920-00712-20000</t>
  </si>
  <si>
    <t>910-00836</t>
  </si>
  <si>
    <t>910-00840</t>
  </si>
  <si>
    <t>910-00876</t>
  </si>
  <si>
    <t>920-00877-20000</t>
  </si>
  <si>
    <t>920-00877-10000</t>
  </si>
  <si>
    <t>910-00844</t>
  </si>
  <si>
    <t>910-00808</t>
  </si>
  <si>
    <t>910-00809</t>
  </si>
  <si>
    <t>910-00810</t>
  </si>
  <si>
    <t>910-00811</t>
  </si>
  <si>
    <t>910-00815</t>
  </si>
  <si>
    <t>910-00818</t>
  </si>
  <si>
    <t>920-00845-00001</t>
  </si>
  <si>
    <t>910-00849</t>
  </si>
  <si>
    <t>910-00883</t>
  </si>
  <si>
    <t>910-08887</t>
  </si>
  <si>
    <t>910-00205</t>
  </si>
  <si>
    <t>910-00206</t>
  </si>
  <si>
    <t>910-00060</t>
  </si>
  <si>
    <t>910-00852</t>
  </si>
  <si>
    <t>910-00853</t>
  </si>
  <si>
    <t>910-00666</t>
  </si>
  <si>
    <t>910-00668</t>
  </si>
  <si>
    <t>920-01376-10000</t>
  </si>
  <si>
    <t>920-01376-20000</t>
  </si>
  <si>
    <t>910-00101</t>
  </si>
  <si>
    <t>910-00100</t>
  </si>
  <si>
    <t>910-00103</t>
  </si>
  <si>
    <t>910-00102</t>
  </si>
  <si>
    <t>920-00104-10000</t>
  </si>
  <si>
    <t>910.0300.900</t>
  </si>
  <si>
    <t>920-10300-20000</t>
  </si>
  <si>
    <t>920-00104-20000</t>
  </si>
  <si>
    <t>910-00106</t>
  </si>
  <si>
    <t>920-00107-10000</t>
  </si>
  <si>
    <t>920-00107-20000</t>
  </si>
  <si>
    <t>920-00109-10000</t>
  </si>
  <si>
    <t>920-00109-20000</t>
  </si>
  <si>
    <t>920-01378-10000</t>
  </si>
  <si>
    <t>920-01378-20000</t>
  </si>
  <si>
    <t>920-00599-10000</t>
  </si>
  <si>
    <t>920-00599-20000</t>
  </si>
  <si>
    <t>930-10854-00002</t>
  </si>
  <si>
    <t>930-10854-00003</t>
  </si>
  <si>
    <t>930-10854-00004</t>
  </si>
  <si>
    <t>910-01801</t>
  </si>
  <si>
    <t>910-01800</t>
  </si>
  <si>
    <t>910-01802</t>
  </si>
  <si>
    <t>910-00125</t>
  </si>
  <si>
    <t>910-00120</t>
  </si>
  <si>
    <t>910-00118</t>
  </si>
  <si>
    <t>910-00117</t>
  </si>
  <si>
    <t>910-00512</t>
  </si>
  <si>
    <t>910-01975</t>
  </si>
  <si>
    <t>910-00217</t>
  </si>
  <si>
    <t>910-10151</t>
  </si>
  <si>
    <t>910-10149</t>
  </si>
  <si>
    <t>910-00152</t>
  </si>
  <si>
    <t>910-00153</t>
  </si>
  <si>
    <t>910-10150</t>
  </si>
  <si>
    <t>910-00126</t>
  </si>
  <si>
    <t>920-01963-00001</t>
  </si>
  <si>
    <t>920-02240-00001</t>
  </si>
  <si>
    <t>920-02270-00001</t>
  </si>
  <si>
    <t>920-02277-00001</t>
  </si>
  <si>
    <t>920-02276-00001</t>
  </si>
  <si>
    <t>910-10216</t>
  </si>
  <si>
    <t>910-00215</t>
  </si>
  <si>
    <t>910-00200</t>
  </si>
  <si>
    <t>910-00203</t>
  </si>
  <si>
    <t>910-00209</t>
  </si>
  <si>
    <t>910-00133</t>
  </si>
  <si>
    <t>910-00135</t>
  </si>
  <si>
    <t>910-00212</t>
  </si>
  <si>
    <t>910-10138</t>
  </si>
  <si>
    <t>910-00213</t>
  </si>
  <si>
    <t>910-10129</t>
  </si>
  <si>
    <t>910-01201</t>
  </si>
  <si>
    <t>910-00204</t>
  </si>
  <si>
    <t>910-00210</t>
  </si>
  <si>
    <t>910-10139</t>
  </si>
  <si>
    <t>910-00214</t>
  </si>
  <si>
    <t>910-10130</t>
  </si>
  <si>
    <t>910-00202</t>
  </si>
  <si>
    <t>910-00208</t>
  </si>
  <si>
    <t>910-00211</t>
  </si>
  <si>
    <t>910-00218</t>
  </si>
  <si>
    <t>930-00857-00001</t>
  </si>
  <si>
    <t>930-00857-00002</t>
  </si>
  <si>
    <t>930-00857-00003</t>
  </si>
  <si>
    <t>920-00300-10000</t>
  </si>
  <si>
    <t>920-01885-20002</t>
  </si>
  <si>
    <t>920-01885-20022</t>
  </si>
  <si>
    <t>920-01885-20001</t>
  </si>
  <si>
    <t>920-02256-20002</t>
  </si>
  <si>
    <t>920-02260-10002</t>
  </si>
  <si>
    <t>920-02260-20002</t>
  </si>
  <si>
    <t>920-01884-20001</t>
  </si>
  <si>
    <t>920-00300-20000</t>
  </si>
  <si>
    <t>920-00558-10000</t>
  </si>
  <si>
    <t>920-00558-20000</t>
  </si>
  <si>
    <t>920-00560-10000</t>
  </si>
  <si>
    <t>920-00560-20000</t>
  </si>
  <si>
    <t>920-00562-10000</t>
  </si>
  <si>
    <t>920-00562-20000</t>
  </si>
  <si>
    <t>920-00564-10000</t>
  </si>
  <si>
    <t>920-00564-20000</t>
  </si>
  <si>
    <t>930-00156-00001</t>
  </si>
  <si>
    <t>930-00156-00002</t>
  </si>
  <si>
    <t>930-00157-00001</t>
  </si>
  <si>
    <t>930-00157-00002</t>
  </si>
  <si>
    <t>930-00158-00001</t>
  </si>
  <si>
    <t>930-00158-00002</t>
  </si>
  <si>
    <t>930-00159-00001</t>
  </si>
  <si>
    <t>930-00159-00002</t>
  </si>
  <si>
    <t>930-01389-00001</t>
  </si>
  <si>
    <t>930-01389</t>
  </si>
  <si>
    <t>930-01389-00002</t>
  </si>
  <si>
    <t>930-01392-00001</t>
  </si>
  <si>
    <t>930-01392</t>
  </si>
  <si>
    <t>930-01392-00002</t>
  </si>
  <si>
    <t>930-00160-00002</t>
  </si>
  <si>
    <t>930-00160-00001</t>
  </si>
  <si>
    <t>930-00161-00001</t>
  </si>
  <si>
    <t>930-00161-00002</t>
  </si>
  <si>
    <t>930-10855-00001</t>
  </si>
  <si>
    <t>930-10855-00002</t>
  </si>
  <si>
    <t>930-10855-00003</t>
  </si>
  <si>
    <t>930-00856-00001</t>
  </si>
  <si>
    <t>930-00856-00002</t>
  </si>
  <si>
    <t>930-00856-00003</t>
  </si>
  <si>
    <t>910-01970</t>
  </si>
  <si>
    <t>910-01972</t>
  </si>
  <si>
    <t>910-00800</t>
  </si>
  <si>
    <t>910-11934</t>
  </si>
  <si>
    <t>910-01935</t>
  </si>
  <si>
    <t>910-01931</t>
  </si>
  <si>
    <t>910-11936</t>
  </si>
  <si>
    <t>910-01969</t>
  </si>
  <si>
    <t>910-01933</t>
  </si>
  <si>
    <t>910-01932</t>
  </si>
  <si>
    <t>910-01930</t>
  </si>
  <si>
    <t>910-02267</t>
  </si>
  <si>
    <t>910-11941</t>
  </si>
  <si>
    <t>910-01942</t>
  </si>
  <si>
    <t>910-01937</t>
  </si>
  <si>
    <t>910-11940</t>
  </si>
  <si>
    <t>910-11939</t>
  </si>
  <si>
    <t>910-01938</t>
  </si>
  <si>
    <t>920-01817-10000</t>
  </si>
  <si>
    <t>920-01821-10000</t>
  </si>
  <si>
    <t>920-01821-20000</t>
  </si>
  <si>
    <t>920-01823-10000</t>
  </si>
  <si>
    <t>920-01823-20000</t>
  </si>
  <si>
    <t>920-01819-10000</t>
  </si>
  <si>
    <t>920-01819-20000</t>
  </si>
  <si>
    <t>920-01809-10000</t>
  </si>
  <si>
    <t>920-01809-20000</t>
  </si>
  <si>
    <t>920-01811-10000</t>
  </si>
  <si>
    <t>920-01811-20000</t>
  </si>
  <si>
    <t>920-01813-10000</t>
  </si>
  <si>
    <t>920-01813-20000</t>
  </si>
  <si>
    <t>920-01815-10000</t>
  </si>
  <si>
    <t>920-01815-20000</t>
  </si>
  <si>
    <t>920-01833-10000</t>
  </si>
  <si>
    <t>920-01833-20000</t>
  </si>
  <si>
    <t>920-01829-10000</t>
  </si>
  <si>
    <t>920-01829-20000</t>
  </si>
  <si>
    <t>920-01831-10000</t>
  </si>
  <si>
    <t>920-01831-20000</t>
  </si>
  <si>
    <t>910-00482</t>
  </si>
  <si>
    <t>910-00146</t>
  </si>
  <si>
    <t>910-00147</t>
  </si>
  <si>
    <t>910-00148</t>
  </si>
  <si>
    <t>920-00983-10000</t>
  </si>
  <si>
    <t>920-00983-20000</t>
  </si>
  <si>
    <t>920-00985-10000</t>
  </si>
  <si>
    <t>920-00985-20000</t>
  </si>
  <si>
    <t>910-10208</t>
  </si>
  <si>
    <t>920-00987-10000</t>
  </si>
  <si>
    <t>920-00987-20000</t>
  </si>
  <si>
    <t>920-00989-10000</t>
  </si>
  <si>
    <t>920-00989-20000</t>
  </si>
  <si>
    <t>920-00991-10000</t>
  </si>
  <si>
    <t>920-00991-20000</t>
  </si>
  <si>
    <t>920-00993-10000</t>
  </si>
  <si>
    <t>920-00993-20000</t>
  </si>
  <si>
    <t>910-10209</t>
  </si>
  <si>
    <t>920-00995-10000</t>
  </si>
  <si>
    <t>920-00995-20000</t>
  </si>
  <si>
    <t>920-00997-10000</t>
  </si>
  <si>
    <t>920-00997-20000</t>
  </si>
  <si>
    <t>920-00999-10000</t>
  </si>
  <si>
    <t>920-00999-20000</t>
  </si>
  <si>
    <t>920-01001-10000</t>
  </si>
  <si>
    <t>920-01001-20000</t>
  </si>
  <si>
    <t>930-00002-00001</t>
  </si>
  <si>
    <t>930-00002-00002</t>
  </si>
  <si>
    <t>930-00002-00003</t>
  </si>
  <si>
    <t>930-00002-00004</t>
  </si>
  <si>
    <t>930-00002-00005</t>
  </si>
  <si>
    <t>930-00002-00008</t>
  </si>
  <si>
    <t>930-00003-00001</t>
  </si>
  <si>
    <t>930-00003-00002</t>
  </si>
  <si>
    <t>930-00003-00003</t>
  </si>
  <si>
    <t>930-00003-00004</t>
  </si>
  <si>
    <t>930-00003-00011</t>
  </si>
  <si>
    <t>930-00003-00012</t>
  </si>
  <si>
    <t>930-00003-00013</t>
  </si>
  <si>
    <t>930-00003-00014</t>
  </si>
  <si>
    <t>930-00003-00005</t>
  </si>
  <si>
    <t>930-00003-00008</t>
  </si>
  <si>
    <t>930-00003-00015</t>
  </si>
  <si>
    <t>930-00003-00016</t>
  </si>
  <si>
    <t>930-00004-00001</t>
  </si>
  <si>
    <t>930-00004-00002</t>
  </si>
  <si>
    <t>930-00004-00003</t>
  </si>
  <si>
    <t>930-00004-00004</t>
  </si>
  <si>
    <t>930-00004-00011</t>
  </si>
  <si>
    <t>930-00004-00012</t>
  </si>
  <si>
    <t>930-00004-00013</t>
  </si>
  <si>
    <t>930-00004-00014</t>
  </si>
  <si>
    <t>930-00004-00005</t>
  </si>
  <si>
    <t>930-00004-00008</t>
  </si>
  <si>
    <t>930-00004-00015</t>
  </si>
  <si>
    <t>930-00004-00018</t>
  </si>
  <si>
    <t>910-00275</t>
  </si>
  <si>
    <t>930-00908-00001</t>
  </si>
  <si>
    <t>930-00908-00002</t>
  </si>
  <si>
    <t>930-00908-00003</t>
  </si>
  <si>
    <t>930-00908-00004</t>
  </si>
  <si>
    <t>930-00908-00005</t>
  </si>
  <si>
    <t>930-00908-00006</t>
  </si>
  <si>
    <t>930-00908-00007</t>
  </si>
  <si>
    <t>930-00908-00008</t>
  </si>
  <si>
    <t>930-00908-00009</t>
  </si>
  <si>
    <t>930-00908-00010</t>
  </si>
  <si>
    <t>930-00908-00011</t>
  </si>
  <si>
    <t>930-00908-00012</t>
  </si>
  <si>
    <t>930-00908</t>
  </si>
  <si>
    <t>930-00908-00025</t>
  </si>
  <si>
    <t>930-00908-00028</t>
  </si>
  <si>
    <t>930-00908-00031</t>
  </si>
  <si>
    <t>930-00908-00034</t>
  </si>
  <si>
    <t>930-00908-00037</t>
  </si>
  <si>
    <t>930-00908-00040</t>
  </si>
  <si>
    <t>930-00911-00001</t>
  </si>
  <si>
    <t>930-00911-00002</t>
  </si>
  <si>
    <t>930-00911-00003</t>
  </si>
  <si>
    <t>930-00911-00004</t>
  </si>
  <si>
    <t>930-00911-00005</t>
  </si>
  <si>
    <t>930-00911-00006</t>
  </si>
  <si>
    <t>930-00911-00007</t>
  </si>
  <si>
    <t>930-00911-00008</t>
  </si>
  <si>
    <t>930-00911-00009</t>
  </si>
  <si>
    <t>930-00911-00010</t>
  </si>
  <si>
    <t>930-00911-00011</t>
  </si>
  <si>
    <t>930-00911-00012</t>
  </si>
  <si>
    <t>930-00911</t>
  </si>
  <si>
    <t>930-00911-00025</t>
  </si>
  <si>
    <t>930-00911-00028</t>
  </si>
  <si>
    <t>930-00911-00031</t>
  </si>
  <si>
    <t>930-00911-00034</t>
  </si>
  <si>
    <t>930-00911-00037</t>
  </si>
  <si>
    <t>930-00911-00040</t>
  </si>
  <si>
    <t>930-00910-00001</t>
  </si>
  <si>
    <t>930-00910-00002</t>
  </si>
  <si>
    <t>930-00910-00003</t>
  </si>
  <si>
    <t>930-00910-00004</t>
  </si>
  <si>
    <t>930-00910-00005</t>
  </si>
  <si>
    <t>930-00910-00006</t>
  </si>
  <si>
    <t>930-00910-00007</t>
  </si>
  <si>
    <t>930-00910-00008</t>
  </si>
  <si>
    <t>930-00910-00009</t>
  </si>
  <si>
    <t>930-00910-00010</t>
  </si>
  <si>
    <t>930-00910-00011</t>
  </si>
  <si>
    <t>930-00910-00012</t>
  </si>
  <si>
    <t>930-00910</t>
  </si>
  <si>
    <t>930-00910-00025</t>
  </si>
  <si>
    <t>930-00910-00028</t>
  </si>
  <si>
    <t>930-00910-00031</t>
  </si>
  <si>
    <t>930-00910-00034</t>
  </si>
  <si>
    <t>930-00910-00037</t>
  </si>
  <si>
    <t>930-00910-00040</t>
  </si>
  <si>
    <t>930-00912-00001</t>
  </si>
  <si>
    <t>930-00912-00002</t>
  </si>
  <si>
    <t>930-00912-00003</t>
  </si>
  <si>
    <t>930-00912-00004</t>
  </si>
  <si>
    <t>930-00912-00005</t>
  </si>
  <si>
    <t>930-00912-00006</t>
  </si>
  <si>
    <t>930-00912-00007</t>
  </si>
  <si>
    <t>930-00912-00008</t>
  </si>
  <si>
    <t>930-00912-00009</t>
  </si>
  <si>
    <t>930-00912-00010</t>
  </si>
  <si>
    <t>930-00912-00011</t>
  </si>
  <si>
    <t>930-00912-00012</t>
  </si>
  <si>
    <t>930-00912</t>
  </si>
  <si>
    <t>930-00912-00025</t>
  </si>
  <si>
    <t>930-00912-00028</t>
  </si>
  <si>
    <t>930-00912-00031</t>
  </si>
  <si>
    <t>930-00912-00034</t>
  </si>
  <si>
    <t>930-00912-00037</t>
  </si>
  <si>
    <t>930-00912-00040</t>
  </si>
  <si>
    <t>930-00907-00001</t>
  </si>
  <si>
    <t>930-00907-00002</t>
  </si>
  <si>
    <t>930-00907-00003</t>
  </si>
  <si>
    <t>930-00907-00004</t>
  </si>
  <si>
    <t>930-00907-00005</t>
  </si>
  <si>
    <t>930-00907-00006</t>
  </si>
  <si>
    <t>930-00907</t>
  </si>
  <si>
    <t>930-00907-00007</t>
  </si>
  <si>
    <t>930-00907-00010</t>
  </si>
  <si>
    <t>930-00907-00013</t>
  </si>
  <si>
    <t>930-10886-00003</t>
  </si>
  <si>
    <t>930-10886</t>
  </si>
  <si>
    <t>930-10886-00004</t>
  </si>
  <si>
    <t>930-10886-00005</t>
  </si>
  <si>
    <t>930-00855-00001</t>
  </si>
  <si>
    <t>930-00855</t>
  </si>
  <si>
    <t>930-00855-00002</t>
  </si>
  <si>
    <t>930-00855-00003</t>
  </si>
  <si>
    <t>930-00854-00001</t>
  </si>
  <si>
    <t>930-00854</t>
  </si>
  <si>
    <t>930-00854-00002</t>
  </si>
  <si>
    <t>930-00854-00003</t>
  </si>
  <si>
    <t>930-00852-00001</t>
  </si>
  <si>
    <t>930-00852</t>
  </si>
  <si>
    <t>930-00852-00002</t>
  </si>
  <si>
    <t>930-00852-00003</t>
  </si>
  <si>
    <t>930-00851-00001</t>
  </si>
  <si>
    <t>930-00851</t>
  </si>
  <si>
    <t>930-00851-00002</t>
  </si>
  <si>
    <t>930-00851-00003</t>
  </si>
  <si>
    <t>930-00850-00001</t>
  </si>
  <si>
    <t>930-00850</t>
  </si>
  <si>
    <t>930-00850-00002</t>
  </si>
  <si>
    <t>930-00850-00003</t>
  </si>
  <si>
    <t>930-00904-00001</t>
  </si>
  <si>
    <t>930-00904</t>
  </si>
  <si>
    <t>930-00904-00002</t>
  </si>
  <si>
    <t>930-00904-00003</t>
  </si>
  <si>
    <t>930-00903-00001</t>
  </si>
  <si>
    <t>930-00903</t>
  </si>
  <si>
    <t>930-00903-00002</t>
  </si>
  <si>
    <t>930-00903-00003</t>
  </si>
  <si>
    <t>930-00902-00001</t>
  </si>
  <si>
    <t>930-00902</t>
  </si>
  <si>
    <t>930-00902-00002</t>
  </si>
  <si>
    <t>930-00902-00003</t>
  </si>
  <si>
    <t>930-00901-00001</t>
  </si>
  <si>
    <t>930-00901</t>
  </si>
  <si>
    <t>930-00901-00002</t>
  </si>
  <si>
    <t>930-00901-00003</t>
  </si>
  <si>
    <t>930-00900-00001</t>
  </si>
  <si>
    <t>930-00900</t>
  </si>
  <si>
    <t>930-00900-00002</t>
  </si>
  <si>
    <t>930-00900-00003</t>
  </si>
  <si>
    <t>930-10899-00001</t>
  </si>
  <si>
    <t>930-10899</t>
  </si>
  <si>
    <t>930-10899-00002</t>
  </si>
  <si>
    <t>930-10899-00003</t>
  </si>
  <si>
    <t>930-01489-00003</t>
  </si>
  <si>
    <t>930-00220-00001</t>
  </si>
  <si>
    <t>930-00220-00002</t>
  </si>
  <si>
    <t>930-00220-00003</t>
  </si>
  <si>
    <t>930-00221-00001</t>
  </si>
  <si>
    <t>930-00221-00002</t>
  </si>
  <si>
    <t>930-00221-00003</t>
  </si>
  <si>
    <t>930-00543-00001</t>
  </si>
  <si>
    <t>930-00543-00002</t>
  </si>
  <si>
    <t>930-00543-00003</t>
  </si>
  <si>
    <t>930-00430-00003</t>
  </si>
  <si>
    <t>930-00431-00001</t>
  </si>
  <si>
    <t>930-00431-00002</t>
  </si>
  <si>
    <t>930-00431-00003</t>
  </si>
  <si>
    <t>930-00432-00001</t>
  </si>
  <si>
    <t>930-00432-00002</t>
  </si>
  <si>
    <t>930-00432-00003</t>
  </si>
  <si>
    <t>930-01183-00001</t>
  </si>
  <si>
    <t>930-01183-00002</t>
  </si>
  <si>
    <t>930-01183-00003</t>
  </si>
  <si>
    <t>930-00884-00001</t>
  </si>
  <si>
    <t>930-00884-00002</t>
  </si>
  <si>
    <t>930-00885-00001</t>
  </si>
  <si>
    <t>930-00885-00002</t>
  </si>
  <si>
    <t>930-00884</t>
  </si>
  <si>
    <t>930-00885</t>
  </si>
  <si>
    <t>930-00884-00003</t>
  </si>
  <si>
    <t>930-00884-00004</t>
  </si>
  <si>
    <t>930-00884-00005</t>
  </si>
  <si>
    <t>930-00885-00003</t>
  </si>
  <si>
    <t>930-00885-00004</t>
  </si>
  <si>
    <t>930-00885-00005</t>
  </si>
  <si>
    <t>930-00883-00001</t>
  </si>
  <si>
    <t>930-00883</t>
  </si>
  <si>
    <t>930-00883-00002</t>
  </si>
  <si>
    <t>930-00883-00003</t>
  </si>
  <si>
    <t>930-00883-00004</t>
  </si>
  <si>
    <t>930-00883-00005</t>
  </si>
  <si>
    <t>930-01204-00001</t>
  </si>
  <si>
    <t>930-01204-00002</t>
  </si>
  <si>
    <t>930-01206-00001</t>
  </si>
  <si>
    <t>930-01206-00002</t>
  </si>
  <si>
    <t>930-01208-00001</t>
  </si>
  <si>
    <t>930-01208-00002</t>
  </si>
  <si>
    <t>930-01210-00001</t>
  </si>
  <si>
    <t>930-01211-00001</t>
  </si>
  <si>
    <t>930-01211-00002</t>
  </si>
  <si>
    <t>930-01213-00001</t>
  </si>
  <si>
    <t>930-01213-00002</t>
  </si>
  <si>
    <t>930-01215-00001</t>
  </si>
  <si>
    <t>930-01215-00002</t>
  </si>
  <si>
    <t>930-01217-00001</t>
  </si>
  <si>
    <t>930-01217-00002</t>
  </si>
  <si>
    <t>930-01219-00001</t>
  </si>
  <si>
    <t>930-01219-00002</t>
  </si>
  <si>
    <t>930-01221-00001</t>
  </si>
  <si>
    <t>930-01221-00002</t>
  </si>
  <si>
    <t>930-01223-00001</t>
  </si>
  <si>
    <t>930-01223-00002</t>
  </si>
  <si>
    <t>930-01225-00001</t>
  </si>
  <si>
    <t>930-01225-00002</t>
  </si>
  <si>
    <t>910-00068</t>
  </si>
  <si>
    <t>910-00077</t>
  </si>
  <si>
    <t>930-00683-00001</t>
  </si>
  <si>
    <t>930-00683-00003</t>
  </si>
  <si>
    <t>930-00683-00004</t>
  </si>
  <si>
    <t>930-00683-00002</t>
  </si>
  <si>
    <t>930-00687-00001</t>
  </si>
  <si>
    <t>930-00687-00003</t>
  </si>
  <si>
    <t>930-00687-00004</t>
  </si>
  <si>
    <t>930-00687-00002</t>
  </si>
  <si>
    <t>920-01632-10000</t>
  </si>
  <si>
    <t>920-01632-20000</t>
  </si>
  <si>
    <t>920-01634-10000</t>
  </si>
  <si>
    <t>920-01634-20000</t>
  </si>
  <si>
    <t>930-01741-00001</t>
  </si>
  <si>
    <t>930-01741-00002</t>
  </si>
  <si>
    <t>930-00005-00012</t>
  </si>
  <si>
    <t>930-01743-00001</t>
  </si>
  <si>
    <t>930-01743-00002</t>
  </si>
  <si>
    <t>930-01747-00001</t>
  </si>
  <si>
    <t>930-01747-00003</t>
  </si>
  <si>
    <t>930-01747-00002</t>
  </si>
  <si>
    <t>930-01751-00001</t>
  </si>
  <si>
    <t>930-01751-00003</t>
  </si>
  <si>
    <t>930-01751-00002</t>
  </si>
  <si>
    <t>930-01745-00001</t>
  </si>
  <si>
    <t>930-01745-00002</t>
  </si>
  <si>
    <t>930-00005-00024</t>
  </si>
  <si>
    <t>930-00005-00025</t>
  </si>
  <si>
    <t>930-00005-00026</t>
  </si>
  <si>
    <t>930-00005-00027</t>
  </si>
  <si>
    <t>930-00005-00028</t>
  </si>
  <si>
    <t>930-00005-00029</t>
  </si>
  <si>
    <t>930-00005-00030</t>
  </si>
  <si>
    <t>930-00005-00031</t>
  </si>
  <si>
    <t>930-00005-00032</t>
  </si>
  <si>
    <t>930-00005-00033</t>
  </si>
  <si>
    <t>930-00005-00034</t>
  </si>
  <si>
    <t>930-00005-00035</t>
  </si>
  <si>
    <t>930-00005-00036</t>
  </si>
  <si>
    <t>930-00005-00037</t>
  </si>
  <si>
    <t>930-00005-00038</t>
  </si>
  <si>
    <t>930-00005-00039</t>
  </si>
  <si>
    <t>930-00005-00040</t>
  </si>
  <si>
    <t>930-00005-00041</t>
  </si>
  <si>
    <t>930-00005-00042</t>
  </si>
  <si>
    <t>930-00005-00004</t>
  </si>
  <si>
    <t>930-00005-00045</t>
  </si>
  <si>
    <t>930-00005-00046</t>
  </si>
  <si>
    <t>930-00005-00047</t>
  </si>
  <si>
    <t>930-00005-00048</t>
  </si>
  <si>
    <t>930-00005-00049</t>
  </si>
  <si>
    <t>930-00005-00050</t>
  </si>
  <si>
    <t>930-00005-00051</t>
  </si>
  <si>
    <t>930-00005-00052</t>
  </si>
  <si>
    <t>910-00601</t>
  </si>
  <si>
    <t>910-00602</t>
  </si>
  <si>
    <t>920-00659-00001</t>
  </si>
  <si>
    <t>920-00660-00001</t>
  </si>
  <si>
    <t>920-00661-00001</t>
  </si>
  <si>
    <t>910-00674</t>
  </si>
  <si>
    <t>920-00662-00001</t>
  </si>
  <si>
    <t>920-00635-10000</t>
  </si>
  <si>
    <t>920-00675-10000</t>
  </si>
  <si>
    <t>920-00675-20000</t>
  </si>
  <si>
    <t>920-00635-20000</t>
  </si>
  <si>
    <t>930-00637-00001</t>
  </si>
  <si>
    <t>930-00637-00003</t>
  </si>
  <si>
    <t>930-00637-00004</t>
  </si>
  <si>
    <t>930-00637-00002</t>
  </si>
  <si>
    <t>930-00641-00001</t>
  </si>
  <si>
    <t>930-00641-00003</t>
  </si>
  <si>
    <t>930-00641-00004</t>
  </si>
  <si>
    <t>930-00641-00002</t>
  </si>
  <si>
    <t>920-00677-10000</t>
  </si>
  <si>
    <t>920-00677-20000</t>
  </si>
  <si>
    <t>920-00679-10000</t>
  </si>
  <si>
    <t>920-00679-20000</t>
  </si>
  <si>
    <t>920-00681-10000</t>
  </si>
  <si>
    <t>920-00681-20000</t>
  </si>
  <si>
    <t>911.2278.900</t>
  </si>
  <si>
    <t>920-02278-00001</t>
  </si>
  <si>
    <t>920-00043-10000</t>
  </si>
  <si>
    <t>920-00043-20000</t>
  </si>
  <si>
    <t>920-00037-10000</t>
  </si>
  <si>
    <t>920-00037-20000</t>
  </si>
  <si>
    <t>920-00042-10000</t>
  </si>
  <si>
    <t>920-00042-20000</t>
  </si>
  <si>
    <t>910-00663</t>
  </si>
  <si>
    <t>910-00665</t>
  </si>
  <si>
    <t>920-01736-00001</t>
  </si>
  <si>
    <t>920-01737-00001</t>
  </si>
  <si>
    <t>910-00149</t>
  </si>
  <si>
    <t>910-01227</t>
  </si>
  <si>
    <t>910-01228</t>
  </si>
  <si>
    <t>910-00603</t>
  </si>
  <si>
    <t>910-00605</t>
  </si>
  <si>
    <t>910-01808</t>
  </si>
  <si>
    <t>910-01839</t>
  </si>
  <si>
    <t>910-01840</t>
  </si>
  <si>
    <t>910-01841</t>
  </si>
  <si>
    <t>920-00296-10000</t>
  </si>
  <si>
    <t>920-00296-20000</t>
  </si>
  <si>
    <t>920-00297-10000</t>
  </si>
  <si>
    <t>920-00297-20000</t>
  </si>
  <si>
    <t>920-00904-10000</t>
  </si>
  <si>
    <t>920-00904-20000</t>
  </si>
  <si>
    <t>920-00921-10000</t>
  </si>
  <si>
    <t>920-00921-20000</t>
  </si>
  <si>
    <t>920-00647-10000</t>
  </si>
  <si>
    <t>920-00647-20000</t>
  </si>
  <si>
    <t>920-00923-10000</t>
  </si>
  <si>
    <t>920-00923-20000</t>
  </si>
  <si>
    <t>920-00131-00001</t>
  </si>
  <si>
    <t>920-01968-00001</t>
  </si>
  <si>
    <t>920-01899-00001</t>
  </si>
  <si>
    <t>920-01996-00001</t>
  </si>
  <si>
    <t>920-01978-00001</t>
  </si>
  <si>
    <t>910-00089</t>
  </si>
  <si>
    <t>910-01859</t>
  </si>
  <si>
    <t>920-01897-00001</t>
  </si>
  <si>
    <t>920-01869-00001</t>
  </si>
  <si>
    <t>920-00485-10000</t>
  </si>
  <si>
    <t>920-00485-20000</t>
  </si>
  <si>
    <t>920-00493-10000</t>
  </si>
  <si>
    <t>920-00493-20000</t>
  </si>
  <si>
    <t>920-00487-10000</t>
  </si>
  <si>
    <t>920-00487-20000</t>
  </si>
  <si>
    <t>920-00498-10000</t>
  </si>
  <si>
    <t>910-00794</t>
  </si>
  <si>
    <t>920-00498-20000</t>
  </si>
  <si>
    <t>920-00499-10000</t>
  </si>
  <si>
    <t>920-00499-20000</t>
  </si>
  <si>
    <t>920-00520-10000</t>
  </si>
  <si>
    <t>920-00520-20000</t>
  </si>
  <si>
    <t>920-00500-10000</t>
  </si>
  <si>
    <t>920-00500-20000</t>
  </si>
  <si>
    <t>920-10116-10000</t>
  </si>
  <si>
    <t>920-10116-20000</t>
  </si>
  <si>
    <t>910-01858</t>
  </si>
  <si>
    <t>920-00510-10000</t>
  </si>
  <si>
    <t>920-00510-20000</t>
  </si>
  <si>
    <t>920-00511-10000</t>
  </si>
  <si>
    <t>920-00511-20000</t>
  </si>
  <si>
    <t>910-00521</t>
  </si>
  <si>
    <t>920-01967-00001</t>
  </si>
  <si>
    <t>920-01987-00001</t>
  </si>
  <si>
    <t>910-00607</t>
  </si>
  <si>
    <t>910-00005</t>
  </si>
  <si>
    <t>920-01888-00001</t>
  </si>
  <si>
    <t>920-00962-10000</t>
  </si>
  <si>
    <t>910-01229</t>
  </si>
  <si>
    <t>910-01230</t>
  </si>
  <si>
    <t>910-01231</t>
  </si>
  <si>
    <t>920-00962-20000</t>
  </si>
  <si>
    <t>920-00004-00001</t>
  </si>
  <si>
    <t>920-00649-00001</t>
  </si>
  <si>
    <t>920-00650-00001</t>
  </si>
  <si>
    <t>920-02274-00001</t>
  </si>
  <si>
    <t>910-00609</t>
  </si>
  <si>
    <t>910-00610</t>
  </si>
  <si>
    <t>920-01232-00001</t>
  </si>
  <si>
    <t>920-01232-00003</t>
  </si>
  <si>
    <t>920-00823-00001</t>
  </si>
  <si>
    <t>920-00078-00001</t>
  </si>
  <si>
    <t>920-00218-00001</t>
  </si>
  <si>
    <t>920-00069-00001</t>
  </si>
  <si>
    <t>920-00217-00001</t>
  </si>
  <si>
    <t>910-00216</t>
  </si>
  <si>
    <t>910-00220</t>
  </si>
  <si>
    <t>920-00085-00001</t>
  </si>
  <si>
    <t>920-00219-00001</t>
  </si>
  <si>
    <t>910-01846</t>
  </si>
  <si>
    <t>920-01847-00001</t>
  </si>
  <si>
    <t>910-01845</t>
  </si>
  <si>
    <t>910-01844</t>
  </si>
  <si>
    <t>920-00714-00001</t>
  </si>
  <si>
    <t>920-00825-00001</t>
  </si>
  <si>
    <t>910-00861</t>
  </si>
  <si>
    <t>910-00969</t>
  </si>
  <si>
    <t>910-02264</t>
  </si>
  <si>
    <t>920-01234-30000</t>
  </si>
  <si>
    <t>920-01234-10000</t>
  </si>
  <si>
    <t>910-01236</t>
  </si>
  <si>
    <t>910-01237</t>
  </si>
  <si>
    <t>920-01238-30000</t>
  </si>
  <si>
    <t>920-01238-10000</t>
  </si>
  <si>
    <t>920-01241-30000</t>
  </si>
  <si>
    <t>920-01241-10000</t>
  </si>
  <si>
    <t>930-00890-00001</t>
  </si>
  <si>
    <t>930-00890-00002</t>
  </si>
  <si>
    <t>930-00887-00003</t>
  </si>
  <si>
    <t>930-00887-00001</t>
  </si>
  <si>
    <t>930-00887-00007</t>
  </si>
  <si>
    <t>930-00887-00005</t>
  </si>
  <si>
    <t>930-00890-00003</t>
  </si>
  <si>
    <t>930-00890-00004</t>
  </si>
  <si>
    <t>930-00887-00011</t>
  </si>
  <si>
    <t>930-00887-00009</t>
  </si>
  <si>
    <t>930-00889-00001</t>
  </si>
  <si>
    <t>930-00889-00002</t>
  </si>
  <si>
    <t>930-00889-00004</t>
  </si>
  <si>
    <t>930-00889-00003</t>
  </si>
  <si>
    <t>930-00889-00005</t>
  </si>
  <si>
    <t>930-00889-00006</t>
  </si>
  <si>
    <t>930-00889-00008</t>
  </si>
  <si>
    <t>930-00889-00007</t>
  </si>
  <si>
    <t>930-00891-00001</t>
  </si>
  <si>
    <t>930-00891-00003</t>
  </si>
  <si>
    <t>930-00891-00005</t>
  </si>
  <si>
    <t>930-00886-00001</t>
  </si>
  <si>
    <t>930-00898-00001</t>
  </si>
  <si>
    <t>930-00898-00002</t>
  </si>
  <si>
    <t>930-00898-00003</t>
  </si>
  <si>
    <t>930-00898</t>
  </si>
  <si>
    <t>930-00906-00001</t>
  </si>
  <si>
    <t>930-10906-00001</t>
  </si>
  <si>
    <t>930-00906-00003</t>
  </si>
  <si>
    <t>930-10906-00002</t>
  </si>
  <si>
    <t>930-10906-00003</t>
  </si>
  <si>
    <t>930-00906-00002</t>
  </si>
  <si>
    <t>930-00906-00004</t>
  </si>
  <si>
    <t>930-10906-00004</t>
  </si>
  <si>
    <t>930-00906-00005</t>
  </si>
  <si>
    <t>930-10906</t>
  </si>
  <si>
    <t>930-00906</t>
  </si>
  <si>
    <t>920-00651-00001</t>
  </si>
  <si>
    <t>920-00652-00001</t>
  </si>
  <si>
    <t>920-00653-00001</t>
  </si>
  <si>
    <t>920-00654-00001</t>
  </si>
  <si>
    <t>920-00655-00001</t>
  </si>
  <si>
    <t>920-00656-00001</t>
  </si>
  <si>
    <t>920-00657-00001</t>
  </si>
  <si>
    <t>920-00658-00001</t>
  </si>
  <si>
    <t>920-01293-30000</t>
  </si>
  <si>
    <t>920-01293-10000</t>
  </si>
  <si>
    <t>930-00892-00001</t>
  </si>
  <si>
    <t>930-00892-00002</t>
  </si>
  <si>
    <t>910-01297</t>
  </si>
  <si>
    <t>910-00085</t>
  </si>
  <si>
    <t>930-00893-00001</t>
  </si>
  <si>
    <t>910-01299</t>
  </si>
  <si>
    <t>920-01300-30000</t>
  </si>
  <si>
    <t>920-01300-10000</t>
  </si>
  <si>
    <t>920-01302-30000</t>
  </si>
  <si>
    <t>920-01302-10000</t>
  </si>
  <si>
    <t>930-01304-00001</t>
  </si>
  <si>
    <t>930-01304-00002</t>
  </si>
  <si>
    <t>910-00462</t>
  </si>
  <si>
    <t>910-10200</t>
  </si>
  <si>
    <t>910-00201</t>
  </si>
  <si>
    <t>910-10046</t>
  </si>
  <si>
    <t>910-00053</t>
  </si>
  <si>
    <t>910-00099</t>
  </si>
  <si>
    <t>910-10100</t>
  </si>
  <si>
    <t>910-10101</t>
  </si>
  <si>
    <t>910-10040</t>
  </si>
  <si>
    <t>910-10042</t>
  </si>
  <si>
    <t>910-10102</t>
  </si>
  <si>
    <t>910-10103</t>
  </si>
  <si>
    <t>910-10104</t>
  </si>
  <si>
    <t>910-00095</t>
  </si>
  <si>
    <t>910-10122</t>
  </si>
  <si>
    <t>910-10120</t>
  </si>
  <si>
    <t>910-10121</t>
  </si>
  <si>
    <t>910-00018</t>
  </si>
  <si>
    <t>910-00021</t>
  </si>
  <si>
    <t>910-10106</t>
  </si>
  <si>
    <t>910-10107</t>
  </si>
  <si>
    <t>910-10108</t>
  </si>
  <si>
    <t>910-10109</t>
  </si>
  <si>
    <t>910-00039</t>
  </si>
  <si>
    <t>910-00119</t>
  </si>
  <si>
    <t>910-00032</t>
  </si>
  <si>
    <t>910-00033</t>
  </si>
  <si>
    <t>910-10110</t>
  </si>
  <si>
    <t>910-00111</t>
  </si>
  <si>
    <t>920-00112-10000</t>
  </si>
  <si>
    <t>920-00112-20000</t>
  </si>
  <si>
    <t>920-10114-10000</t>
  </si>
  <si>
    <t>920-10114-20000</t>
  </si>
  <si>
    <t>910-00071</t>
  </si>
  <si>
    <t>910-00863</t>
  </si>
  <si>
    <t>920-00645-10000</t>
  </si>
  <si>
    <t>920-00645-20000</t>
  </si>
  <si>
    <t>910-01880</t>
  </si>
  <si>
    <t>910-00474</t>
  </si>
  <si>
    <t>910-00014</t>
  </si>
  <si>
    <t>920-00010-00001</t>
  </si>
  <si>
    <t>910-10334</t>
  </si>
  <si>
    <t>910-00407</t>
  </si>
  <si>
    <t>910-00323</t>
  </si>
  <si>
    <t>910-00340</t>
  </si>
  <si>
    <t>910-00330</t>
  </si>
  <si>
    <t>910-10332</t>
  </si>
  <si>
    <t>910-00331</t>
  </si>
  <si>
    <t>920-00341-00001</t>
  </si>
  <si>
    <t>920-00308-00001</t>
  </si>
  <si>
    <t>920-00310-00001</t>
  </si>
  <si>
    <t>920-00315-00001</t>
  </si>
  <si>
    <t>930-00311-00001</t>
  </si>
  <si>
    <t>920-00309-00001</t>
  </si>
  <si>
    <t>920-00443-00001</t>
  </si>
  <si>
    <t>910-01995</t>
  </si>
  <si>
    <t>910-00437</t>
  </si>
  <si>
    <t>910-00440</t>
  </si>
  <si>
    <t>910-00441</t>
  </si>
  <si>
    <t>910-10355</t>
  </si>
  <si>
    <t>910-00326</t>
  </si>
  <si>
    <t>910-00329</t>
  </si>
  <si>
    <t>930-00300-00001</t>
  </si>
  <si>
    <t>930-00278-00001</t>
  </si>
  <si>
    <t>930-00301-00001</t>
  </si>
  <si>
    <t>910-00325</t>
  </si>
  <si>
    <t>910-00324</t>
  </si>
  <si>
    <t>910-00327</t>
  </si>
  <si>
    <t>910-00328</t>
  </si>
  <si>
    <t>920-00318-00001</t>
  </si>
  <si>
    <t>920-00316-00001</t>
  </si>
  <si>
    <t>910-00444</t>
  </si>
  <si>
    <t>910-00040</t>
  </si>
  <si>
    <t>910-10088</t>
  </si>
  <si>
    <t>920-00039-00001</t>
  </si>
  <si>
    <t>920-00087-00001</t>
  </si>
  <si>
    <t>920-00400-00001</t>
  </si>
  <si>
    <t>920-00396-00001</t>
  </si>
  <si>
    <t>920-00395-00001</t>
  </si>
  <si>
    <t>920-00450-00001</t>
  </si>
  <si>
    <t>920-00452-00001</t>
  </si>
  <si>
    <t>920-00399-00001</t>
  </si>
  <si>
    <t>920-00448-00001</t>
  </si>
  <si>
    <t>920-00447-00001</t>
  </si>
  <si>
    <t>920-00451-00001</t>
  </si>
  <si>
    <t>920-00453-00001</t>
  </si>
  <si>
    <t>920-00449-00001</t>
  </si>
  <si>
    <t>920-00093-00001</t>
  </si>
  <si>
    <t>920-00091-00001</t>
  </si>
  <si>
    <t>920-00092-00001</t>
  </si>
  <si>
    <t>920-00426-00001</t>
  </si>
  <si>
    <t>920-00427-00001</t>
  </si>
  <si>
    <t>910-01306</t>
  </si>
  <si>
    <t>910-01307</t>
  </si>
  <si>
    <t>920-02272-00001</t>
  </si>
  <si>
    <t>920-02273-00001</t>
  </si>
  <si>
    <t>910-01870</t>
  </si>
  <si>
    <t>920-01882-00001</t>
  </si>
  <si>
    <t>920-00566-10000</t>
  </si>
  <si>
    <t>920-00566-20000</t>
  </si>
  <si>
    <t>920-00568-10000</t>
  </si>
  <si>
    <t>920-00568-20000</t>
  </si>
  <si>
    <t>910-00578</t>
  </si>
  <si>
    <t>910-00580</t>
  </si>
  <si>
    <t>920-01308-10000</t>
  </si>
  <si>
    <t>920-01308-20000</t>
  </si>
  <si>
    <t>930-00574-00001</t>
  </si>
  <si>
    <t>930-00574-00003</t>
  </si>
  <si>
    <t>930-00574-00002</t>
  </si>
  <si>
    <t>930-00574-00004</t>
  </si>
  <si>
    <t>920-01310-10000</t>
  </si>
  <si>
    <t>920-01310-20000</t>
  </si>
  <si>
    <t>920-01312-10000</t>
  </si>
  <si>
    <t>920-01312-20000</t>
  </si>
  <si>
    <t>920-01314-10000</t>
  </si>
  <si>
    <t>920-01314-20000</t>
  </si>
  <si>
    <t>930-00570-00001</t>
  </si>
  <si>
    <t>930-00571-00003</t>
  </si>
  <si>
    <t>930-00572-00002</t>
  </si>
  <si>
    <t>930-00573-00004</t>
  </si>
  <si>
    <t>930-01316-00001</t>
  </si>
  <si>
    <t>930-01316-00002</t>
  </si>
  <si>
    <t>920-00611-10000</t>
  </si>
  <si>
    <t>920-00611-20000</t>
  </si>
  <si>
    <t>920-00613-10000</t>
  </si>
  <si>
    <t>920-00613-20000</t>
  </si>
  <si>
    <t>920-00615-10000</t>
  </si>
  <si>
    <t>920-00615-20000</t>
  </si>
  <si>
    <t>920-00617-10000</t>
  </si>
  <si>
    <t>920-00617-20000</t>
  </si>
  <si>
    <t>920-01318-10000</t>
  </si>
  <si>
    <t>920-01318-20000</t>
  </si>
  <si>
    <t>920-00619-10000</t>
  </si>
  <si>
    <t>920-00619-20000</t>
  </si>
  <si>
    <t>920-01320-10000</t>
  </si>
  <si>
    <t>920-01320-20000</t>
  </si>
  <si>
    <t>920-01322-10000</t>
  </si>
  <si>
    <t>920-01322-20000</t>
  </si>
  <si>
    <t>920-01324-10000</t>
  </si>
  <si>
    <t>920-01324-20000</t>
  </si>
  <si>
    <t>920-00621-10000</t>
  </si>
  <si>
    <t>920-00621-20000</t>
  </si>
  <si>
    <t>920-00623-10000</t>
  </si>
  <si>
    <t>920-00623-20000</t>
  </si>
  <si>
    <t>920-00625-10000</t>
  </si>
  <si>
    <t>920-00625-20000</t>
  </si>
  <si>
    <t>920-01326-10000</t>
  </si>
  <si>
    <t>920-01326-20000</t>
  </si>
  <si>
    <t>920-01328-10000</t>
  </si>
  <si>
    <t>920-01328-20000</t>
  </si>
  <si>
    <t>920-00627-10000</t>
  </si>
  <si>
    <t>920-00627-20000</t>
  </si>
  <si>
    <t>910-01877</t>
  </si>
  <si>
    <t>910-01936</t>
  </si>
  <si>
    <t>910-00130</t>
  </si>
  <si>
    <t>910-01981</t>
  </si>
  <si>
    <t>910-02624</t>
  </si>
  <si>
    <t>920-00582-10000</t>
  </si>
  <si>
    <t>920-00584-10000</t>
  </si>
  <si>
    <t>920-00584-20000</t>
  </si>
  <si>
    <t>920-00582-20000</t>
  </si>
  <si>
    <t>920-00629-10000</t>
  </si>
  <si>
    <t>920-00629-20000</t>
  </si>
  <si>
    <t>910-00087</t>
  </si>
  <si>
    <t>910-00086</t>
  </si>
  <si>
    <t>910-10294</t>
  </si>
  <si>
    <t>910-10293</t>
  </si>
  <si>
    <t>910-00266</t>
  </si>
  <si>
    <t>910-10279</t>
  </si>
  <si>
    <t>910-00252</t>
  </si>
  <si>
    <t>910-00251</t>
  </si>
  <si>
    <t>910-10263</t>
  </si>
  <si>
    <t>910-10283</t>
  </si>
  <si>
    <t>910-10282</t>
  </si>
  <si>
    <t>910-10359</t>
  </si>
  <si>
    <t>910-00297</t>
  </si>
  <si>
    <t>910-00245</t>
  </si>
  <si>
    <t>910-10295</t>
  </si>
  <si>
    <t>920-00423-00001</t>
  </si>
  <si>
    <t>910-00299</t>
  </si>
  <si>
    <t>910-00419</t>
  </si>
  <si>
    <t>910-00422</t>
  </si>
  <si>
    <t>920-00385-00001</t>
  </si>
  <si>
    <t>920-00408-00001</t>
  </si>
  <si>
    <t>910-00404</t>
  </si>
  <si>
    <t>920-01989-00001</t>
  </si>
  <si>
    <t>920-00417-00001</t>
  </si>
  <si>
    <t>920-00416-00001</t>
  </si>
  <si>
    <t>930-00267-00001</t>
  </si>
  <si>
    <t>930-00281-00001</t>
  </si>
  <si>
    <t>910-00376</t>
  </si>
  <si>
    <t>910-00336</t>
  </si>
  <si>
    <t>910-00247</t>
  </si>
  <si>
    <t>920-00384-00001</t>
  </si>
  <si>
    <t>910-10358</t>
  </si>
  <si>
    <t>920-00386-00001</t>
  </si>
  <si>
    <t>920-00409-00001</t>
  </si>
  <si>
    <t>910-00375</t>
  </si>
  <si>
    <t>910-10262</t>
  </si>
  <si>
    <t>910-00254</t>
  </si>
  <si>
    <t>910-00253</t>
  </si>
  <si>
    <t>920-01948-00001</t>
  </si>
  <si>
    <t>920-01949-00001</t>
  </si>
  <si>
    <t>920-01946-00001</t>
  </si>
  <si>
    <t>920-01947-00001</t>
  </si>
  <si>
    <t>920-01984-00001</t>
  </si>
  <si>
    <t>920-01954-00001</t>
  </si>
  <si>
    <t>920-01982-00001</t>
  </si>
  <si>
    <t>920-01956-00001</t>
  </si>
  <si>
    <t>920-01985-00001</t>
  </si>
  <si>
    <t>920-01955-00001</t>
  </si>
  <si>
    <t>920-01983-00001</t>
  </si>
  <si>
    <t>920-01957-00001</t>
  </si>
  <si>
    <t>920-01993-00001</t>
  </si>
  <si>
    <t>920-01991-00001</t>
  </si>
  <si>
    <t>920-01992-00001</t>
  </si>
  <si>
    <t>920-01986-00001</t>
  </si>
  <si>
    <t>930-01330-00001</t>
  </si>
  <si>
    <t>930-01330-00002</t>
  </si>
  <si>
    <t>930-01332-00001</t>
  </si>
  <si>
    <t>930-01332-00002</t>
  </si>
  <si>
    <t>930-01334-00001</t>
  </si>
  <si>
    <t>930-01334-00002</t>
  </si>
  <si>
    <t>930-01336-00001</t>
  </si>
  <si>
    <t>930-01336-00002</t>
  </si>
  <si>
    <t>930-00896-00001</t>
  </si>
  <si>
    <t>930-00896-00003</t>
  </si>
  <si>
    <t>930-00896-00004</t>
  </si>
  <si>
    <t>930-00896-00005</t>
  </si>
  <si>
    <t>930-00897-00001</t>
  </si>
  <si>
    <t>930-00897-00005</t>
  </si>
  <si>
    <t>930-00897-00007</t>
  </si>
  <si>
    <t>930-00897-00009</t>
  </si>
  <si>
    <t>920-01902-00001</t>
  </si>
  <si>
    <t>910-00050</t>
  </si>
  <si>
    <t>Legacy Part Number</t>
  </si>
  <si>
    <t>Column2</t>
  </si>
  <si>
    <t>Make your location bookable through Biamp Workplace with calendar integration - 1 year</t>
  </si>
  <si>
    <t>Make your location bookable through Biamp Workplace with calendar integration - 3 years</t>
  </si>
  <si>
    <t>Make your location bookable through Biamp Workplace with calendar integration - 5 years</t>
  </si>
  <si>
    <t>UCC Promo Price: 20% off UCC product when purchased with a Parlé conferencing bar or meeting room bundle. Use Promo Code UCC20 on purchase order.</t>
  </si>
  <si>
    <t>920-02606-20000</t>
  </si>
  <si>
    <t>Evoko Kleeo Desk Manager including a 1-year Workplace Booking License, 1-pack</t>
  </si>
  <si>
    <t>910-00001</t>
  </si>
  <si>
    <t>Cambridge DS1339W-TAA</t>
  </si>
  <si>
    <t>70V plenum loudspeaker – white, TAA-compliant, Chicago CCEA plenum compliant</t>
  </si>
  <si>
    <t>Other</t>
  </si>
  <si>
    <t>Available Q2 2026</t>
  </si>
  <si>
    <t>910-00009</t>
  </si>
  <si>
    <t>Biamp BMA 360D</t>
  </si>
  <si>
    <t>24-inch frequency invariant beamforming ceiling tile microphone array with Dante and 4 x 15 watt PoE amplifier</t>
  </si>
  <si>
    <t>Microphone</t>
  </si>
  <si>
    <t>910-00010</t>
  </si>
  <si>
    <t>Biamp BMA 360D-I</t>
  </si>
  <si>
    <t>600 mm frequency invariant beamforming ceiling tile microphone array with Dante and 4 x 15 watt PoE amplifier</t>
  </si>
  <si>
    <t>910-00019</t>
  </si>
  <si>
    <t>Biamp BMA 360D-RM</t>
  </si>
  <si>
    <t>24-inch recessed mount accessory for BMA 360D ceiling tile microphone</t>
  </si>
  <si>
    <t>910-00020</t>
  </si>
  <si>
    <t>Biamp BMA 360D-RM-I</t>
  </si>
  <si>
    <t>600 mm recessed mount accessory for BMA 360D ceiling tile microphone</t>
  </si>
  <si>
    <t>910-00023</t>
  </si>
  <si>
    <t>Biamp BMA 360D-SM</t>
  </si>
  <si>
    <t>24-inch surface mount accessory for BMA 360D ceiling tile microphone</t>
  </si>
  <si>
    <t>910-00024</t>
  </si>
  <si>
    <t>Biamp BMA 360D-SM-I</t>
  </si>
  <si>
    <t>600 mm surface mount accessory for BMA 360D ceiling tile microphone</t>
  </si>
  <si>
    <t>920-02802-10000</t>
  </si>
  <si>
    <t>Desono CMX2-LG-B Black</t>
  </si>
  <si>
    <t>ClickMount Pan-Tilt Bracket, Large, Fits EX-S8, EX-S10 and EX-S10SUB Loudspeakers, black</t>
  </si>
  <si>
    <t>920-02802-20000</t>
  </si>
  <si>
    <t>Desono CMX2-LG-W White</t>
  </si>
  <si>
    <t>920-02800-10000</t>
  </si>
  <si>
    <t>Desono CMX2-SM-B Black</t>
  </si>
  <si>
    <t>920-02800-20000</t>
  </si>
  <si>
    <t>Desono CMX2-SM-W White</t>
  </si>
  <si>
    <t>920-02808-10000</t>
  </si>
  <si>
    <t>Desono EXUB2-S10​-B Black</t>
  </si>
  <si>
    <t>920-02808-20000</t>
  </si>
  <si>
    <t>Desono EXUB2-S10​-W White</t>
  </si>
  <si>
    <t>920-02804-10000</t>
  </si>
  <si>
    <t>Desono EXUB2-S6-B Black</t>
  </si>
  <si>
    <t>EX-S6 ClickMount U-Bracket Kit, black</t>
  </si>
  <si>
    <t>920-02804-20000</t>
  </si>
  <si>
    <t>Desono EXUB2-S6-W White</t>
  </si>
  <si>
    <t>920-02806-10000</t>
  </si>
  <si>
    <t>Desono EXUB2-S8-B Black</t>
  </si>
  <si>
    <t>920-02806-20000</t>
  </si>
  <si>
    <t>Desono EXUB2-S8-W White</t>
  </si>
  <si>
    <t>920-02810-10000</t>
  </si>
  <si>
    <t>Desono SPA-UBDX102-B Black</t>
  </si>
  <si>
    <t>U-Bracket Kit, Aluminum with ClickPlug, DX-S5, black</t>
  </si>
  <si>
    <t>920-02810-20000</t>
  </si>
  <si>
    <t>Desono SPA-UBDX102-W White</t>
  </si>
  <si>
    <t>920-02812-10000</t>
  </si>
  <si>
    <t>Desono SPA-UBDX202-B Black</t>
  </si>
  <si>
    <t>U-Bracket Kit, Aluminum with ClickPlug, DX-S8, black</t>
  </si>
  <si>
    <t>920-02812-20000</t>
  </si>
  <si>
    <t>Desono SPA-UBDX202-W White</t>
  </si>
  <si>
    <t>910-00013</t>
  </si>
  <si>
    <t>EasyConnect MPX CRS USB-C</t>
  </si>
  <si>
    <t>USB-C cable retractor system for MPX 200/250</t>
  </si>
  <si>
    <t>910-00012</t>
  </si>
  <si>
    <t>EasyConnect MPX TA 203x260</t>
  </si>
  <si>
    <t>Table adapter for MPX 200/250 - 203 x 260 mm (8"x 10.24”)</t>
  </si>
  <si>
    <t>910-00011</t>
  </si>
  <si>
    <t>EasyConnect MPX TA 203x508</t>
  </si>
  <si>
    <t>Table adapter for MPX 200/250 - 203 x 508 mm (8"x 20”)</t>
  </si>
  <si>
    <t>920-00005</t>
  </si>
  <si>
    <t>EasyConnect POE-90W</t>
  </si>
  <si>
    <t>90W PoE++ power injector</t>
  </si>
  <si>
    <t>900-10004</t>
  </si>
  <si>
    <t>MAX Connect Auditorium Mode License</t>
  </si>
  <si>
    <t>Perpetual license for Auditorium Mode feature extension</t>
  </si>
  <si>
    <t>910-01541</t>
  </si>
  <si>
    <t>CM20DT</t>
  </si>
  <si>
    <t>911.1541.900</t>
  </si>
  <si>
    <t>6.5" two-way thin edge design ceiling speaker 100-70 volt / 20 watts, 16 ohms / 60 watts, white, with basket integrated neodymium magnets for a perfect seal, removable logo and quick fit push connector</t>
  </si>
  <si>
    <t>http://www.biamp.com</t>
  </si>
  <si>
    <t>920-01543-20000</t>
  </si>
  <si>
    <t>CM20T</t>
  </si>
  <si>
    <t>911.1542.900</t>
  </si>
  <si>
    <t>6.5" two-way ceiling speaker 70 - 100 volt / 20 watts, 16 ohms / 60 watts, white, with removable logo and quick fit push connector</t>
  </si>
  <si>
    <t>920-01543-10000</t>
  </si>
  <si>
    <t>CM20T-BL</t>
  </si>
  <si>
    <t>911.1543.900</t>
  </si>
  <si>
    <t>6.5" two-way ceiling speaker 70 - 100 volt / 20 watts, 16 ohms / 60 watts, black, with removable logo and quick fit push connector</t>
  </si>
  <si>
    <t>920-01545-20000</t>
  </si>
  <si>
    <t>CM3T</t>
  </si>
  <si>
    <t>911.1544.900</t>
  </si>
  <si>
    <t>3" Miniature ceiling speaker 70 - 100 volt / 6 watts, 16 ohms / 20 watts, spring clamps mounting, white, with removable logo</t>
  </si>
  <si>
    <t>920-01545-10000</t>
  </si>
  <si>
    <t>CM3T-BL</t>
  </si>
  <si>
    <t>911.1545.900</t>
  </si>
  <si>
    <t>3" Miniature ceiling speaker 70 - 100 volt / 6 watts,  16 ohms / 20 watts, spring clamps mounting, black, with removable logo</t>
  </si>
  <si>
    <t>920-01548-20000</t>
  </si>
  <si>
    <t>CM4T</t>
  </si>
  <si>
    <t>911.1548.900</t>
  </si>
  <si>
    <t>4" ceiling speaker 70 - 100 volt / 6 watts, 16 ohms / 30 watts, spring clips mounting, white, with removable logo</t>
  </si>
  <si>
    <t>920-01548-10000</t>
  </si>
  <si>
    <t>CM4T-BL</t>
  </si>
  <si>
    <t>911.1549.900</t>
  </si>
  <si>
    <t>4" ceiling speaker 70 - 100 volt / 6 watts, 16 ohms / 30 watts, spring clips mounting, black, with removable logo</t>
  </si>
  <si>
    <t>910-01554</t>
  </si>
  <si>
    <t>CM6E</t>
  </si>
  <si>
    <t>911.1554.900</t>
  </si>
  <si>
    <t>6.5" dual cone ceiling speaker 100 volt / 6 watts, white, with removable logo</t>
  </si>
  <si>
    <t>920-01557-20000</t>
  </si>
  <si>
    <t>CM6T</t>
  </si>
  <si>
    <t>911.1556.900</t>
  </si>
  <si>
    <t>6.5" two-way ceiling speaker 70 - 100 volt / 6 watts, 16 ohms / 60 watts, white, with removable logo and quick fit push connector</t>
  </si>
  <si>
    <t>920-01557-10000</t>
  </si>
  <si>
    <t>CM6T-BL</t>
  </si>
  <si>
    <t>911.1557.900</t>
  </si>
  <si>
    <t>6.5" two-way ceiling speaker 70 - 100 volt / 6 watts, 16 ohms / 60 watts, black, with removable logo and quick fit push connector</t>
  </si>
  <si>
    <t>910-01560</t>
  </si>
  <si>
    <t>CMAR5T-W</t>
  </si>
  <si>
    <t>911.1560.900</t>
  </si>
  <si>
    <t>5.25" two-way built-in marine speaker 8 ohms / 50 watts or 100 volt / 20 watts, T20iP 100 volt transformer included, white</t>
  </si>
  <si>
    <t>910-01561</t>
  </si>
  <si>
    <t>CMAR5-W</t>
  </si>
  <si>
    <t>911.1561.900</t>
  </si>
  <si>
    <t>5.25" two-way built-in marine speaker 8 ohms / 50 watts, IP65, white</t>
  </si>
  <si>
    <t>910-01562</t>
  </si>
  <si>
    <t>CMAR6T-W</t>
  </si>
  <si>
    <t>911.1562.900</t>
  </si>
  <si>
    <t>6.5" two-way built-in marine speaker 8 ohms / 60 watts or 100 volt / 20 watts, T20iP 100 volt transformer included, white</t>
  </si>
  <si>
    <t>910-01563</t>
  </si>
  <si>
    <t>CMAR6-W</t>
  </si>
  <si>
    <t>911.1563.900</t>
  </si>
  <si>
    <t>6.5" two-way built-in marine speaker 8 ohms / 60 watts, IP65, white</t>
  </si>
  <si>
    <t>910-01564</t>
  </si>
  <si>
    <t>CMAR8T-W</t>
  </si>
  <si>
    <t>911.1564.900</t>
  </si>
  <si>
    <t>8" two-way built-in marine speaker 8 ohms / 100 watts or 100 volt / 20 watts, T20iP 100 volt transformer included, white</t>
  </si>
  <si>
    <t>910-01565</t>
  </si>
  <si>
    <t>CMAR8-W</t>
  </si>
  <si>
    <t>911.1565.900</t>
  </si>
  <si>
    <t>8" two-way built-in marine speaker 8 ohms / 100 watts, IP65, white</t>
  </si>
  <si>
    <t>910-01566</t>
  </si>
  <si>
    <t>CMBB</t>
  </si>
  <si>
    <t>911.1566.900</t>
  </si>
  <si>
    <t>On-wall box for CM6T, CM6E, CM20T, CM608, CM20DT and CM608D loudspeaker range</t>
  </si>
  <si>
    <t>910-01583</t>
  </si>
  <si>
    <t>CMSUB8</t>
  </si>
  <si>
    <t>911.1583.900</t>
  </si>
  <si>
    <t>8" dual coil ceiling subwoofer 2 x 8 ohms / 2 x 80 watts, built-in crossover, white</t>
  </si>
  <si>
    <t>910-01584</t>
  </si>
  <si>
    <t>CMX20DT</t>
  </si>
  <si>
    <t>911.1584.900</t>
  </si>
  <si>
    <t>8" two-way thin edge design ceiling speaker 70 - 100 volt / 20 watts, 16 ohms / 100 watts, white, with basket integrated neodymium magnets for a perfect seal, removable logo and quick fix push connector</t>
  </si>
  <si>
    <t>920-01586-20000</t>
  </si>
  <si>
    <t>CMX20T</t>
  </si>
  <si>
    <t>911.1585.900</t>
  </si>
  <si>
    <t>8" two-way ceiling speaker 70 - 100 volt / 20 watts, 16 ohms / 100 watts, white, with removable logo and quick fit push connector</t>
  </si>
  <si>
    <t>920-01586-10000</t>
  </si>
  <si>
    <t>CMX20T-BL</t>
  </si>
  <si>
    <t>911.1586.900</t>
  </si>
  <si>
    <t>8" two-way ceiling speaker 70 - 100 volt / 20 watts,  16 ohms / 100 watts, black, with removable logo and quick fit push connector</t>
  </si>
  <si>
    <t>910-01472</t>
  </si>
  <si>
    <t>ROCK20</t>
  </si>
  <si>
    <t>911.1472.900</t>
  </si>
  <si>
    <t>Rock design outdoor loudspeaker, two-way, 100 volt / 20 watts or 8 ohms / 60 watts</t>
  </si>
  <si>
    <t>910-01587</t>
  </si>
  <si>
    <t>COLS101</t>
  </si>
  <si>
    <t>911.1587.900</t>
  </si>
  <si>
    <t>10 x 2" slim sound column loudspeaker with 1" tweeter 70/100 volt / 40 watts or 8 ohms / 60 watts, white</t>
  </si>
  <si>
    <t>910-01588</t>
  </si>
  <si>
    <t>COLS41</t>
  </si>
  <si>
    <t>911.1588.900</t>
  </si>
  <si>
    <t>4 x 2" slim sound column loudspeaker with 1" tweeter 70 - 100 volt / 20 watts or 8 ohms / 30 watts, white</t>
  </si>
  <si>
    <t>910-01589</t>
  </si>
  <si>
    <t>COLS81</t>
  </si>
  <si>
    <t>911.1589.900</t>
  </si>
  <si>
    <t>8 x 2" slim sound column loudspeaker with 1" tweeter 70 - 100 volt / 30 watts or 16 ohms / 40 watts, white</t>
  </si>
  <si>
    <t>910-01590</t>
  </si>
  <si>
    <t>COLSBRA</t>
  </si>
  <si>
    <t>911.1590.900</t>
  </si>
  <si>
    <t>Bracket for easy tilting and rotating of COLS sound columns</t>
  </si>
  <si>
    <t>910-01591</t>
  </si>
  <si>
    <t>COLW101</t>
  </si>
  <si>
    <t>911.1591.900</t>
  </si>
  <si>
    <t>10 x 3.3" sound column loudspeaker with 1" tweeter 70 - 100 volt / 100 watts or 8 ohms / 140 watts, white</t>
  </si>
  <si>
    <t>910-01592</t>
  </si>
  <si>
    <t>COLW41</t>
  </si>
  <si>
    <t>911.1592.900</t>
  </si>
  <si>
    <t>4 x 3.3" sound column loudspeaker with 1" tweeter 70 - 100 volt / 40 watts or 16 ohms / 60 watts, white</t>
  </si>
  <si>
    <t>910-01593</t>
  </si>
  <si>
    <t>COLW81</t>
  </si>
  <si>
    <t>911.1593.900</t>
  </si>
  <si>
    <t>8 x 3.3" sound column loudspeaker with 1" tweeter 70 - 100 volt / 80 watts or 8 ohms / 120 watts, white</t>
  </si>
  <si>
    <t>910-01594</t>
  </si>
  <si>
    <t>COLWBRA</t>
  </si>
  <si>
    <t>911.1594.900</t>
  </si>
  <si>
    <t>Bracket for easy tilting and rotating of COLW sound columns</t>
  </si>
  <si>
    <t>910-01492</t>
  </si>
  <si>
    <t>SUB2201-BL</t>
  </si>
  <si>
    <t>911.1492.900</t>
  </si>
  <si>
    <t>Passive 10" subwoofer, 4 ohms / 250 watts, plywood construction with structured paint, pole mount adaptor, black</t>
  </si>
  <si>
    <t>920-01493-10000</t>
  </si>
  <si>
    <t>SUB2400-BL</t>
  </si>
  <si>
    <t>911.1493.900</t>
  </si>
  <si>
    <t>Passive 2 x 10" subwoofer, 4 ohms or 16 ohms / 600 watts, plywood construction with structured paint, black, pole mount adaptor</t>
  </si>
  <si>
    <t>920-01493-20000</t>
  </si>
  <si>
    <t>SUB2400-W</t>
  </si>
  <si>
    <t>911.1494.900</t>
  </si>
  <si>
    <t>Passive 2 x 10" subwoofer, 4 ohms or 16 ohms / 600 watts, plywood construction with structured paint, white</t>
  </si>
  <si>
    <r>
      <rPr>
        <b/>
        <sz val="12"/>
        <rFont val="Calibri"/>
        <family val="2"/>
        <scheme val="minor"/>
      </rPr>
      <t xml:space="preserve">The following products include a 1-year Red Tier license:
</t>
    </r>
    <r>
      <rPr>
        <sz val="12"/>
        <rFont val="Calibri"/>
        <family val="2"/>
        <scheme val="minor"/>
      </rPr>
      <t>Cambridge Qt X 300, Cambridge Qt X 300D, Cambridge Qt X 600, Cambridge Qt X 600D, Cambridge Qt X 800, Cambridge Qt X 800D, Cambridge Qt X 805, Cambridge Qt X 805D, Devio SCX 400, Devio SCX 800, Impera Connect-X MP6, Impera Tango, Impera Uniform, Tesira AMP-4175R, Tesira AMP-4300R CV, Tesira AMP-4350R, Tesira AMP-8175R, TesiraFORTÉ AI (revision B), TesiraFORTÉ AVB AI (revision B), TesiraFORTÉ AVB CI (revision B), TesiraFORTÉ AVB VT (revision B), TesiraFORTÉ AVB VT4 (revision B), TesiraFORTÉ CI (revision B), TesiraFORTÉ DAN AI (revision B), TesiraFORTÉ DAN CI (revision B), TesiraFORTÉ DAN VT (revision B), TesiraFORTÉ DAN VT4 (revision B), TesiraFORTÉ VT (revision B), TesiraFORTÉ X 400, TesiraFORTÉ X 800, TesiraFORTÉ X 1600, Voltera D 600.4M, Voltera D 1200.2M, Voltera D 1200.4M, Voltera D 2400.2M, Voltera D 2400.4M, Voltera D 4800.2M and Voltera D 4800.4M</t>
    </r>
  </si>
  <si>
    <r>
      <rPr>
        <b/>
        <sz val="12"/>
        <rFont val="Calibri"/>
        <family val="2"/>
        <scheme val="minor"/>
      </rPr>
      <t xml:space="preserve">The following products include a 1-year White Tier license:
</t>
    </r>
    <r>
      <rPr>
        <sz val="12"/>
        <rFont val="Calibri"/>
        <family val="2"/>
        <scheme val="minor"/>
      </rPr>
      <t>TesiraCONNECT TC-5, TesiraCONNECT TC-5D, TesiraLUX IDH-1, TesiraLUX OH-1, MAX Connect, Parlé VBC 2800, EasyConnect MPX 250 (Soon), Voltera D 1200.8, Voltera D 1200.4, Voltera D 2400.8, Voltera D 2400.4, Voltera D 4800.4, TesiraXEL 1200.1 and TesiraXEL 1200.2</t>
    </r>
  </si>
  <si>
    <r>
      <t>Parl</t>
    </r>
    <r>
      <rPr>
        <sz val="12"/>
        <rFont val="Calibri"/>
        <family val="2"/>
      </rPr>
      <t>é</t>
    </r>
    <r>
      <rPr>
        <sz val="12"/>
        <rFont val="Calibri"/>
        <family val="2"/>
        <scheme val="minor"/>
      </rPr>
      <t xml:space="preserve"> Conferencing Audio Bar with ALS port</t>
    </r>
  </si>
  <si>
    <r>
      <t>Parl</t>
    </r>
    <r>
      <rPr>
        <sz val="12"/>
        <rFont val="Calibri"/>
        <family val="2"/>
      </rPr>
      <t>é</t>
    </r>
    <r>
      <rPr>
        <sz val="12"/>
        <rFont val="Calibri"/>
        <family val="2"/>
        <scheme val="minor"/>
      </rPr>
      <t xml:space="preserve"> Conferencing Video Bar with ALS 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</si>
</sst>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
    <numFmt numFmtId="165" formatCode=";;;"/>
    <numFmt numFmtId="166" formatCode="0.0"/>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u/>
      <sz val="10"/>
      <color theme="10"/>
      <name val="Arial"/>
      <family val="2"/>
    </font>
    <font>
      <u/>
      <sz val="10"/>
      <color theme="11"/>
      <name val="Arial"/>
      <family val="2"/>
    </font>
    <font>
      <sz val="12"/>
      <name val="Calibri"/>
      <family val="2"/>
      <scheme val="minor"/>
    </font>
    <font>
      <sz val="10"/>
      <name val="Calibri"/>
      <family val="2"/>
    </font>
    <font>
      <b/>
      <sz val="18"/>
      <name val="Calibri"/>
      <family val="2"/>
    </font>
    <font>
      <b/>
      <sz val="18"/>
      <color rgb="FFFF0000"/>
      <name val="Calibri"/>
      <family val="2"/>
    </font>
    <font>
      <sz val="12"/>
      <name val="Calibri"/>
      <family val="2"/>
    </font>
    <font>
      <b/>
      <sz val="36"/>
      <name val="Calibri"/>
      <family val="2"/>
    </font>
    <font>
      <sz val="14"/>
      <name val="Calibri"/>
      <family val="2"/>
    </font>
    <font>
      <b/>
      <sz val="14"/>
      <name val="Calibri"/>
      <family val="2"/>
    </font>
    <font>
      <b/>
      <u/>
      <sz val="14"/>
      <color theme="10"/>
      <name val="Calibri"/>
      <family val="2"/>
    </font>
    <font>
      <sz val="9"/>
      <name val="Calibri"/>
      <family val="2"/>
    </font>
    <font>
      <sz val="8"/>
      <name val="Arial"/>
      <family val="2"/>
    </font>
    <font>
      <b/>
      <sz val="28"/>
      <name val="Calibri"/>
      <family val="2"/>
    </font>
    <font>
      <sz val="28"/>
      <name val="Calibri"/>
      <family val="2"/>
    </font>
    <font>
      <sz val="10"/>
      <name val="Arial"/>
      <family val="2"/>
    </font>
    <font>
      <sz val="12"/>
      <name val="Arial"/>
      <family val="2"/>
    </font>
    <font>
      <sz val="12"/>
      <color rgb="FFFF0000"/>
      <name val="Calibri"/>
      <family val="2"/>
      <scheme val="minor"/>
    </font>
    <font>
      <u/>
      <sz val="12"/>
      <color theme="10"/>
      <name val="Arial"/>
      <family val="2"/>
    </font>
    <font>
      <sz val="12"/>
      <color theme="1"/>
      <name val="Calibri"/>
      <family val="2"/>
      <scheme val="minor"/>
    </font>
    <font>
      <b/>
      <sz val="12"/>
      <name val="Calibri"/>
      <family val="2"/>
      <scheme val="minor"/>
    </font>
    <font>
      <sz val="12"/>
      <color theme="10"/>
      <name val="Calibri"/>
      <family val="2"/>
      <scheme val="minor"/>
    </font>
    <font>
      <u/>
      <sz val="12"/>
      <color theme="10"/>
      <name val="Calibri"/>
      <family val="2"/>
      <scheme val="minor"/>
    </font>
    <font>
      <sz val="12"/>
      <color rgb="FF000000"/>
      <name val="Calibri"/>
      <family val="2"/>
    </font>
  </fonts>
  <fills count="2">
    <fill>
      <patternFill patternType="none"/>
    </fill>
    <fill>
      <patternFill patternType="gray125"/>
    </fill>
  </fills>
  <borders count="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indexed="64"/>
      </right>
      <top/>
      <bottom/>
      <diagonal/>
    </border>
  </borders>
  <cellStyleXfs count="8">
    <xf numFmtId="0" fontId="0" fillId="0" borderId="0"/>
    <xf numFmtId="0" fontId="3" fillId="0" borderId="0"/>
    <xf numFmtId="0" fontId="2" fillId="0" borderId="0"/>
    <xf numFmtId="0" fontId="1" fillId="0" borderId="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19" fillId="0" borderId="0" applyFont="0" applyFill="0" applyBorder="0" applyAlignment="0" applyProtection="0"/>
  </cellStyleXfs>
  <cellXfs count="84">
    <xf numFmtId="0" fontId="0" fillId="0" borderId="0" xfId="0"/>
    <xf numFmtId="0" fontId="6" fillId="0" borderId="0" xfId="0" applyFont="1" applyAlignment="1">
      <alignment horizontal="left" wrapText="1"/>
    </xf>
    <xf numFmtId="0" fontId="6" fillId="0" borderId="0" xfId="0" applyFont="1" applyAlignment="1">
      <alignment wrapText="1"/>
    </xf>
    <xf numFmtId="49" fontId="6" fillId="0" borderId="0" xfId="0" applyNumberFormat="1" applyFont="1" applyAlignment="1">
      <alignment wrapText="1"/>
    </xf>
    <xf numFmtId="0" fontId="7" fillId="0" borderId="0" xfId="0" applyFont="1"/>
    <xf numFmtId="0" fontId="8" fillId="0" borderId="0" xfId="0" applyFont="1" applyAlignment="1">
      <alignment wrapText="1"/>
    </xf>
    <xf numFmtId="0" fontId="7" fillId="0" borderId="0" xfId="0" applyFont="1" applyAlignment="1">
      <alignment wrapText="1"/>
    </xf>
    <xf numFmtId="0" fontId="10" fillId="0" borderId="0" xfId="0" applyFont="1" applyAlignment="1">
      <alignment wrapText="1"/>
    </xf>
    <xf numFmtId="0" fontId="12" fillId="0" borderId="0" xfId="0" applyFont="1"/>
    <xf numFmtId="0" fontId="8" fillId="0" borderId="0" xfId="0" applyFont="1" applyAlignment="1">
      <alignment horizontal="right"/>
    </xf>
    <xf numFmtId="0" fontId="10" fillId="0" borderId="0" xfId="0" applyFont="1" applyAlignment="1">
      <alignment horizontal="right"/>
    </xf>
    <xf numFmtId="165" fontId="7" fillId="0" borderId="0" xfId="0" applyNumberFormat="1" applyFont="1"/>
    <xf numFmtId="2" fontId="6" fillId="0" borderId="0" xfId="0" applyNumberFormat="1" applyFont="1" applyAlignment="1">
      <alignment horizontal="left" wrapText="1"/>
    </xf>
    <xf numFmtId="0" fontId="12" fillId="0" borderId="0" xfId="0" applyFont="1" applyAlignment="1">
      <alignment horizontal="center"/>
    </xf>
    <xf numFmtId="165" fontId="9" fillId="0" borderId="0" xfId="0" applyNumberFormat="1" applyFont="1" applyAlignment="1">
      <alignment horizontal="center" wrapText="1"/>
    </xf>
    <xf numFmtId="0" fontId="14" fillId="0" borderId="0" xfId="4" applyFont="1"/>
    <xf numFmtId="0" fontId="13" fillId="0" borderId="0" xfId="0" applyFont="1"/>
    <xf numFmtId="164" fontId="6" fillId="0" borderId="0" xfId="0" applyNumberFormat="1" applyFont="1" applyAlignment="1">
      <alignment wrapText="1"/>
    </xf>
    <xf numFmtId="0" fontId="18" fillId="0" borderId="0" xfId="0" applyFont="1"/>
    <xf numFmtId="0" fontId="13" fillId="0" borderId="0" xfId="0" applyFont="1" applyAlignment="1">
      <alignment horizontal="left" wrapText="1"/>
    </xf>
    <xf numFmtId="0" fontId="15" fillId="0" borderId="0" xfId="0" applyFont="1" applyAlignment="1">
      <alignment horizontal="left" vertical="top" wrapText="1"/>
    </xf>
    <xf numFmtId="0" fontId="11" fillId="0" borderId="0" xfId="0" applyFont="1" applyAlignment="1">
      <alignment horizontal="center"/>
    </xf>
    <xf numFmtId="0" fontId="12" fillId="0" borderId="0" xfId="0" applyFont="1" applyAlignment="1">
      <alignment horizontal="center"/>
    </xf>
    <xf numFmtId="0" fontId="17" fillId="0" borderId="0" xfId="0" applyFont="1" applyAlignment="1">
      <alignment horizontal="center"/>
    </xf>
    <xf numFmtId="0" fontId="20" fillId="0" borderId="0" xfId="0" applyFont="1"/>
    <xf numFmtId="49" fontId="6" fillId="0" borderId="1" xfId="0" applyNumberFormat="1" applyFont="1" applyBorder="1" applyAlignment="1">
      <alignment wrapText="1"/>
    </xf>
    <xf numFmtId="0" fontId="6" fillId="0" borderId="1" xfId="0" applyFont="1" applyBorder="1" applyAlignment="1">
      <alignment wrapText="1"/>
    </xf>
    <xf numFmtId="0" fontId="6" fillId="0" borderId="3" xfId="0" applyFont="1" applyBorder="1" applyAlignment="1">
      <alignment wrapText="1"/>
    </xf>
    <xf numFmtId="0" fontId="6" fillId="0" borderId="1" xfId="0" applyFont="1" applyBorder="1" applyAlignment="1">
      <alignment horizontal="left" wrapText="1"/>
    </xf>
    <xf numFmtId="0" fontId="22" fillId="0" borderId="0" xfId="4" applyFont="1" applyFill="1" applyAlignment="1">
      <alignment wrapText="1"/>
    </xf>
    <xf numFmtId="49" fontId="6" fillId="0" borderId="1" xfId="0" quotePrefix="1" applyNumberFormat="1" applyFont="1" applyBorder="1" applyAlignment="1">
      <alignment wrapText="1"/>
    </xf>
    <xf numFmtId="2" fontId="6" fillId="0" borderId="1" xfId="0" applyNumberFormat="1" applyFont="1" applyBorder="1" applyAlignment="1">
      <alignment horizontal="left" wrapText="1"/>
    </xf>
    <xf numFmtId="49" fontId="6" fillId="0" borderId="2" xfId="0" quotePrefix="1" applyNumberFormat="1" applyFont="1" applyBorder="1" applyAlignment="1">
      <alignment wrapText="1"/>
    </xf>
    <xf numFmtId="0" fontId="6" fillId="0" borderId="2" xfId="0" applyFont="1" applyBorder="1" applyAlignment="1">
      <alignment wrapText="1"/>
    </xf>
    <xf numFmtId="0" fontId="6" fillId="0" borderId="4" xfId="0" applyFont="1" applyBorder="1" applyAlignment="1">
      <alignment wrapText="1"/>
    </xf>
    <xf numFmtId="2" fontId="6" fillId="0" borderId="2" xfId="0" applyNumberFormat="1" applyFont="1" applyBorder="1" applyAlignment="1">
      <alignment horizontal="left" wrapText="1"/>
    </xf>
    <xf numFmtId="2" fontId="6" fillId="0" borderId="0" xfId="0" applyNumberFormat="1" applyFont="1" applyAlignment="1">
      <alignment wrapText="1"/>
    </xf>
    <xf numFmtId="0" fontId="6" fillId="0" borderId="2" xfId="0" applyFont="1" applyBorder="1" applyAlignment="1">
      <alignment horizontal="left" wrapText="1"/>
    </xf>
    <xf numFmtId="0" fontId="6" fillId="0" borderId="5" xfId="0" applyFont="1" applyBorder="1" applyAlignment="1">
      <alignment wrapText="1"/>
    </xf>
    <xf numFmtId="49" fontId="6" fillId="0" borderId="0" xfId="0" quotePrefix="1" applyNumberFormat="1" applyFont="1" applyAlignment="1">
      <alignment wrapText="1"/>
    </xf>
    <xf numFmtId="44" fontId="6" fillId="0" borderId="0" xfId="7" applyFont="1" applyAlignment="1">
      <alignment horizontal="right" wrapText="1"/>
    </xf>
    <xf numFmtId="44" fontId="6" fillId="0" borderId="0" xfId="7" applyFont="1"/>
    <xf numFmtId="44" fontId="6" fillId="0" borderId="0" xfId="7" applyFont="1" applyAlignment="1">
      <alignment wrapText="1"/>
    </xf>
    <xf numFmtId="44" fontId="20" fillId="0" borderId="0" xfId="7" applyFont="1"/>
    <xf numFmtId="49" fontId="23" fillId="0" borderId="0" xfId="0" quotePrefix="1" applyNumberFormat="1" applyFont="1" applyAlignment="1">
      <alignment wrapText="1"/>
    </xf>
    <xf numFmtId="0" fontId="23" fillId="0" borderId="0" xfId="0" applyFont="1" applyAlignment="1">
      <alignment wrapText="1"/>
    </xf>
    <xf numFmtId="0" fontId="22" fillId="0" borderId="0" xfId="4" applyFont="1" applyAlignment="1">
      <alignment wrapText="1"/>
    </xf>
    <xf numFmtId="49" fontId="23" fillId="0" borderId="0" xfId="0" applyNumberFormat="1" applyFont="1" applyAlignment="1">
      <alignment wrapText="1"/>
    </xf>
    <xf numFmtId="0" fontId="25" fillId="0" borderId="0" xfId="4" applyFont="1" applyAlignment="1">
      <alignment wrapText="1"/>
    </xf>
    <xf numFmtId="0" fontId="23" fillId="0" borderId="0" xfId="0" applyFont="1"/>
    <xf numFmtId="0" fontId="24" fillId="0" borderId="0" xfId="0" applyFont="1" applyAlignment="1">
      <alignment wrapText="1"/>
    </xf>
    <xf numFmtId="166" fontId="6" fillId="0" borderId="0" xfId="0" applyNumberFormat="1" applyFont="1" applyAlignment="1">
      <alignment horizontal="left" wrapText="1"/>
    </xf>
    <xf numFmtId="0" fontId="22" fillId="0" borderId="0" xfId="4" applyFont="1" applyBorder="1" applyAlignment="1">
      <alignment wrapText="1"/>
    </xf>
    <xf numFmtId="0" fontId="6" fillId="0" borderId="0" xfId="0" quotePrefix="1" applyFont="1" applyAlignment="1">
      <alignment wrapText="1"/>
    </xf>
    <xf numFmtId="44" fontId="6" fillId="0" borderId="1" xfId="7" applyFont="1" applyBorder="1" applyAlignment="1">
      <alignment wrapText="1"/>
    </xf>
    <xf numFmtId="44" fontId="6" fillId="0" borderId="2" xfId="7" applyFont="1" applyBorder="1" applyAlignment="1">
      <alignment wrapText="1"/>
    </xf>
    <xf numFmtId="165" fontId="6" fillId="0" borderId="0" xfId="0" applyNumberFormat="1" applyFont="1" applyAlignment="1">
      <alignment wrapText="1"/>
    </xf>
    <xf numFmtId="0" fontId="26" fillId="0" borderId="0" xfId="4" applyFont="1" applyBorder="1" applyAlignment="1">
      <alignment wrapText="1"/>
    </xf>
    <xf numFmtId="49" fontId="23" fillId="0" borderId="1" xfId="0" applyNumberFormat="1" applyFont="1" applyBorder="1" applyAlignment="1">
      <alignment wrapText="1"/>
    </xf>
    <xf numFmtId="0" fontId="23" fillId="0" borderId="1" xfId="0" applyFont="1" applyBorder="1" applyAlignment="1">
      <alignment wrapText="1"/>
    </xf>
    <xf numFmtId="0" fontId="6" fillId="0" borderId="0" xfId="0" applyFont="1" applyAlignment="1">
      <alignment horizontal="left"/>
    </xf>
    <xf numFmtId="0" fontId="10" fillId="0" borderId="0" xfId="0" applyFont="1"/>
    <xf numFmtId="0" fontId="23" fillId="0" borderId="2" xfId="0" applyFont="1" applyBorder="1" applyAlignment="1">
      <alignment wrapText="1"/>
    </xf>
    <xf numFmtId="0" fontId="26" fillId="0" borderId="0" xfId="4" applyFont="1" applyAlignment="1">
      <alignment wrapText="1"/>
    </xf>
    <xf numFmtId="0" fontId="6" fillId="0" borderId="0" xfId="0" applyFont="1" applyAlignment="1">
      <alignment vertical="top" wrapText="1"/>
    </xf>
    <xf numFmtId="49" fontId="23" fillId="0" borderId="2" xfId="0" applyNumberFormat="1" applyFont="1" applyBorder="1" applyAlignment="1">
      <alignment wrapText="1"/>
    </xf>
    <xf numFmtId="1" fontId="6" fillId="0" borderId="0" xfId="0" applyNumberFormat="1" applyFont="1" applyAlignment="1">
      <alignment wrapText="1"/>
    </xf>
    <xf numFmtId="0" fontId="21" fillId="0" borderId="0" xfId="0" applyFont="1" applyAlignment="1">
      <alignment wrapText="1"/>
    </xf>
    <xf numFmtId="44" fontId="6" fillId="0" borderId="0" xfId="7" applyFont="1" applyAlignment="1">
      <alignment horizontal="left" wrapText="1"/>
    </xf>
    <xf numFmtId="44" fontId="6" fillId="0" borderId="1" xfId="7" applyFont="1" applyBorder="1" applyAlignment="1">
      <alignment horizontal="right" wrapText="1"/>
    </xf>
    <xf numFmtId="44" fontId="6" fillId="0" borderId="2" xfId="7" applyFont="1" applyBorder="1" applyAlignment="1">
      <alignment horizontal="right" wrapText="1"/>
    </xf>
    <xf numFmtId="44" fontId="23" fillId="0" borderId="0" xfId="7" applyFont="1" applyAlignment="1">
      <alignment wrapText="1"/>
    </xf>
    <xf numFmtId="44" fontId="21" fillId="0" borderId="0" xfId="7" applyFont="1" applyAlignment="1">
      <alignment wrapText="1"/>
    </xf>
    <xf numFmtId="44" fontId="6" fillId="0" borderId="0" xfId="7" applyFont="1" applyAlignment="1">
      <alignment vertical="top" wrapText="1"/>
    </xf>
    <xf numFmtId="44" fontId="22" fillId="0" borderId="0" xfId="7" applyFont="1" applyAlignment="1">
      <alignment wrapText="1"/>
    </xf>
    <xf numFmtId="44" fontId="23" fillId="0" borderId="2" xfId="7" applyFont="1" applyBorder="1" applyAlignment="1">
      <alignment wrapText="1"/>
    </xf>
    <xf numFmtId="44" fontId="24" fillId="0" borderId="0" xfId="7" applyFont="1" applyAlignment="1">
      <alignment wrapText="1"/>
    </xf>
    <xf numFmtId="44" fontId="23" fillId="0" borderId="1" xfId="7" applyFont="1" applyBorder="1" applyAlignment="1">
      <alignment wrapText="1"/>
    </xf>
    <xf numFmtId="0" fontId="27" fillId="0" borderId="0" xfId="0" applyFont="1"/>
    <xf numFmtId="0" fontId="27" fillId="0" borderId="0" xfId="0" applyFont="1" applyAlignment="1">
      <alignment wrapText="1"/>
    </xf>
    <xf numFmtId="49" fontId="23" fillId="0" borderId="1" xfId="0" quotePrefix="1" applyNumberFormat="1" applyFont="1" applyBorder="1" applyAlignment="1">
      <alignment wrapText="1"/>
    </xf>
    <xf numFmtId="0" fontId="6" fillId="0" borderId="1" xfId="0" applyFont="1" applyBorder="1" applyAlignment="1">
      <alignment vertical="top" wrapText="1"/>
    </xf>
    <xf numFmtId="0" fontId="6" fillId="0" borderId="2" xfId="0" applyFont="1" applyBorder="1" applyAlignment="1">
      <alignment vertical="top" wrapText="1"/>
    </xf>
    <xf numFmtId="0" fontId="24" fillId="0" borderId="4" xfId="0" applyFont="1" applyBorder="1" applyAlignment="1">
      <alignment wrapText="1"/>
    </xf>
  </cellXfs>
  <cellStyles count="8">
    <cellStyle name="Currency" xfId="7" builtinId="4"/>
    <cellStyle name="Followed Hyperlink" xfId="6" builtinId="9" hidden="1"/>
    <cellStyle name="Followed Hyperlink" xfId="5" builtinId="9" hidden="1"/>
    <cellStyle name="Hyperlink" xfId="4" builtinId="8"/>
    <cellStyle name="Normal" xfId="0" builtinId="0"/>
    <cellStyle name="Normal 2" xfId="1" xr:uid="{00000000-0005-0000-0000-000004000000}"/>
    <cellStyle name="Normal 2 2" xfId="3" xr:uid="{00000000-0005-0000-0000-000005000000}"/>
    <cellStyle name="Normal 3" xfId="2" xr:uid="{00000000-0005-0000-0000-000006000000}"/>
  </cellStyles>
  <dxfs count="44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strike val="0"/>
        <outline val="0"/>
        <shadow val="0"/>
        <vertAlign val="baseline"/>
        <sz val="12"/>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4" formatCode="mm/dd/yy;@"/>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vertAlign val="baseline"/>
        <sz val="12"/>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4" formatCode="mm/dd/yy;@"/>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strike val="0"/>
        <outline val="0"/>
        <shadow val="0"/>
        <vertAlign val="baseline"/>
        <sz val="12"/>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4" formatCode="mm/dd/yy;@"/>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vertAlign val="baseline"/>
        <sz val="12"/>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rgb="FFFFFF00"/>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4" formatCode="mm/dd/yy;@"/>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strike val="0"/>
        <outline val="0"/>
        <shadow val="0"/>
        <vertAlign val="baseline"/>
        <sz val="12"/>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rgb="FFFFFF0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4" formatCode="mm/dd/yy;@"/>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strike val="0"/>
        <outline val="0"/>
        <shadow val="0"/>
        <vertAlign val="baseline"/>
        <sz val="12"/>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4" formatCode="mm/dd/yy;@"/>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strike val="0"/>
        <outline val="0"/>
        <shadow val="0"/>
        <vertAlign val="baseline"/>
        <sz val="12"/>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rgb="FFFFFF0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4" formatCode="mm/dd/yy;@"/>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strike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u val="none"/>
        <vertAlign val="baseline"/>
        <sz val="12"/>
        <color auto="1"/>
        <name val="Calibri"/>
        <family val="2"/>
        <scheme val="minor"/>
      </font>
      <numFmt numFmtId="164" formatCode="mm/dd/yy;@"/>
      <alignment horizontal="general" vertical="bottom" textRotation="0" wrapText="1" indent="0" justifyLastLine="0" shrinkToFit="0" readingOrder="0"/>
    </dxf>
    <dxf>
      <font>
        <strike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rgb="FFFFFF00"/>
        </patternFill>
      </fill>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4" formatCode="mm/dd/yy;@"/>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vertAlign val="baseline"/>
        <sz val="12"/>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rgb="FFFFFF0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4" formatCode="mm/dd/yy;@"/>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strike val="0"/>
        <outline val="0"/>
        <shadow val="0"/>
        <vertAlign val="baseline"/>
        <sz val="12"/>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rgb="FFFFFF00"/>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strike val="0"/>
        <outline val="0"/>
        <shadow val="0"/>
        <vertAlign val="baseline"/>
        <sz val="12"/>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border outline="0">
        <right style="thin">
          <color theme="0"/>
        </right>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Calibri"/>
        <family val="2"/>
        <scheme val="minor"/>
      </font>
      <fill>
        <patternFill patternType="solid">
          <fgColor indexed="64"/>
          <bgColor rgb="FFFFFF0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border outline="0">
        <right style="thin">
          <color theme="0"/>
        </right>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4" formatCode="mm/dd/yy;@"/>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vertAlign val="baseline"/>
        <sz val="12"/>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4" formatCode="mm/dd/yy;@"/>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rgb="FFFFFF00"/>
        </patternFill>
      </fill>
      <alignment horizontal="general" vertical="bottom"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4" formatCode="mm/dd/yy;@"/>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strike val="0"/>
        <outline val="0"/>
        <shadow val="0"/>
        <u val="none"/>
        <vertAlign val="baseline"/>
        <sz val="12"/>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rgb="FFFFFF00"/>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4" formatCode="mm/dd/yy;@"/>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rgb="FF000000"/>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strike val="0"/>
        <outline val="0"/>
        <shadow val="0"/>
        <vertAlign val="baseline"/>
        <sz val="12"/>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rgb="FFFFFF0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border outline="0">
        <right style="thin">
          <color indexed="64"/>
        </right>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4" formatCode="mm/dd/yy;@"/>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strike val="0"/>
        <outline val="0"/>
        <shadow val="0"/>
        <vertAlign val="baseline"/>
        <sz val="12"/>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rgb="FFFFFF0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border outline="0">
        <right style="thin">
          <color indexed="64"/>
        </right>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4" formatCode="mm/dd/yy;@"/>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6351</xdr:colOff>
      <xdr:row>3</xdr:row>
      <xdr:rowOff>120650</xdr:rowOff>
    </xdr:from>
    <xdr:to>
      <xdr:col>7</xdr:col>
      <xdr:colOff>643572</xdr:colOff>
      <xdr:row>6</xdr:row>
      <xdr:rowOff>53567</xdr:rowOff>
    </xdr:to>
    <xdr:pic>
      <xdr:nvPicPr>
        <xdr:cNvPr id="3" name="Picture 2">
          <a:extLst>
            <a:ext uri="{FF2B5EF4-FFF2-40B4-BE49-F238E27FC236}">
              <a16:creationId xmlns:a16="http://schemas.microsoft.com/office/drawing/2014/main" id="{4F787BC6-40B5-467E-88C7-1AD17F26E5CB}"/>
            </a:ext>
          </a:extLst>
        </xdr:cNvPr>
        <xdr:cNvPicPr>
          <a:picLocks noChangeAspect="1"/>
        </xdr:cNvPicPr>
      </xdr:nvPicPr>
      <xdr:blipFill>
        <a:blip xmlns:r="http://schemas.openxmlformats.org/officeDocument/2006/relationships" r:embed="rId1"/>
        <a:stretch>
          <a:fillRect/>
        </a:stretch>
      </xdr:blipFill>
      <xdr:spPr>
        <a:xfrm>
          <a:off x="3663951" y="615950"/>
          <a:ext cx="1244599" cy="42123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758E2DD-A24B-48E9-B627-F543A2FC151C}" name="Table131112" displayName="Table131112" ref="A1:AA17" totalsRowShown="0" headerRowDxfId="420" dataDxfId="419">
  <autoFilter ref="A1:AA17" xr:uid="{02AD998F-3CB1-4A21-99C4-2640F5C7A1E3}"/>
  <sortState xmlns:xlrd2="http://schemas.microsoft.com/office/spreadsheetml/2017/richdata2" ref="A2:AA17">
    <sortCondition ref="D17"/>
  </sortState>
  <tableColumns count="27">
    <tableColumn id="1" xr3:uid="{ED9B3D15-0C91-4A54-BDDE-C482ECA31EE4}" name="Manufacturer" dataDxfId="447">
      <calculatedColumnFormula>Company</calculatedColumnFormula>
    </tableColumn>
    <tableColumn id="2" xr3:uid="{B3A04115-819E-4004-8CF8-35BB50BA90D6}" name="Price Sheet Date - Last Updated" dataDxfId="446">
      <calculatedColumnFormula>Effectivity_Date</calculatedColumnFormula>
    </tableColumn>
    <tableColumn id="3" xr3:uid="{1AA4F9B5-97FF-4075-A57A-5683FB7BAD76}" name="Part Number" dataDxfId="445"/>
    <tableColumn id="4" xr3:uid="{DF2DFC1D-104C-4776-9ABE-0AEF612DF251}" name="Short Description" dataDxfId="444"/>
    <tableColumn id="5" xr3:uid="{0EFDBFC1-73CD-41CE-A64D-6A1344D343B0}" name="Unit of Measure" dataDxfId="443"/>
    <tableColumn id="6" xr3:uid="{1FE279CA-43FF-464D-8189-8D599AF0F8E7}" name="US MSRP" dataDxfId="442" dataCellStyle="Currency"/>
    <tableColumn id="10" xr3:uid="{79285D41-30B3-434B-A211-B35029D7629E}" name="Legacy Part Number" dataDxfId="441"/>
    <tableColumn id="9" xr3:uid="{765E93D5-4CDD-448D-AE18-29F4D976C442}" name="Column2" dataDxfId="440"/>
    <tableColumn id="16" xr3:uid="{8BE098FE-21DF-40A1-AA7F-CF7F3B038013}" name="UL/ETL Listed" dataDxfId="439"/>
    <tableColumn id="17" xr3:uid="{CE97D777-AA75-4D26-AC87-C0FD48153F9C}" name="Currency" dataDxfId="438">
      <calculatedColumnFormula>Currency</calculatedColumnFormula>
    </tableColumn>
    <tableColumn id="18" xr3:uid="{145C1FF4-9296-4DF1-817D-BAA2E62F9B02}" name="DIM Weight" dataDxfId="437"/>
    <tableColumn id="19" xr3:uid="{32175864-8547-40A7-AEEC-039D89A7C07F}" name="Weight Unit of Measure" dataDxfId="436">
      <calculatedColumnFormula>WeightUOM</calculatedColumnFormula>
    </tableColumn>
    <tableColumn id="21" xr3:uid="{BFD1C882-7960-4693-B435-13DF8DE41EAA}" name="Model Name" dataDxfId="435">
      <calculatedColumnFormula>Table131112[[#This Row],[Short Description]]</calculatedColumnFormula>
    </tableColumn>
    <tableColumn id="22" xr3:uid="{59F85A77-CC74-4398-92A3-6B07B6879F82}" name="Long Description" dataDxfId="434"/>
    <tableColumn id="23" xr3:uid="{FDACABD9-C189-4434-B1FF-A0C195285D13}" name="Other Description" dataDxfId="433"/>
    <tableColumn id="26" xr3:uid="{1FB2A3A3-D188-4AA4-8F41-32A064D32A72}" name="Item Status" dataDxfId="432">
      <calculatedColumnFormula>ItemStatus</calculatedColumnFormula>
    </tableColumn>
    <tableColumn id="27" xr3:uid="{E3C8C3AC-9153-4EE9-928E-7ACE0C906428}" name="Manufacturer's Category" dataDxfId="431"/>
    <tableColumn id="30" xr3:uid="{94223404-E7DE-4A73-B142-CF8C79437808}" name="Required Accessories" dataDxfId="430"/>
    <tableColumn id="31" xr3:uid="{4EB404A0-6FDA-4913-BBB3-7D21DFBDE244}" name="Optional Accessories" dataDxfId="429"/>
    <tableColumn id="38" xr3:uid="{CC3F0CDF-39C6-4931-AFDE-29F36F8EB4E3}" name="Freight Class" dataDxfId="428">
      <calculatedColumnFormula>Freight</calculatedColumnFormula>
    </tableColumn>
    <tableColumn id="39" xr3:uid="{6C7FB8EC-CC25-4862-A730-475973A62747}" name="Drop Ship Y/N?" dataDxfId="427">
      <calculatedColumnFormula>DropShip</calculatedColumnFormula>
    </tableColumn>
    <tableColumn id="40" xr3:uid="{5D5C65F3-401A-427B-BE61-4C7C321294D3}" name="U.S Energy Star Y/N?" dataDxfId="426">
      <calculatedColumnFormula>EnergyStar</calculatedColumnFormula>
    </tableColumn>
    <tableColumn id="41" xr3:uid="{77618A93-2F1B-4343-B952-834C29C52F0B}" name="TAA Compliant Y/N?" dataDxfId="425"/>
    <tableColumn id="42" xr3:uid="{082348B9-1FB3-4971-8599-5A83F4E2CF06}" name="Certificate of Origin" dataDxfId="424"/>
    <tableColumn id="43" xr3:uid="{7AABC079-9D24-4043-ADDD-1647DD59AC2D}" name="URL/Link" dataDxfId="423" dataCellStyle="Hyperlink">
      <calculatedColumnFormula>URL</calculatedColumnFormula>
    </tableColumn>
    <tableColumn id="44" xr3:uid="{FA8CFF39-5933-4FE7-AD20-3696C262B4B3}" name="Manufacturer's Division" dataDxfId="422">
      <calculatedColumnFormula>Table131112[[#This Row],[Manufacturer''s Category]]</calculatedColumnFormula>
    </tableColumn>
    <tableColumn id="47" xr3:uid="{9C8E27EA-5210-4251-B0E9-03001DDC6AFA}" name="Notes" dataDxfId="421"/>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581078A-0136-4BB8-96BD-64AF7CA3DC50}" name="Table16" displayName="Table16" ref="A1:U22" totalsRowShown="0" headerRowDxfId="215" dataDxfId="214">
  <autoFilter ref="A1:U22" xr:uid="{3581078A-0136-4BB8-96BD-64AF7CA3DC50}"/>
  <sortState xmlns:xlrd2="http://schemas.microsoft.com/office/spreadsheetml/2017/richdata2" ref="A2:U22">
    <sortCondition ref="D20:D22"/>
  </sortState>
  <tableColumns count="21">
    <tableColumn id="1" xr3:uid="{96D1FD89-0192-4B11-88FF-E264AE05E723}" name="Manufacturer" dataDxfId="236"/>
    <tableColumn id="2" xr3:uid="{98719491-13C2-4EFE-BA72-A46C5629FD84}" name="Price Sheet Date - Last Updated" dataDxfId="235">
      <calculatedColumnFormula>Effectivity_Date</calculatedColumnFormula>
    </tableColumn>
    <tableColumn id="3" xr3:uid="{7DDCA929-C57E-474A-A72C-AA6AD5768E54}" name="Part Number" dataDxfId="234"/>
    <tableColumn id="4" xr3:uid="{B5F615F6-EEDD-4760-9EFA-6BA11B57DEFB}" name="Short Description" dataDxfId="233"/>
    <tableColumn id="5" xr3:uid="{87CD621C-04BB-4F48-9D19-AFA3CE79FC3A}" name="Unit of Measure" dataDxfId="232"/>
    <tableColumn id="6" xr3:uid="{42A9E0F7-9531-4289-A3F7-71F822AB93C1}" name="US MSRP" dataDxfId="231" dataCellStyle="Currency"/>
    <tableColumn id="10" xr3:uid="{6B4819EB-FCB5-4F1F-A87D-279AC6DE43A6}" name="Legacy Part Number" dataDxfId="230"/>
    <tableColumn id="17" xr3:uid="{BAF3ACEE-85F1-4134-AD24-17D38229D250}" name="Currency" dataDxfId="229"/>
    <tableColumn id="21" xr3:uid="{3B05DE0D-49BB-4767-84FF-52C8EC59085C}" name="Model Name" dataDxfId="228"/>
    <tableColumn id="22" xr3:uid="{A5823086-4B60-4EA0-9BA0-B21A251325C9}" name="Long Description" dataDxfId="227"/>
    <tableColumn id="23" xr3:uid="{691E0964-3948-44D0-B824-E652BFE92588}" name="Other Description" dataDxfId="226"/>
    <tableColumn id="26" xr3:uid="{46F93716-CCE5-4292-BABF-C5D5F320789C}" name="Item Status" dataDxfId="225"/>
    <tableColumn id="27" xr3:uid="{7F596E3B-017A-408F-B1E5-3690B6352F6E}" name="Manufacturer's Category" dataDxfId="224"/>
    <tableColumn id="38" xr3:uid="{2C9BC9CC-B0C6-4653-89C7-BBAC1EB3ACA5}" name="Freight Class" dataDxfId="223"/>
    <tableColumn id="39" xr3:uid="{9ECD0A0B-5937-4A1B-BF80-F666F358E108}" name="Drop Ship Y/N?" dataDxfId="222"/>
    <tableColumn id="40" xr3:uid="{8A5070F3-6E65-43A3-A942-CB4E84419D4E}" name="U.S Energy Star Y/N?" dataDxfId="221"/>
    <tableColumn id="41" xr3:uid="{3C8F8126-AE58-4BB7-8A1B-56E52BA3D9FD}" name="TAA Compliant Y/N?" dataDxfId="220"/>
    <tableColumn id="42" xr3:uid="{D92B077F-82C8-4B94-A5FE-6D3B004D87B1}" name="Certificate of Origin" dataDxfId="219"/>
    <tableColumn id="43" xr3:uid="{5E26D398-2212-48FA-BEA3-8F80EBEB3C0C}" name="URL/Link" dataDxfId="218"/>
    <tableColumn id="44" xr3:uid="{11941B56-7611-46F2-B73A-27D8E45D979E}" name="Manufacturer's Division" dataDxfId="217"/>
    <tableColumn id="47" xr3:uid="{D1DFE60C-A075-456B-B5CC-646C95DFF216}" name="Notes" dataDxfId="216"/>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6609A8E-E286-49DD-84B5-856FB214C88E}" name="Table131113" displayName="Table131113" ref="A1:U15" totalsRowShown="0" headerRowDxfId="192" dataDxfId="191">
  <autoFilter ref="A1:U15" xr:uid="{0EFB39A6-85B2-41DB-9ACB-5E59DE3F5063}"/>
  <sortState xmlns:xlrd2="http://schemas.microsoft.com/office/spreadsheetml/2017/richdata2" ref="A2:U15">
    <sortCondition ref="D14:D15"/>
  </sortState>
  <tableColumns count="21">
    <tableColumn id="1" xr3:uid="{9E2D7CB3-F47D-425D-AD42-34E950517231}" name="Manufacturer" dataDxfId="213">
      <calculatedColumnFormula>Company</calculatedColumnFormula>
    </tableColumn>
    <tableColumn id="2" xr3:uid="{795F25AE-CD63-4378-AA45-8F8482D69B2A}" name="Price Sheet Date - Last Updated" dataDxfId="212">
      <calculatedColumnFormula>Effectivity_Date</calculatedColumnFormula>
    </tableColumn>
    <tableColumn id="3" xr3:uid="{B85A564E-A595-401C-8621-D9B28BE05297}" name="Part Number" dataDxfId="211"/>
    <tableColumn id="4" xr3:uid="{D7048F9A-FE69-4885-B350-D67FD051C427}" name="Short Description" dataDxfId="210"/>
    <tableColumn id="5" xr3:uid="{849A5001-734D-4ED8-B1EC-5B8FB2903E98}" name="Unit of Measure" dataDxfId="209"/>
    <tableColumn id="6" xr3:uid="{B1264B87-7988-4110-8D58-BEE5A43EC894}" name="US MSRP" dataDxfId="208" dataCellStyle="Currency"/>
    <tableColumn id="10" xr3:uid="{F91AB62B-E080-4C26-A2CB-4D1A0EBE0BCD}" name="Legacy Part Number" dataDxfId="207"/>
    <tableColumn id="17" xr3:uid="{94FA7677-5876-4273-A510-5131C1314749}" name="Currency" dataDxfId="206">
      <calculatedColumnFormula>Currency</calculatedColumnFormula>
    </tableColumn>
    <tableColumn id="21" xr3:uid="{0BD1EACE-C925-49C2-A788-114F90E88B7B}" name="Model Name" dataDxfId="205">
      <calculatedColumnFormula>Table131113[[#This Row],[Short Description]]</calculatedColumnFormula>
    </tableColumn>
    <tableColumn id="22" xr3:uid="{D5D0A9B3-AC8C-47D4-A795-C3A018B569A0}" name="Long Description" dataDxfId="204"/>
    <tableColumn id="23" xr3:uid="{52F4099F-F7DE-49CC-8EBA-674DFEE5D77B}" name="Other Description" dataDxfId="203"/>
    <tableColumn id="26" xr3:uid="{AB973642-6700-45AC-85EA-F821B0CC3E22}" name="Item Status" dataDxfId="202">
      <calculatedColumnFormula>ItemStatus</calculatedColumnFormula>
    </tableColumn>
    <tableColumn id="27" xr3:uid="{6723548B-0FDC-48B1-A53E-5A2C0E67578E}" name="Manufacturer's Category" dataDxfId="201"/>
    <tableColumn id="30" xr3:uid="{A200B78F-1D06-41DF-A9AF-DE3EBA8C7137}" name="Required Accessories" dataDxfId="200"/>
    <tableColumn id="38" xr3:uid="{E780DE79-FF26-4B5E-9736-8FB63CB681D2}" name="Freight Class" dataDxfId="199">
      <calculatedColumnFormula>Freight</calculatedColumnFormula>
    </tableColumn>
    <tableColumn id="40" xr3:uid="{236FC581-2F1C-4FA5-ACF8-BCD9FAC9C9F5}" name="U.S Energy Star Y/N?" dataDxfId="198">
      <calculatedColumnFormula>EnergyStar</calculatedColumnFormula>
    </tableColumn>
    <tableColumn id="41" xr3:uid="{D9EA3199-D7FC-4A6D-8E15-BD0A2A4D9543}" name="TAA Compliant Y/N?" dataDxfId="197"/>
    <tableColumn id="42" xr3:uid="{17171567-9433-45AE-8604-E898DB4C3813}" name="Certificate of Origin" dataDxfId="196"/>
    <tableColumn id="43" xr3:uid="{3185BE6E-8F0B-4E6A-AD8F-A91DC970B7D5}" name="URL/Link" dataDxfId="195" dataCellStyle="Hyperlink">
      <calculatedColumnFormula>URL</calculatedColumnFormula>
    </tableColumn>
    <tableColumn id="44" xr3:uid="{D2105AF8-515E-4326-8D8B-EBFC21E41389}" name="Manufacturer's Division" dataDxfId="194">
      <calculatedColumnFormula>Table131113[[#This Row],[Manufacturer''s Category]]</calculatedColumnFormula>
    </tableColumn>
    <tableColumn id="47" xr3:uid="{2D152800-3569-4B97-B912-13912CBA8B92}" name="Notes" dataDxfId="193"/>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B48D5E5-B77C-43D4-8251-C20DBD847753}" name="Table1311" displayName="Table1311" ref="A1:W5" totalsRowShown="0" headerRowDxfId="167" dataDxfId="166">
  <autoFilter ref="A1:W5" xr:uid="{20B57A4E-4F86-432D-BF8F-6126020AAC92}"/>
  <sortState xmlns:xlrd2="http://schemas.microsoft.com/office/spreadsheetml/2017/richdata2" ref="A2:W3">
    <sortCondition ref="D2"/>
  </sortState>
  <tableColumns count="23">
    <tableColumn id="1" xr3:uid="{B53641C5-DF5C-4C4E-81AD-74A8C819617A}" name="Manufacturer" dataDxfId="190">
      <calculatedColumnFormula>Company</calculatedColumnFormula>
    </tableColumn>
    <tableColumn id="2" xr3:uid="{C980576E-9C80-4126-BB59-A8B8EC7C0CC4}" name="Price Sheet Date - Last Updated" dataDxfId="189">
      <calculatedColumnFormula>Effectivity_Date</calculatedColumnFormula>
    </tableColumn>
    <tableColumn id="3" xr3:uid="{8411DF6E-650A-4BAA-8258-A1492FE44B41}" name="Part Number" dataDxfId="188"/>
    <tableColumn id="4" xr3:uid="{9394D3C7-93F3-48E0-97B3-F5F75A644982}" name="Short Description" dataDxfId="187"/>
    <tableColumn id="5" xr3:uid="{942B368A-4A64-43F8-B90B-90C07A96FE78}" name="Unit of Measure" dataDxfId="186"/>
    <tableColumn id="6" xr3:uid="{234188EA-B39F-4BCB-BD07-2FB8930C9DD7}" name="US MSRP" dataDxfId="185" dataCellStyle="Currency"/>
    <tableColumn id="10" xr3:uid="{4718CADC-2C52-496F-9E0B-05710CBED114}" name="Legacy Part Number" dataDxfId="184"/>
    <tableColumn id="17" xr3:uid="{7EA1F5B9-6FB5-4AF3-A4F8-FA1B5668A040}" name="Currency" dataDxfId="183">
      <calculatedColumnFormula>Currency</calculatedColumnFormula>
    </tableColumn>
    <tableColumn id="18" xr3:uid="{065A2340-30EF-4462-9EFC-C1C1766E21D8}" name="DIM Weight" dataDxfId="182"/>
    <tableColumn id="19" xr3:uid="{066D0970-8889-48CD-AE83-460E653CF1D0}" name="Weight Unit of Measure" dataDxfId="181">
      <calculatedColumnFormula>WeightUOM</calculatedColumnFormula>
    </tableColumn>
    <tableColumn id="21" xr3:uid="{B94D8DB0-2878-41A1-9ED9-7F95A330D592}" name="Model Name" dataDxfId="180"/>
    <tableColumn id="22" xr3:uid="{1B949F49-F15A-41BF-8C03-B6A9BD20FCAC}" name="Long Description" dataDxfId="179"/>
    <tableColumn id="23" xr3:uid="{55295DAE-81C9-419A-8CBC-4D0E5FB4588D}" name="Other Description" dataDxfId="178"/>
    <tableColumn id="26" xr3:uid="{0E2B5DE6-1A87-4AE9-8EC9-E1EF1A6BB2D2}" name="Item Status" dataDxfId="177">
      <calculatedColumnFormula>ItemStatus</calculatedColumnFormula>
    </tableColumn>
    <tableColumn id="27" xr3:uid="{DE7CD075-E39D-4F17-8763-A39DE3961B60}" name="Manufacturer's Category" dataDxfId="176"/>
    <tableColumn id="30" xr3:uid="{72A0F67C-69DA-4573-B4BD-A133A5962C25}" name="Required Accessories" dataDxfId="175"/>
    <tableColumn id="38" xr3:uid="{26953A72-EE08-4EF5-BADF-BBF1B45B0157}" name="Freight Class" dataDxfId="174">
      <calculatedColumnFormula>Freight</calculatedColumnFormula>
    </tableColumn>
    <tableColumn id="40" xr3:uid="{9CBD0D99-7915-454C-B0AF-F37A2C6FFBC3}" name="U.S Energy Star Y/N?" dataDxfId="173">
      <calculatedColumnFormula>EnergyStar</calculatedColumnFormula>
    </tableColumn>
    <tableColumn id="41" xr3:uid="{79480033-72DF-4BDA-A388-9C3F13B68CE8}" name="TAA Compliant Y/N?" dataDxfId="172"/>
    <tableColumn id="42" xr3:uid="{98A855C8-D167-4C6B-ACBD-BE4AA2F06D16}" name="Certificate of Origin" dataDxfId="171"/>
    <tableColumn id="43" xr3:uid="{D2A69DDF-8966-43B1-B16A-8E4E89C78550}" name="URL/Link" dataDxfId="170" dataCellStyle="Hyperlink">
      <calculatedColumnFormula>URL</calculatedColumnFormula>
    </tableColumn>
    <tableColumn id="44" xr3:uid="{0EF23464-89B9-4ECC-9709-BD515BBFBFAA}" name="Manufacturer's Division" dataDxfId="169">
      <calculatedColumnFormula>Table1311[[#This Row],[Manufacturer''s Category]]</calculatedColumnFormula>
    </tableColumn>
    <tableColumn id="47" xr3:uid="{0FD9C580-7D25-4B78-9A98-95ED77340664}" name="Notes" dataDxfId="168"/>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C258676-A696-4811-B55A-E332655972C7}" name="Table131114" displayName="Table131114" ref="A1:V44" totalsRowShown="0" headerRowDxfId="143" dataDxfId="142">
  <autoFilter ref="A1:V44" xr:uid="{594D202B-4330-4737-8836-80B93BB90C03}"/>
  <sortState xmlns:xlrd2="http://schemas.microsoft.com/office/spreadsheetml/2017/richdata2" ref="A2:V44">
    <sortCondition ref="D42:D44"/>
  </sortState>
  <tableColumns count="22">
    <tableColumn id="1" xr3:uid="{030E0400-0695-4D6D-9211-EB0765B34E0F}" name="Manufacturer" dataDxfId="165">
      <calculatedColumnFormula>Company</calculatedColumnFormula>
    </tableColumn>
    <tableColumn id="2" xr3:uid="{DA0FB15B-B274-4A1A-AF56-E0C1FCB0063F}" name="Price Sheet Date - Last Updated" dataDxfId="164">
      <calculatedColumnFormula>Effectivity_Date</calculatedColumnFormula>
    </tableColumn>
    <tableColumn id="3" xr3:uid="{336765BF-7E18-48B3-B14D-966B5474EBEA}" name="Part Number" dataDxfId="163"/>
    <tableColumn id="4" xr3:uid="{C4EA527D-44CD-4F9A-AE27-2DA231AF85C4}" name="Short Description" dataDxfId="162"/>
    <tableColumn id="5" xr3:uid="{2621FF67-53D5-4333-846F-D8BA2ADE3CF4}" name="Unit of Measure" dataDxfId="161"/>
    <tableColumn id="6" xr3:uid="{E2D3F724-CFF2-4EFD-B15A-417A3490C5B9}" name="US MSRP" dataDxfId="160" dataCellStyle="Currency"/>
    <tableColumn id="10" xr3:uid="{94A59C66-681E-457A-88CD-6989153110B9}" name="Legacy Part Number" dataDxfId="159"/>
    <tableColumn id="17" xr3:uid="{454BD7F7-B7ED-4FFB-8943-33674F9781BA}" name="Currency" dataDxfId="158">
      <calculatedColumnFormula>Currency</calculatedColumnFormula>
    </tableColumn>
    <tableColumn id="21" xr3:uid="{820F5CEF-3464-4BCC-869A-448A1BC535F0}" name="Model Name" dataDxfId="157">
      <calculatedColumnFormula>Table131114[[#This Row],[Short Description]]</calculatedColumnFormula>
    </tableColumn>
    <tableColumn id="22" xr3:uid="{BAB50A77-32CF-4659-A198-AB162FB50AA1}" name="Long Description" dataDxfId="156"/>
    <tableColumn id="23" xr3:uid="{8A4B91EE-0FBF-4274-9B21-D335F6938A72}" name="Other Description" dataDxfId="155"/>
    <tableColumn id="26" xr3:uid="{0E52FEEF-F565-4378-A975-77057A62DA13}" name="Item Status" dataDxfId="154">
      <calculatedColumnFormula>ItemStatus</calculatedColumnFormula>
    </tableColumn>
    <tableColumn id="27" xr3:uid="{4D645E79-A1AE-4E2A-AD7D-A8DC17A7714B}" name="Manufacturer's Category" dataDxfId="153"/>
    <tableColumn id="30" xr3:uid="{52D7A3F4-D446-40F7-8415-6EDB5DE33D21}" name="Required Accessories" dataDxfId="152"/>
    <tableColumn id="31" xr3:uid="{6C8C33A4-2D99-4704-9B1E-613205B501D4}" name="Optional Accessories" dataDxfId="151"/>
    <tableColumn id="38" xr3:uid="{A3D7C2D0-5423-41C1-B400-D9BAA4071011}" name="Freight Class" dataDxfId="150">
      <calculatedColumnFormula>Freight</calculatedColumnFormula>
    </tableColumn>
    <tableColumn id="40" xr3:uid="{A2726E92-F007-4BC5-B742-D5EBAAAAE654}" name="U.S Energy Star Y/N?" dataDxfId="149">
      <calculatedColumnFormula>EnergyStar</calculatedColumnFormula>
    </tableColumn>
    <tableColumn id="41" xr3:uid="{A14B18FE-6027-4D29-A2E6-D8E58A97D813}" name="TAA Compliant Y/N?" dataDxfId="148"/>
    <tableColumn id="42" xr3:uid="{EC649AA3-4654-4D23-9936-0A2BEA8508BB}" name="Certificate of Origin" dataDxfId="147"/>
    <tableColumn id="43" xr3:uid="{0D15EC85-911E-47E5-AC36-81CB8CCBE805}" name="URL/Link" dataDxfId="146" dataCellStyle="Hyperlink">
      <calculatedColumnFormula>URL</calculatedColumnFormula>
    </tableColumn>
    <tableColumn id="44" xr3:uid="{F8DEE6B4-05E5-4B7B-A76C-69E20FBD24FE}" name="Manufacturer's Division" dataDxfId="145">
      <calculatedColumnFormula>Table131114[[#This Row],[Manufacturer''s Category]]</calculatedColumnFormula>
    </tableColumn>
    <tableColumn id="47" xr3:uid="{1BE40668-24E0-4864-B42C-DBE4F1FC4F0E}" name="Notes" dataDxfId="144"/>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014B48F-8CD6-4D0B-A2ED-DF668A475FB4}" name="Table14" displayName="Table14" ref="A1:W119" totalsRowShown="0" headerRowDxfId="118" dataDxfId="117">
  <autoFilter ref="A1:W119" xr:uid="{EB2A7BB4-1F5A-436A-8693-9CA09F9F7E61}"/>
  <sortState xmlns:xlrd2="http://schemas.microsoft.com/office/spreadsheetml/2017/richdata2" ref="A2:W119">
    <sortCondition ref="D117:D119"/>
  </sortState>
  <tableColumns count="23">
    <tableColumn id="1" xr3:uid="{E96C5C96-465C-448A-AE9E-38E981098DA3}" name="Manufacturer" dataDxfId="141">
      <calculatedColumnFormula>Company</calculatedColumnFormula>
    </tableColumn>
    <tableColumn id="2" xr3:uid="{50806C85-AD04-4AD5-A347-387FD057D088}" name="Price Sheet Date - Last Updated" dataDxfId="140">
      <calculatedColumnFormula>Effectivity_Date</calculatedColumnFormula>
    </tableColumn>
    <tableColumn id="3" xr3:uid="{C768DE57-38AD-4D3B-AF75-9655C039C68A}" name="Part Number" dataDxfId="139"/>
    <tableColumn id="4" xr3:uid="{6FCA43CD-C96B-4D9B-8086-329DBF426B4B}" name="Short Description" dataDxfId="138"/>
    <tableColumn id="5" xr3:uid="{868D4C4A-9FAB-4427-9908-0BEECA45F94E}" name="Unit of Measure" dataDxfId="137"/>
    <tableColumn id="6" xr3:uid="{24BA628E-F433-4CAD-A646-D8B0CA7641A3}" name="US MSRP" dataDxfId="136" dataCellStyle="Currency"/>
    <tableColumn id="10" xr3:uid="{0BA6ADEA-5700-449C-9F4C-473907013B64}" name="Legacy Part Number" dataDxfId="135"/>
    <tableColumn id="17" xr3:uid="{CFC44FB0-F73E-4778-ABDF-1A188AF6E88D}" name="Currency" dataDxfId="134">
      <calculatedColumnFormula>Currency</calculatedColumnFormula>
    </tableColumn>
    <tableColumn id="21" xr3:uid="{7997829A-B595-4057-B62D-B9E017707D86}" name="Model Name" dataDxfId="133">
      <calculatedColumnFormula>Table14[[#This Row],[Short Description]]</calculatedColumnFormula>
    </tableColumn>
    <tableColumn id="22" xr3:uid="{EBF3A5DA-A724-4366-A2AE-FEA0948E470C}" name="Long Description" dataDxfId="132"/>
    <tableColumn id="23" xr3:uid="{C101C694-1F38-457C-A013-D4522AC45551}" name="Other Description" dataDxfId="131"/>
    <tableColumn id="26" xr3:uid="{C976E15A-5D78-4C40-B166-9BB89F7950C5}" name="Item Status" dataDxfId="130">
      <calculatedColumnFormula>ItemStatus</calculatedColumnFormula>
    </tableColumn>
    <tableColumn id="27" xr3:uid="{1263ADFF-A62D-4322-8FE2-4BF188A7EBA3}" name="Manufacturer's Category" dataDxfId="129"/>
    <tableColumn id="30" xr3:uid="{6BF02CE3-880C-45B0-A772-43F3C6DA9186}" name="Required Accessories" dataDxfId="128"/>
    <tableColumn id="31" xr3:uid="{2AD450FB-0FFE-4FFF-9ADB-D2D1FF855F16}" name="Optional Accessories" dataDxfId="127"/>
    <tableColumn id="38" xr3:uid="{CD87C4DF-8543-4274-AE1B-3F9FB0F9AD52}" name="Freight Class" dataDxfId="126">
      <calculatedColumnFormula>Freight</calculatedColumnFormula>
    </tableColumn>
    <tableColumn id="39" xr3:uid="{2855BE90-755A-496F-A882-270E476554DD}" name="Drop Ship Y/N?" dataDxfId="125">
      <calculatedColumnFormula>DropShip</calculatedColumnFormula>
    </tableColumn>
    <tableColumn id="40" xr3:uid="{5D415A9C-8BA8-4622-9B0E-0480811716F0}" name="U.S Energy Star Y/N?" dataDxfId="124">
      <calculatedColumnFormula>EnergyStar</calculatedColumnFormula>
    </tableColumn>
    <tableColumn id="41" xr3:uid="{E0C57251-E1E7-4F77-B981-A72EC562BD59}" name="TAA Compliant Y/N?" dataDxfId="123"/>
    <tableColumn id="42" xr3:uid="{6EBE4CF5-73C2-4661-BA5C-0912C0432C2A}" name="Certificate of Origin" dataDxfId="122"/>
    <tableColumn id="43" xr3:uid="{859B6D81-9FE6-4F55-886F-A0A302EDB572}" name="URL/Link" dataDxfId="121" dataCellStyle="Hyperlink">
      <calculatedColumnFormula>URL</calculatedColumnFormula>
    </tableColumn>
    <tableColumn id="44" xr3:uid="{A7682F9B-779C-4DB7-8BF2-A8ADF5CE9C30}" name="Manufacturer's Division" dataDxfId="120">
      <calculatedColumnFormula>Table14[[#This Row],[Manufacturer''s Category]]</calculatedColumnFormula>
    </tableColumn>
    <tableColumn id="47" xr3:uid="{8357837E-B7A3-45D9-995F-1B76D4572C50}" name="Notes" dataDxfId="119"/>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41C3E40-7D84-41B7-BF2E-AEAF4E425682}" name="Table13116" displayName="Table13116" ref="A1:U9" totalsRowShown="0" headerRowDxfId="95" dataDxfId="94">
  <autoFilter ref="A1:U9" xr:uid="{3E801EC3-E116-4518-857A-AD4BE31B7337}"/>
  <sortState xmlns:xlrd2="http://schemas.microsoft.com/office/spreadsheetml/2017/richdata2" ref="A2:U9">
    <sortCondition ref="D8:D9"/>
  </sortState>
  <tableColumns count="21">
    <tableColumn id="1" xr3:uid="{40280433-A54F-4A9D-9EAD-F8E151AA51D3}" name="Manufacturer" dataDxfId="116">
      <calculatedColumnFormula>Company</calculatedColumnFormula>
    </tableColumn>
    <tableColumn id="2" xr3:uid="{F65A5648-2131-4D68-B461-DB3BB28A1C31}" name="Price Sheet Date - Last Updated" dataDxfId="115">
      <calculatedColumnFormula>Effectivity_Date</calculatedColumnFormula>
    </tableColumn>
    <tableColumn id="3" xr3:uid="{A0C7FC74-9FDF-4162-B4E2-CF8F620446E1}" name="Part Number" dataDxfId="114"/>
    <tableColumn id="4" xr3:uid="{823BCEBD-002B-4272-899F-14798B66F340}" name="Short Description" dataDxfId="113"/>
    <tableColumn id="5" xr3:uid="{826CDC4B-487A-4347-8F08-B9D6C51F9634}" name="Unit of Measure" dataDxfId="112"/>
    <tableColumn id="6" xr3:uid="{685D5722-34B2-4BB0-8CE6-109E7AF2BACB}" name="US MSRP" dataDxfId="111" dataCellStyle="Currency"/>
    <tableColumn id="10" xr3:uid="{6C6761BB-9EA0-47FA-8982-18A990C14E1E}" name="Legacy Part Number" dataDxfId="110"/>
    <tableColumn id="17" xr3:uid="{F361966E-67FF-4239-993C-A193B54B7A95}" name="Currency" dataDxfId="109">
      <calculatedColumnFormula>Currency</calculatedColumnFormula>
    </tableColumn>
    <tableColumn id="21" xr3:uid="{C4BBF0ED-4702-4B2C-9756-B721E0CF673A}" name="Model Name" dataDxfId="108">
      <calculatedColumnFormula>Table13116[[#This Row],[Short Description]]</calculatedColumnFormula>
    </tableColumn>
    <tableColumn id="22" xr3:uid="{ADB3799B-2B7C-4B01-A985-F8EF1BF32B5D}" name="Long Description" dataDxfId="107"/>
    <tableColumn id="23" xr3:uid="{8BFF365B-48C4-4473-95B2-1FE595E3B93F}" name="Other Description" dataDxfId="106"/>
    <tableColumn id="26" xr3:uid="{D398E01A-7CCF-47F8-A14A-6629D9935862}" name="Item Status" dataDxfId="105">
      <calculatedColumnFormula>ItemStatus</calculatedColumnFormula>
    </tableColumn>
    <tableColumn id="27" xr3:uid="{6E1525CA-A7EB-4ACB-878D-F85FEE3C166A}" name="Manufacturer's Category" dataDxfId="104"/>
    <tableColumn id="30" xr3:uid="{22B61BFD-285D-4C2E-A1DA-DC862154F676}" name="Required Accessories" dataDxfId="103"/>
    <tableColumn id="38" xr3:uid="{EBFD7A14-1C51-46D8-8CE3-EB0C0C4571B7}" name="Freight Class" dataDxfId="102">
      <calculatedColumnFormula>Freight</calculatedColumnFormula>
    </tableColumn>
    <tableColumn id="40" xr3:uid="{B751E4DA-0A41-4082-BA67-A2B920270C1F}" name="U.S Energy Star Y/N?" dataDxfId="101">
      <calculatedColumnFormula>EnergyStar</calculatedColumnFormula>
    </tableColumn>
    <tableColumn id="41" xr3:uid="{4A5AEB29-4223-4D2B-BA1A-8E58F4115070}" name="TAA Compliant Y/N?" dataDxfId="100"/>
    <tableColumn id="42" xr3:uid="{C94722B8-9C0B-4428-988E-41D011AF01DB}" name="Certificate of Origin" dataDxfId="99"/>
    <tableColumn id="43" xr3:uid="{745C580B-B864-49FD-BEF3-08434EA27522}" name="URL/Link" dataDxfId="98" dataCellStyle="Hyperlink">
      <calculatedColumnFormula>URL</calculatedColumnFormula>
    </tableColumn>
    <tableColumn id="44" xr3:uid="{3769521E-0BD8-4891-BAB3-F0CEEACF006B}" name="Manufacturer's Division" dataDxfId="97">
      <calculatedColumnFormula>Table13116[[#This Row],[Manufacturer''s Category]]</calculatedColumnFormula>
    </tableColumn>
    <tableColumn id="47" xr3:uid="{12EAC0B5-9E0F-4D6C-B0AB-68C35561E344}" name="Notes" dataDxfId="96"/>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326CF2-A086-4A09-BE8B-E50803B8384F}" name="Table15" displayName="Table15" ref="A1:V46" totalsRowShown="0" headerRowDxfId="71" dataDxfId="70">
  <autoFilter ref="A1:V46" xr:uid="{E44CFE5E-A15C-44EB-B6D8-66FE76AD17B6}"/>
  <sortState xmlns:xlrd2="http://schemas.microsoft.com/office/spreadsheetml/2017/richdata2" ref="A2:V46">
    <sortCondition ref="D43:D46"/>
  </sortState>
  <tableColumns count="22">
    <tableColumn id="1" xr3:uid="{5A644232-AB48-44AA-9358-D1B0D221A30A}" name="Manufacturer" dataDxfId="93">
      <calculatedColumnFormula>Company</calculatedColumnFormula>
    </tableColumn>
    <tableColumn id="2" xr3:uid="{7AFF57A1-F60F-4539-80F8-DD4EF3D8CF4E}" name="Price Sheet Date - Last Updated" dataDxfId="92">
      <calculatedColumnFormula>Effectivity_Date</calculatedColumnFormula>
    </tableColumn>
    <tableColumn id="3" xr3:uid="{5A95BBAB-4F2A-446B-9622-7E7A3D95606F}" name="Part Number" dataDxfId="91"/>
    <tableColumn id="4" xr3:uid="{B5439D2D-F4E0-4084-A392-DC2454C35258}" name="Short Description" dataDxfId="90"/>
    <tableColumn id="5" xr3:uid="{B5C41925-3297-4596-A918-142E1D927236}" name="Unit of Measure" dataDxfId="89"/>
    <tableColumn id="6" xr3:uid="{6C8C0E70-4616-4E06-892F-E90F1811CD8D}" name="US MSRP" dataDxfId="88" dataCellStyle="Currency"/>
    <tableColumn id="10" xr3:uid="{B471A0A0-7965-4E4C-B8C9-F6BA6B7FDC4E}" name="Legacy Part Number" dataDxfId="87"/>
    <tableColumn id="17" xr3:uid="{17C21EC5-B749-4FBF-BC66-4DDFD12F5B7C}" name="Currency" dataDxfId="86">
      <calculatedColumnFormula>Currency</calculatedColumnFormula>
    </tableColumn>
    <tableColumn id="18" xr3:uid="{8054C034-2864-4B7F-8A28-105D635A999B}" name="DIM Weight" dataDxfId="85"/>
    <tableColumn id="21" xr3:uid="{789176E9-09B2-478B-A1B3-CC0C2CC12EE7}" name="Model Name" dataDxfId="84">
      <calculatedColumnFormula>Table15[[#This Row],[Short Description]]</calculatedColumnFormula>
    </tableColumn>
    <tableColumn id="22" xr3:uid="{62C29627-C36B-4493-9754-BC4B2DB0619B}" name="Long Description" dataDxfId="83"/>
    <tableColumn id="23" xr3:uid="{F73EE9ED-995B-4C57-89FA-AC13A995D296}" name="Other Description" dataDxfId="82"/>
    <tableColumn id="26" xr3:uid="{D7DD98FF-9F7C-431F-BF02-5D66E6C07F30}" name="Item Status" dataDxfId="81">
      <calculatedColumnFormula>ItemStatus</calculatedColumnFormula>
    </tableColumn>
    <tableColumn id="27" xr3:uid="{DD2BA653-6D42-4D58-86F7-2F53B102C23B}" name="Manufacturer's Category" dataDxfId="80"/>
    <tableColumn id="30" xr3:uid="{C46871CC-D60E-4D5C-9F13-64905493DA3F}" name="Required Accessories" dataDxfId="79"/>
    <tableColumn id="38" xr3:uid="{D542770E-CF77-415B-A9E4-B950804A7647}" name="Freight Class" dataDxfId="78">
      <calculatedColumnFormula>Freight</calculatedColumnFormula>
    </tableColumn>
    <tableColumn id="40" xr3:uid="{D9CDBB07-FBF7-4335-9C24-20151C662342}" name="U.S Energy Star Y/N?" dataDxfId="77">
      <calculatedColumnFormula>EnergyStar</calculatedColumnFormula>
    </tableColumn>
    <tableColumn id="41" xr3:uid="{FC56D554-94A0-47DF-B956-C97FC4F12731}" name="Trade Agreement Act 508 Compliant Y/N?" dataDxfId="76"/>
    <tableColumn id="42" xr3:uid="{13804890-CA0F-4FB1-A603-51081D7D298C}" name="Certificate of Origin" dataDxfId="75"/>
    <tableColumn id="43" xr3:uid="{3719804E-CDCE-4946-ACEA-1E15CEEDCD21}" name="URL/Link" dataDxfId="74" dataCellStyle="Hyperlink">
      <calculatedColumnFormula>URL</calculatedColumnFormula>
    </tableColumn>
    <tableColumn id="44" xr3:uid="{A290B081-71FD-434F-9386-9A8CF454E34E}" name="Manufacturer's Division" dataDxfId="73">
      <calculatedColumnFormula>Table15[[#This Row],[Manufacturer''s Category]]</calculatedColumnFormula>
    </tableColumn>
    <tableColumn id="47" xr3:uid="{09C90988-9F69-46AE-9C6B-0B175B2FDB01}" name="Notes" dataDxfId="72"/>
  </tableColumns>
  <tableStyleInfo name="TableStyleMedium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1B7B527-18FA-49B6-A42A-2557F4EBA9AA}" name="Table131162" displayName="Table131162" ref="A1:U17" totalsRowShown="0" headerRowDxfId="48" dataDxfId="47">
  <autoFilter ref="A1:U17" xr:uid="{F1B7B527-18FA-49B6-A42A-2557F4EBA9AA}"/>
  <sortState xmlns:xlrd2="http://schemas.microsoft.com/office/spreadsheetml/2017/richdata2" ref="A2:U17">
    <sortCondition ref="D12:D17"/>
  </sortState>
  <tableColumns count="21">
    <tableColumn id="1" xr3:uid="{4EA77461-4F56-4E78-9AA1-F0F4310F1C88}" name="Manufacturer" dataDxfId="69">
      <calculatedColumnFormula>Company</calculatedColumnFormula>
    </tableColumn>
    <tableColumn id="2" xr3:uid="{202FA543-7206-4201-BCB4-35E76D06E9B8}" name="Price Sheet Date - Last Updated" dataDxfId="68">
      <calculatedColumnFormula>Effectivity_Date</calculatedColumnFormula>
    </tableColumn>
    <tableColumn id="3" xr3:uid="{3AC41872-6F8A-47E4-9F38-A4138DFF4090}" name="Part Number" dataDxfId="67"/>
    <tableColumn id="4" xr3:uid="{9C5E5647-AA32-41B7-9796-038FEE6DADEA}" name="Short Description" dataDxfId="66"/>
    <tableColumn id="5" xr3:uid="{5ADFEF09-04E6-4D16-B99A-EA896326954B}" name="Unit of Measure" dataDxfId="65"/>
    <tableColumn id="6" xr3:uid="{DFA2C5B6-2723-43A8-9312-BB13EF0D9C25}" name="US MSRP" dataDxfId="64" dataCellStyle="Currency"/>
    <tableColumn id="10" xr3:uid="{04E55C18-3A64-4F10-B79E-1DB511D40FE3}" name="Legacy Part Number" dataDxfId="63"/>
    <tableColumn id="17" xr3:uid="{A180C61B-F894-474F-BC02-2161CD95E26C}" name="Currency" dataDxfId="62">
      <calculatedColumnFormula>Currency</calculatedColumnFormula>
    </tableColumn>
    <tableColumn id="21" xr3:uid="{4AADAC56-29CB-46B0-BA1D-EDCF498CC9E4}" name="Model Name" dataDxfId="61">
      <calculatedColumnFormula>Table131162[[#This Row],[Short Description]]</calculatedColumnFormula>
    </tableColumn>
    <tableColumn id="22" xr3:uid="{EB4027CC-1B3B-49C8-BE9C-003AF45B719E}" name="Long Description" dataDxfId="60"/>
    <tableColumn id="23" xr3:uid="{B3F07F4F-AE11-49C3-8D9A-15B57A84B736}" name="Other Description" dataDxfId="59"/>
    <tableColumn id="26" xr3:uid="{F601B807-1985-45D3-AA61-3ED6FCAE2C2D}" name="Item Status" dataDxfId="58">
      <calculatedColumnFormula>ItemStatus</calculatedColumnFormula>
    </tableColumn>
    <tableColumn id="27" xr3:uid="{0568CBD9-C1ED-4CCF-B248-B67276762A47}" name="Manufacturer's Category" dataDxfId="57"/>
    <tableColumn id="30" xr3:uid="{060FB8A9-5A78-45F5-9DFE-20C0DD6EB762}" name="Required Accessories" dataDxfId="56"/>
    <tableColumn id="38" xr3:uid="{0374FA54-5E71-4ECA-AA76-E85C60EECC1B}" name="Freight Class" dataDxfId="55">
      <calculatedColumnFormula>Freight</calculatedColumnFormula>
    </tableColumn>
    <tableColumn id="40" xr3:uid="{03CE07F2-30AE-4142-89ED-BC5543F080C0}" name="U.S Energy Star Y/N?" dataDxfId="54"/>
    <tableColumn id="41" xr3:uid="{5284924B-5D10-406B-B1BD-2C0F3A8DB37A}" name="TAA Compliant Y/N?" dataDxfId="53"/>
    <tableColumn id="42" xr3:uid="{A4111FC4-6F6F-4C8F-824B-BE37A78BCB8E}" name="Certificate of Origin" dataDxfId="52"/>
    <tableColumn id="43" xr3:uid="{BCE24D7B-EBA3-4167-BDDF-C8FAD926A8C7}" name="URL/Link" dataDxfId="51" dataCellStyle="Hyperlink">
      <calculatedColumnFormula>URL</calculatedColumnFormula>
    </tableColumn>
    <tableColumn id="44" xr3:uid="{102019F1-F513-4EC7-8F1E-2DAC57962481}" name="Manufacturer's Division" dataDxfId="50">
      <calculatedColumnFormula>Table131162[[#This Row],[Manufacturer''s Category]]</calculatedColumnFormula>
    </tableColumn>
    <tableColumn id="47" xr3:uid="{4B844417-AF55-4543-81C1-20EFAB383C81}" name="Notes" dataDxfId="49"/>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3A8C9DB-16BC-4137-89E6-86D5C28A2266}" name="Table13111218" displayName="Table13111218" ref="A1:V7" totalsRowShown="0" headerRowDxfId="396" dataDxfId="395">
  <autoFilter ref="A1:V7" xr:uid="{02AD998F-3CB1-4A21-99C4-2640F5C7A1E3}"/>
  <sortState xmlns:xlrd2="http://schemas.microsoft.com/office/spreadsheetml/2017/richdata2" ref="A2:V7">
    <sortCondition ref="D2:D7"/>
  </sortState>
  <tableColumns count="22">
    <tableColumn id="1" xr3:uid="{00BEC93C-4CB3-468E-976B-2286F2A27F30}" name="Manufacturer" dataDxfId="418">
      <calculatedColumnFormula>Company</calculatedColumnFormula>
    </tableColumn>
    <tableColumn id="2" xr3:uid="{6EEBF4BC-7E46-4669-9E81-6B8BD12AE1AD}" name="Price Sheet Date - Last Updated" dataDxfId="417">
      <calculatedColumnFormula>Effectivity_Date</calculatedColumnFormula>
    </tableColumn>
    <tableColumn id="3" xr3:uid="{AE1516F7-CDF7-4CB4-B4F2-DC3E7D6EED77}" name="Part Number" dataDxfId="416"/>
    <tableColumn id="4" xr3:uid="{40A33BD4-1B06-4FD8-A555-9E7A04D33064}" name="Short Description" dataDxfId="415"/>
    <tableColumn id="5" xr3:uid="{3562A4A0-C0FC-4579-B5DD-01A88C6AACF8}" name="Unit of Measure" dataDxfId="414"/>
    <tableColumn id="6" xr3:uid="{65B1C4EF-E316-4128-9412-D3CF982D7545}" name="US MSRP" dataDxfId="413" dataCellStyle="Currency"/>
    <tableColumn id="10" xr3:uid="{CF2F95D6-A1ED-4100-9C52-2F2F1E190F85}" name="Legacy Part Number" dataDxfId="412"/>
    <tableColumn id="17" xr3:uid="{925A688F-8652-458F-BD66-AE143F24C0FB}" name="Currency" dataDxfId="411">
      <calculatedColumnFormula>Currency</calculatedColumnFormula>
    </tableColumn>
    <tableColumn id="21" xr3:uid="{FA5AB1E8-898B-4C46-8527-68706DC4404D}" name="Model Name" dataDxfId="410">
      <calculatedColumnFormula>Table13111218[[#This Row],[Short Description]]</calculatedColumnFormula>
    </tableColumn>
    <tableColumn id="22" xr3:uid="{0D0B130D-7220-42C3-9A8A-4535EBFF71A5}" name="Long Description" dataDxfId="409"/>
    <tableColumn id="23" xr3:uid="{5CDFFF86-3695-4AA1-9198-700BF92A97DE}" name="Other Description" dataDxfId="408"/>
    <tableColumn id="26" xr3:uid="{1368DA16-7F87-429F-91AF-292188540D4D}" name="Item Status" dataDxfId="407">
      <calculatedColumnFormula>ItemStatus</calculatedColumnFormula>
    </tableColumn>
    <tableColumn id="27" xr3:uid="{2EABA305-0DF2-4AED-B82D-346730E082A3}" name="Manufacturer's Category" dataDxfId="406"/>
    <tableColumn id="30" xr3:uid="{C62AA54F-A9A1-431C-875E-6D6B9ED80B31}" name="Required Accessories" dataDxfId="405"/>
    <tableColumn id="38" xr3:uid="{DD798842-BB8C-477C-A265-2D89FE8B7D8C}" name="Freight Class" dataDxfId="404">
      <calculatedColumnFormula>Freight</calculatedColumnFormula>
    </tableColumn>
    <tableColumn id="39" xr3:uid="{AE3246C2-7182-475F-83F0-5C7F2777AC79}" name="Drop Ship Y/N?" dataDxfId="403">
      <calculatedColumnFormula>DropShip</calculatedColumnFormula>
    </tableColumn>
    <tableColumn id="40" xr3:uid="{A70B0C26-5900-4A3B-9B0F-F175564E14E0}" name="U.S Energy Star Y/N?" dataDxfId="402">
      <calculatedColumnFormula>EnergyStar</calculatedColumnFormula>
    </tableColumn>
    <tableColumn id="41" xr3:uid="{AC0C819E-EE83-4970-B110-A4D003B40332}" name="TAA Compliant Y/N?" dataDxfId="401"/>
    <tableColumn id="42" xr3:uid="{DBF759BD-5D2D-480A-B0F7-95E0A99C43E9}" name="Certificate of Origin" dataDxfId="400"/>
    <tableColumn id="43" xr3:uid="{A4272D16-210C-45ED-93D0-C4E861BEB0F2}" name="URL/Link" dataDxfId="399" dataCellStyle="Hyperlink">
      <calculatedColumnFormula>URL</calculatedColumnFormula>
    </tableColumn>
    <tableColumn id="44" xr3:uid="{9B25B4EA-987D-416F-9ED5-DD36BA0A0A98}" name="Manufacturer's Division" dataDxfId="398">
      <calculatedColumnFormula>Table13111218[[#This Row],[Manufacturer''s Category]]</calculatedColumnFormula>
    </tableColumn>
    <tableColumn id="47" xr3:uid="{466916C9-6C0C-4943-AF6E-9AD0FD26AAAC}" name="Notes" dataDxfId="397"/>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8B479D8-7C8F-4699-A430-7877ADC2A23B}" name="Table1367" displayName="Table1367" ref="A1:U109" totalsRowShown="0" headerRowDxfId="373" dataDxfId="372">
  <autoFilter ref="A1:U109" xr:uid="{16B4EA1A-F494-4467-B827-8C7B63E9487A}"/>
  <sortState xmlns:xlrd2="http://schemas.microsoft.com/office/spreadsheetml/2017/richdata2" ref="A2:U109">
    <sortCondition ref="D109"/>
  </sortState>
  <tableColumns count="21">
    <tableColumn id="1" xr3:uid="{99DAB5B4-603C-48A0-8739-FDB513AF9E9B}" name="Manufacturer" dataDxfId="394">
      <calculatedColumnFormula>Company</calculatedColumnFormula>
    </tableColumn>
    <tableColumn id="2" xr3:uid="{82B1652A-C90C-4C98-B8ED-0AF6465030B7}" name="Price Sheet Date - Last Updated" dataDxfId="393">
      <calculatedColumnFormula>Effectivity_Date</calculatedColumnFormula>
    </tableColumn>
    <tableColumn id="3" xr3:uid="{A046C1C9-2C76-4164-942E-6D7F6E445933}" name="Part Number" dataDxfId="392"/>
    <tableColumn id="4" xr3:uid="{7E712697-DAC9-4598-88D7-C394E0B4533A}" name="Short Description" dataDxfId="391"/>
    <tableColumn id="5" xr3:uid="{BF1AC122-D3AA-4B75-897E-8A1BB79385E0}" name="Unit of Measure" dataDxfId="390"/>
    <tableColumn id="6" xr3:uid="{A6757CB6-54E9-4E67-89D1-79A2FDE251E9}" name="US MSRP" dataDxfId="389" dataCellStyle="Currency"/>
    <tableColumn id="17" xr3:uid="{E053459C-B61E-4527-B271-3E06C507676C}" name="Currency" dataDxfId="388">
      <calculatedColumnFormula>Currency</calculatedColumnFormula>
    </tableColumn>
    <tableColumn id="21" xr3:uid="{BEB6CD2C-409D-45A3-87A9-DD18395DFC1A}" name="Model Name" dataDxfId="387">
      <calculatedColumnFormula>Table1367[[#This Row],[Short Description]]</calculatedColumnFormula>
    </tableColumn>
    <tableColumn id="22" xr3:uid="{994BB84B-EFE7-4719-BCCE-D1017041DCBE}" name="Long Description" dataDxfId="386"/>
    <tableColumn id="23" xr3:uid="{55629CE9-042A-4D92-89C4-E13B9071AE3B}" name="Other Description" dataDxfId="385"/>
    <tableColumn id="26" xr3:uid="{11B5CBE4-6903-41FB-84A5-25EB0619133E}" name="Item Status" dataDxfId="384">
      <calculatedColumnFormula>ItemStatus</calculatedColumnFormula>
    </tableColumn>
    <tableColumn id="27" xr3:uid="{15C3F867-9A90-4C5A-B3FE-4C871172843F}" name="Manufacturer's Category" dataDxfId="383"/>
    <tableColumn id="37" xr3:uid="{6596CF74-C0C1-491A-BD0D-D8E3203CD492}" name="FOB/Ex-works" dataDxfId="382">
      <calculatedColumnFormula>FOB</calculatedColumnFormula>
    </tableColumn>
    <tableColumn id="38" xr3:uid="{73541BB6-64A3-4440-BCE6-10D1C1485F87}" name="Freight Class" dataDxfId="381">
      <calculatedColumnFormula>Freight</calculatedColumnFormula>
    </tableColumn>
    <tableColumn id="39" xr3:uid="{B822AD59-1111-4ABE-A20E-267E11EA9A0E}" name="Drop Ship Y/N?" dataDxfId="380">
      <calculatedColumnFormula>DropShip</calculatedColumnFormula>
    </tableColumn>
    <tableColumn id="40" xr3:uid="{6A632328-3637-49D1-9938-7788A1B9E6DD}" name="U.S Energy Star Y/N?" dataDxfId="379">
      <calculatedColumnFormula>EnergyStar</calculatedColumnFormula>
    </tableColumn>
    <tableColumn id="41" xr3:uid="{FFC6D57F-276A-42D8-A06A-4566C47A6C83}" name="TAA Compliant Y/N?" dataDxfId="378"/>
    <tableColumn id="42" xr3:uid="{4EC0E4FF-92B4-4439-925C-3F4903CAC58A}" name="Certificate of Origin" dataDxfId="377"/>
    <tableColumn id="43" xr3:uid="{756E0699-178D-416D-8BCC-2803E7896754}" name="URL/Link" dataDxfId="376" dataCellStyle="Hyperlink">
      <calculatedColumnFormula>URL</calculatedColumnFormula>
    </tableColumn>
    <tableColumn id="44" xr3:uid="{7B33AEA1-6A33-414F-90E5-155F753F0669}" name="Manufacturer's Division" dataDxfId="375">
      <calculatedColumnFormula>Table1367[[#This Row],[Manufacturer''s Category]]</calculatedColumnFormula>
    </tableColumn>
    <tableColumn id="47" xr3:uid="{30CEA15D-6C2E-4423-8B23-7D075CF0AF8D}" name="Notes" dataDxfId="37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2213E55-A78E-4EE3-AF37-DEB3D4CD289C}" name="Table19" displayName="Table19" ref="A1:S71" totalsRowShown="0" headerRowDxfId="352" dataDxfId="351">
  <autoFilter ref="A1:S71" xr:uid="{5B08B056-70FD-4B15-A95B-92C210F60052}"/>
  <sortState xmlns:xlrd2="http://schemas.microsoft.com/office/spreadsheetml/2017/richdata2" ref="A2:S71">
    <sortCondition ref="D68:D71"/>
  </sortState>
  <tableColumns count="19">
    <tableColumn id="1" xr3:uid="{44DFAF00-1840-46CE-B36C-0D0C9FAFC449}" name="Manufacturer" dataDxfId="371">
      <calculatedColumnFormula>Company</calculatedColumnFormula>
    </tableColumn>
    <tableColumn id="2" xr3:uid="{17AF94C0-8B41-4305-AFA7-B933EBB753CB}" name="Price Sheet Date - Last Updated" dataDxfId="370">
      <calculatedColumnFormula>Effectivity_Date</calculatedColumnFormula>
    </tableColumn>
    <tableColumn id="3" xr3:uid="{3CED7C3C-B490-40B5-82C8-50D42132C16E}" name="Part Number" dataDxfId="369"/>
    <tableColumn id="4" xr3:uid="{160CB81E-257A-40E3-B645-58F3CBD8DEFF}" name="Short Description" dataDxfId="368"/>
    <tableColumn id="5" xr3:uid="{7D8D1CE0-D975-4A48-96E3-A650F48D399B}" name="Unit of Measure" dataDxfId="367"/>
    <tableColumn id="6" xr3:uid="{9B934FAE-0575-4D9D-A615-8554E0ECB03F}" name="US MSRP" dataDxfId="366" dataCellStyle="Currency"/>
    <tableColumn id="10" xr3:uid="{303D2715-B5BB-4A01-853D-190BB8E88B14}" name="Legacy Part Number" dataDxfId="365"/>
    <tableColumn id="17" xr3:uid="{C247CE50-02FB-4879-B416-D425A21242AD}" name="Currency" dataDxfId="364">
      <calculatedColumnFormula>Currency</calculatedColumnFormula>
    </tableColumn>
    <tableColumn id="21" xr3:uid="{3545A3B0-4538-4D8D-9A11-183DFA3FFAF5}" name="Model Name" dataDxfId="363">
      <calculatedColumnFormula>Table19[[#This Row],[Short Description]]</calculatedColumnFormula>
    </tableColumn>
    <tableColumn id="22" xr3:uid="{2E38CE4F-C03A-48BF-874E-A689A6F2B7E8}" name="Long Description" dataDxfId="362"/>
    <tableColumn id="23" xr3:uid="{D67DC21B-1943-4C6F-9579-782EE97C1C93}" name="Other Description" dataDxfId="361"/>
    <tableColumn id="26" xr3:uid="{A238F81C-B7AA-4CB5-AC76-868BB698305F}" name="Item Status" dataDxfId="360">
      <calculatedColumnFormula>ItemStatus</calculatedColumnFormula>
    </tableColumn>
    <tableColumn id="27" xr3:uid="{4170EFB1-C2EC-4111-99AE-B25BF93574BC}" name="Manufacturer's Category" dataDxfId="359"/>
    <tableColumn id="38" xr3:uid="{7DC17BCC-4418-45B3-9E84-6E6BC4731515}" name="Freight Class" dataDxfId="358">
      <calculatedColumnFormula>Freight</calculatedColumnFormula>
    </tableColumn>
    <tableColumn id="41" xr3:uid="{B6BBF21D-FA3F-4E58-8BEB-844E09FDF351}" name="TAA Compliant Y/N?" dataDxfId="357"/>
    <tableColumn id="42" xr3:uid="{3DED0D52-4BA7-49EB-9A55-4AAA2DFDB22C}" name="Certificate of Origin" dataDxfId="356"/>
    <tableColumn id="43" xr3:uid="{391D1B76-6871-45F4-9DFA-13C7D856D1EF}" name="URL/Link" dataDxfId="355" dataCellStyle="Hyperlink">
      <calculatedColumnFormula>URL</calculatedColumnFormula>
    </tableColumn>
    <tableColumn id="44" xr3:uid="{7AF1351D-F189-41F1-95AD-A1E7855ED51B}" name="Manufacturer's Division" dataDxfId="354">
      <calculatedColumnFormula>Table19[[#This Row],[Manufacturer''s Category]]</calculatedColumnFormula>
    </tableColumn>
    <tableColumn id="47" xr3:uid="{2A78B8FC-BB01-4691-9871-FAB32497ABA4}" name="Notes" dataDxfId="353"/>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7B25626-A9D8-4ADD-91D5-DD2EF37965AB}" name="Table110" displayName="Table110" ref="A1:S450" totalsRowShown="0" headerRowDxfId="331" dataDxfId="330">
  <autoFilter ref="A1:S450" xr:uid="{33383254-4943-4D9E-8732-937F54C399F0}"/>
  <sortState xmlns:xlrd2="http://schemas.microsoft.com/office/spreadsheetml/2017/richdata2" ref="A2:S450">
    <sortCondition ref="D13:D450"/>
  </sortState>
  <tableColumns count="19">
    <tableColumn id="1" xr3:uid="{00F1BED8-17E0-4954-B8F7-F7A1B8D30D2D}" name="Manufacturer" dataDxfId="350">
      <calculatedColumnFormula>Company</calculatedColumnFormula>
    </tableColumn>
    <tableColumn id="2" xr3:uid="{426530C7-6B71-43D5-A9C3-D2125D8FEB11}" name="Price Sheet Date - Last Updated" dataDxfId="349">
      <calculatedColumnFormula>Effectivity_Date</calculatedColumnFormula>
    </tableColumn>
    <tableColumn id="3" xr3:uid="{ED1583DF-72FF-4A37-8158-8D9251DCA5D4}" name="Part Number" dataDxfId="348"/>
    <tableColumn id="4" xr3:uid="{F20FF3A7-7E1C-48DC-A128-104CBC94517D}" name="Short Description" dataDxfId="347"/>
    <tableColumn id="5" xr3:uid="{374D4136-F20B-4EE5-B543-334C94905146}" name="Unit of Measure" dataDxfId="346"/>
    <tableColumn id="6" xr3:uid="{0C14AA22-E34E-43AB-9A37-A97F448C289F}" name="US MSRP" dataDxfId="345" dataCellStyle="Currency"/>
    <tableColumn id="10" xr3:uid="{4001E1B0-DA1A-4520-B0ED-454FE62DA628}" name="Legacy Part Number" dataDxfId="344"/>
    <tableColumn id="17" xr3:uid="{B378D4E3-1F9C-493E-B9DF-6995514D1A81}" name="Currency" dataDxfId="343">
      <calculatedColumnFormula>Currency</calculatedColumnFormula>
    </tableColumn>
    <tableColumn id="21" xr3:uid="{46E0316B-098E-4399-AAD1-1CEACE6ED0E4}" name="Model Name" dataDxfId="342">
      <calculatedColumnFormula>Table110[[#This Row],[Short Description]]</calculatedColumnFormula>
    </tableColumn>
    <tableColumn id="22" xr3:uid="{A311DFD1-FAFD-44AC-A5AD-C5D85CA40140}" name="Long Description" dataDxfId="341"/>
    <tableColumn id="23" xr3:uid="{FACDB9B6-0D46-4C75-A95D-4F7FA28CB048}" name="Other Description" dataDxfId="340"/>
    <tableColumn id="26" xr3:uid="{3120D9CE-6B73-4FFA-967C-41E7B5F72714}" name="Item Status" dataDxfId="339">
      <calculatedColumnFormula>ItemStatus</calculatedColumnFormula>
    </tableColumn>
    <tableColumn id="27" xr3:uid="{BC0B0E59-1E8C-410E-8BC1-74DE3BC3C7DF}" name="Manufacturer's Category" dataDxfId="338"/>
    <tableColumn id="38" xr3:uid="{12B5EEBC-B071-42E3-827A-FF8F4FBDBE50}" name="Freight Class" dataDxfId="337">
      <calculatedColumnFormula>Freight</calculatedColumnFormula>
    </tableColumn>
    <tableColumn id="41" xr3:uid="{EA419990-AEA8-4ED1-BC5E-969E2EFB080A}" name="TAA Compliant Y/N?" dataDxfId="336"/>
    <tableColumn id="42" xr3:uid="{8EDD593C-1932-4E70-83DF-3A35826568A9}" name="Certificate of Origin" dataDxfId="335"/>
    <tableColumn id="43" xr3:uid="{EBEF9784-95C7-45A2-BE34-62F3FE53986F}" name="URL/Link" dataDxfId="334" dataCellStyle="Hyperlink">
      <calculatedColumnFormula>URL</calculatedColumnFormula>
    </tableColumn>
    <tableColumn id="44" xr3:uid="{6099BAFD-CA29-445B-B0FF-5681D29EDDA4}" name="Manufacturer's Division" dataDxfId="333">
      <calculatedColumnFormula>Table110[[#This Row],[Manufacturer''s Category]]</calculatedColumnFormula>
    </tableColumn>
    <tableColumn id="47" xr3:uid="{431D3CD3-5A0A-41D0-A195-4D85CACC4CC5}" name="Notes" dataDxfId="332"/>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B7DDDFB-723A-4495-81EE-53BE0923F9EE}" name="Table131115" displayName="Table131115" ref="A1:V3" totalsRowShown="0" headerRowDxfId="307" dataDxfId="306">
  <autoFilter ref="A1:V3" xr:uid="{5485D495-D40D-481C-B8D3-483B35056FD4}"/>
  <tableColumns count="22">
    <tableColumn id="1" xr3:uid="{23D72F6C-BE9F-4EA1-A723-25B8DD07ADE4}" name="Manufacturer" dataDxfId="329">
      <calculatedColumnFormula>Company</calculatedColumnFormula>
    </tableColumn>
    <tableColumn id="2" xr3:uid="{09486039-7092-41A3-819C-38C0DC301BCA}" name="Price Sheet Date - Last Updated" dataDxfId="328">
      <calculatedColumnFormula>Effectivity_Date</calculatedColumnFormula>
    </tableColumn>
    <tableColumn id="3" xr3:uid="{9E05C571-FE37-46E5-B362-7AF2482FF75F}" name="Part Number" dataDxfId="327"/>
    <tableColumn id="4" xr3:uid="{27114929-A177-45C4-8564-9315145CE98E}" name="Short Description" dataDxfId="326"/>
    <tableColumn id="5" xr3:uid="{A502807F-9E2F-4ADD-A2BD-8E74B6412F86}" name="Unit of Measure" dataDxfId="325"/>
    <tableColumn id="6" xr3:uid="{A7E70096-8909-4079-BDF8-360116BA2966}" name="US MSRP" dataDxfId="324" dataCellStyle="Currency"/>
    <tableColumn id="10" xr3:uid="{D0E045E6-F2D4-4597-BCC6-F2B9391065EB}" name="Legacy Part Number" dataDxfId="323"/>
    <tableColumn id="17" xr3:uid="{D3E3EB2D-7C2C-4446-BCF6-0A2759495784}" name="Currency" dataDxfId="322">
      <calculatedColumnFormula>Currency</calculatedColumnFormula>
    </tableColumn>
    <tableColumn id="21" xr3:uid="{C0BD7F04-78BE-40AB-987E-C48F3A77ADEA}" name="Model Name" dataDxfId="321">
      <calculatedColumnFormula>Table131115[[#This Row],[Short Description]]</calculatedColumnFormula>
    </tableColumn>
    <tableColumn id="22" xr3:uid="{23C7FBC3-3C00-40E9-A989-A6961956CDCF}" name="Long Description" dataDxfId="320"/>
    <tableColumn id="23" xr3:uid="{D908C33B-6305-4074-9898-45BC3B448677}" name="Other Description" dataDxfId="319"/>
    <tableColumn id="26" xr3:uid="{6248289D-F8E1-4A5E-8C96-3158A5F4ED47}" name="Item Status" dataDxfId="318">
      <calculatedColumnFormula>ItemStatus</calculatedColumnFormula>
    </tableColumn>
    <tableColumn id="27" xr3:uid="{6510DB14-65F6-4437-B6A5-2BD3FA4F72D3}" name="Manufacturer's Category" dataDxfId="317"/>
    <tableColumn id="30" xr3:uid="{BF6A4FDE-D307-4E17-8DD4-23D30936BD9C}" name="Required Accessories" dataDxfId="316"/>
    <tableColumn id="31" xr3:uid="{515DBD7E-1812-471D-92EC-A3A9A13577D9}" name="Optional Accessories" dataDxfId="315"/>
    <tableColumn id="38" xr3:uid="{B6FFD378-8A8C-462F-BFCF-8B83E3DB8397}" name="Freight Class" dataDxfId="314">
      <calculatedColumnFormula>Freight</calculatedColumnFormula>
    </tableColumn>
    <tableColumn id="40" xr3:uid="{9532B163-4D95-4834-9DD4-C76A03306E67}" name="U.S Energy Star Y/N?" dataDxfId="313">
      <calculatedColumnFormula>EnergyStar</calculatedColumnFormula>
    </tableColumn>
    <tableColumn id="41" xr3:uid="{8CB7379D-CB7E-4FEF-BC3D-DD3719D2A53C}" name="TAA Compliant Y/N?" dataDxfId="312"/>
    <tableColumn id="42" xr3:uid="{668FA304-0F10-4072-9641-B515BACC2BDE}" name="Certificate of Origin" dataDxfId="311"/>
    <tableColumn id="43" xr3:uid="{C78FC927-6BAC-4EB2-BD51-01F26A12D48A}" name="URL/Link" dataDxfId="310" dataCellStyle="Hyperlink">
      <calculatedColumnFormula>URL</calculatedColumnFormula>
    </tableColumn>
    <tableColumn id="44" xr3:uid="{869B8F7F-AAC2-4D7F-A01B-8DD7D1E7176B}" name="Manufacturer's Division" dataDxfId="309">
      <calculatedColumnFormula>Table131115[[#This Row],[Manufacturer''s Category]]</calculatedColumnFormula>
    </tableColumn>
    <tableColumn id="47" xr3:uid="{24D2AB85-287E-4764-A837-0DC5358832CC}" name="Notes" dataDxfId="308"/>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ED798A0-8599-44D7-B639-AE74425BEF02}" name="Table148" displayName="Table148" ref="A1:U191" totalsRowShown="0" headerRowDxfId="261" dataDxfId="260">
  <autoFilter ref="A1:U191" xr:uid="{832436A5-3F92-40DA-9B44-ACF681065068}"/>
  <sortState xmlns:xlrd2="http://schemas.microsoft.com/office/spreadsheetml/2017/richdata2" ref="A2:U191">
    <sortCondition ref="D175:D191"/>
  </sortState>
  <tableColumns count="21">
    <tableColumn id="1" xr3:uid="{9535981E-66E0-49D2-9C30-5381644ACA66}" name="Manufacturer" dataDxfId="282">
      <calculatedColumnFormula>Company</calculatedColumnFormula>
    </tableColumn>
    <tableColumn id="2" xr3:uid="{4343F31B-B7CD-41CA-B9F4-22F13897DEA0}" name="Price Sheet Date - Last Updated" dataDxfId="281">
      <calculatedColumnFormula>Effectivity_Date</calculatedColumnFormula>
    </tableColumn>
    <tableColumn id="3" xr3:uid="{4DD22DE3-FF1F-4704-978F-9AB8E1F2CEEF}" name="Part Number" dataDxfId="280"/>
    <tableColumn id="4" xr3:uid="{EAF21BFB-D5D2-4602-9589-6DADC98777EA}" name="Short Description" dataDxfId="279"/>
    <tableColumn id="5" xr3:uid="{7E1C1C3D-F9E4-465B-8D35-36EFF90C6C01}" name="Unit of Measure" dataDxfId="278"/>
    <tableColumn id="6" xr3:uid="{8F3DF8B9-E657-4DB7-8B16-DB51CDBDD707}" name="US MSRP" dataDxfId="277" dataCellStyle="Currency"/>
    <tableColumn id="10" xr3:uid="{0E48C948-8C43-413D-B29E-7CBA92F62023}" name="Legacy Part Number" dataDxfId="276"/>
    <tableColumn id="17" xr3:uid="{C6FF7C34-69F2-4207-93BD-4D6603EDB67D}" name="Currency" dataDxfId="275">
      <calculatedColumnFormula>Currency</calculatedColumnFormula>
    </tableColumn>
    <tableColumn id="21" xr3:uid="{B8EFDE5D-7131-4606-A00F-E0FC748F03AA}" name="Model Name" dataDxfId="274">
      <calculatedColumnFormula>Table148[[#This Row],[Short Description]]</calculatedColumnFormula>
    </tableColumn>
    <tableColumn id="22" xr3:uid="{606293E8-4ACE-4872-B476-A533DB6B018E}" name="Long Description" dataDxfId="273"/>
    <tableColumn id="23" xr3:uid="{70432427-9372-4070-995A-4BE474233492}" name="Other Description" dataDxfId="272"/>
    <tableColumn id="26" xr3:uid="{55B5C989-1DA6-4E6F-AFD8-27272D348B5F}" name="Item Status" dataDxfId="271">
      <calculatedColumnFormula>ItemStatus</calculatedColumnFormula>
    </tableColumn>
    <tableColumn id="27" xr3:uid="{574E7492-C621-4F8B-8E65-3555094B1E07}" name="Manufacturer's Category" dataDxfId="270"/>
    <tableColumn id="38" xr3:uid="{0E9B8EFE-BD89-4DAC-B97C-E8E78B302C6E}" name="Freight Class" dataDxfId="269">
      <calculatedColumnFormula>Freight</calculatedColumnFormula>
    </tableColumn>
    <tableColumn id="39" xr3:uid="{12ECD44C-E7D6-48A2-B883-8BD9B77C5FB3}" name="Drop Ship Y/N?" dataDxfId="268">
      <calculatedColumnFormula>DropShip</calculatedColumnFormula>
    </tableColumn>
    <tableColumn id="40" xr3:uid="{889A6325-8D02-4289-944E-B872AF4C4FDD}" name="U.S Energy Star Y/N?" dataDxfId="267">
      <calculatedColumnFormula>EnergyStar</calculatedColumnFormula>
    </tableColumn>
    <tableColumn id="41" xr3:uid="{C1C32C0D-398E-43DF-BFA9-C0E2969A500C}" name="TAA Compliant Y/N?" dataDxfId="266"/>
    <tableColumn id="42" xr3:uid="{14CAA46D-85B2-43F5-8DAF-274BDED03520}" name="Certificate of Origin" dataDxfId="265"/>
    <tableColumn id="43" xr3:uid="{A9B741E9-34B1-41F9-B02F-E10A85B7EC62}" name="URL/Link" dataDxfId="264" dataCellStyle="Hyperlink">
      <calculatedColumnFormula>URL</calculatedColumnFormula>
    </tableColumn>
    <tableColumn id="44" xr3:uid="{DBB88685-60FC-432F-BA83-3FA2C9C8F774}" name="Manufacturer's Division" dataDxfId="263">
      <calculatedColumnFormula>Table148[[#This Row],[Manufacturer''s Category]]</calculatedColumnFormula>
    </tableColumn>
    <tableColumn id="47" xr3:uid="{08A022D7-087E-4D88-B596-AB4A2DD6ED2A}" name="Notes" dataDxfId="262"/>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1700962-C1B6-43FB-B27E-42E9C14C11C3}" name="Table13" displayName="Table13" ref="A1:U30" totalsRowShown="0" headerRowDxfId="284" dataDxfId="283" headerRowCellStyle="Currency" dataCellStyle="Currency">
  <autoFilter ref="A1:U30" xr:uid="{3677DCFC-ECAE-4367-83FE-D30411ED50BF}"/>
  <sortState xmlns:xlrd2="http://schemas.microsoft.com/office/spreadsheetml/2017/richdata2" ref="A2:U30">
    <sortCondition ref="D29:D30"/>
  </sortState>
  <tableColumns count="21">
    <tableColumn id="1" xr3:uid="{EA06726C-A6C4-4965-8486-C5E8CC008A0A}" name="Manufacturer" dataDxfId="305" dataCellStyle="Currency">
      <calculatedColumnFormula>Company</calculatedColumnFormula>
    </tableColumn>
    <tableColumn id="2" xr3:uid="{624F6CA8-0FF8-4718-A4F9-D4AA5DCF797D}" name="Price Sheet Date - Last Updated" dataDxfId="304" dataCellStyle="Currency">
      <calculatedColumnFormula>Effectivity_Date</calculatedColumnFormula>
    </tableColumn>
    <tableColumn id="3" xr3:uid="{F85CAAF8-60FF-4BE6-B134-39EFAD9F9E23}" name="Part Number" dataDxfId="303" dataCellStyle="Currency"/>
    <tableColumn id="4" xr3:uid="{84952246-7A0D-4A00-97C7-E9EEF9219A67}" name="Short Description" dataDxfId="302" dataCellStyle="Currency"/>
    <tableColumn id="5" xr3:uid="{AE7B0701-5133-463B-9303-86287BB4B6F8}" name="Unit of Measure" dataDxfId="301" dataCellStyle="Currency"/>
    <tableColumn id="6" xr3:uid="{2D87F91E-405B-4AA9-A618-9D456D6EBEEE}" name="US MSRP" dataDxfId="300" dataCellStyle="Currency"/>
    <tableColumn id="10" xr3:uid="{0E8F0A23-D225-429A-B8C0-3107A37168B8}" name="Legacy Part Number" dataDxfId="299" dataCellStyle="Currency"/>
    <tableColumn id="17" xr3:uid="{AA749CED-D136-4592-94ED-A48DF5CD7B6C}" name="Currency" dataDxfId="298" dataCellStyle="Currency">
      <calculatedColumnFormula>Currency</calculatedColumnFormula>
    </tableColumn>
    <tableColumn id="21" xr3:uid="{1EAC14C9-FF58-4823-996F-B9ED6974DE8A}" name="Model Name" dataDxfId="297" dataCellStyle="Currency">
      <calculatedColumnFormula>Table13[[#This Row],[Short Description]]</calculatedColumnFormula>
    </tableColumn>
    <tableColumn id="22" xr3:uid="{4056A4F5-CAB0-4964-ABBA-EB0A1C258491}" name="Long Description" dataDxfId="296" dataCellStyle="Currency"/>
    <tableColumn id="23" xr3:uid="{4228B6CA-1036-4508-B2C1-6C7B8FE37198}" name="Other Description" dataDxfId="295" dataCellStyle="Currency"/>
    <tableColumn id="26" xr3:uid="{B9B9B784-C9A0-4A36-9CC7-A253F390FC0A}" name="Item Status" dataDxfId="294" dataCellStyle="Currency">
      <calculatedColumnFormula>ItemStatus</calculatedColumnFormula>
    </tableColumn>
    <tableColumn id="27" xr3:uid="{B9D9902B-355B-406F-94A1-2EE5F6924C78}" name="Manufacturer's Category" dataDxfId="293" dataCellStyle="Currency"/>
    <tableColumn id="28" xr3:uid="{1ADEBB59-B931-4E65-AAAA-41D3FE1BA03F}" name="Replacement Item Part Number" dataDxfId="292" dataCellStyle="Currency"/>
    <tableColumn id="38" xr3:uid="{2299EA4C-74F4-4B91-90CD-FC63B8C0E8D2}" name="Freight Class" dataDxfId="291" dataCellStyle="Currency">
      <calculatedColumnFormula>Freight</calculatedColumnFormula>
    </tableColumn>
    <tableColumn id="40" xr3:uid="{36D571D8-EDD7-49ED-96B1-5FF2433E79BC}" name="U.S Energy Star Y/N?" dataDxfId="290" dataCellStyle="Currency">
      <calculatedColumnFormula>EnergyStar</calculatedColumnFormula>
    </tableColumn>
    <tableColumn id="41" xr3:uid="{E1A13DDB-5336-4A4E-A164-5542024CB6D7}" name="TAA Compliant Y/N?" dataDxfId="289" dataCellStyle="Currency"/>
    <tableColumn id="42" xr3:uid="{E4C43154-6EAC-4C46-A1F7-59DE244711D7}" name="Certificate of Origin" dataDxfId="288" dataCellStyle="Currency"/>
    <tableColumn id="43" xr3:uid="{CAB50877-98B9-408B-905D-E3DBADBDAAF6}" name="URL/Link" dataDxfId="287" dataCellStyle="Currency">
      <calculatedColumnFormula>URL</calculatedColumnFormula>
    </tableColumn>
    <tableColumn id="44" xr3:uid="{FFA66EB6-324F-46AA-A0DF-DD456307DFBF}" name="Manufacturer's Division" dataDxfId="286" dataCellStyle="Currency">
      <calculatedColumnFormula>Table13[[#This Row],[Manufacturer''s Category]]</calculatedColumnFormula>
    </tableColumn>
    <tableColumn id="47" xr3:uid="{C9ADAF27-B7EE-4BA7-815D-F5E03100361F}" name="Notes" dataDxfId="285" dataCellStyle="Currency"/>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3BA7667-4484-46C1-AF3A-D621DE932B1E}" name="Table1917" displayName="Table1917" ref="A1:U48" totalsRowShown="0" headerRowDxfId="238" dataDxfId="237">
  <autoFilter ref="A1:U48" xr:uid="{5B08B056-70FD-4B15-A95B-92C210F60052}"/>
  <sortState xmlns:xlrd2="http://schemas.microsoft.com/office/spreadsheetml/2017/richdata2" ref="A2:U48">
    <sortCondition ref="D46:D48"/>
  </sortState>
  <tableColumns count="21">
    <tableColumn id="1" xr3:uid="{56341BB1-5236-46AA-AB20-593C950584F6}" name="Manufacturer" dataDxfId="259">
      <calculatedColumnFormula>Company</calculatedColumnFormula>
    </tableColumn>
    <tableColumn id="2" xr3:uid="{1CF1572F-E771-4684-83C7-2E046ECE9049}" name="Price Sheet Date - Last Updated" dataDxfId="258">
      <calculatedColumnFormula>Effectivity_Date</calculatedColumnFormula>
    </tableColumn>
    <tableColumn id="3" xr3:uid="{1867B33C-F176-4EDF-84A8-CE081A6E59EA}" name="Part Number" dataDxfId="257"/>
    <tableColumn id="4" xr3:uid="{969A67B5-12DB-4B03-8F51-031A5C5B0E9A}" name="Short Description" dataDxfId="256"/>
    <tableColumn id="5" xr3:uid="{6E39FE3A-1C63-4C52-BDDC-FA5A18D9D46D}" name="Unit of Measure" dataDxfId="255"/>
    <tableColumn id="6" xr3:uid="{157EC5E9-A85B-4B8C-A9C9-0225C28DD2B9}" name="US MSRP" dataDxfId="254" dataCellStyle="Currency"/>
    <tableColumn id="10" xr3:uid="{C72B9845-B26A-41B1-99F9-A1C3989FF09B}" name="Legacy Part Number" dataDxfId="253"/>
    <tableColumn id="17" xr3:uid="{F68DD62B-1728-4927-95EA-33B61945EAEC}" name="Currency" dataDxfId="252">
      <calculatedColumnFormula>Currency</calculatedColumnFormula>
    </tableColumn>
    <tableColumn id="21" xr3:uid="{CE1FC774-6DEA-413B-A0E9-277AADB47EBA}" name="Model Name" dataDxfId="251">
      <calculatedColumnFormula>Table1917[[#This Row],[Short Description]]</calculatedColumnFormula>
    </tableColumn>
    <tableColumn id="22" xr3:uid="{F60C4F33-6913-4E9A-A138-AF2DD97D34DE}" name="Long Description" dataDxfId="250"/>
    <tableColumn id="23" xr3:uid="{AF27DD0B-3AF0-4C88-82E6-71F130CC8EB9}" name="Other Description" dataDxfId="249"/>
    <tableColumn id="26" xr3:uid="{E07B4FC3-786A-416F-853B-43FD7D2A8C28}" name="Item Status" dataDxfId="248">
      <calculatedColumnFormula>ItemStatus</calculatedColumnFormula>
    </tableColumn>
    <tableColumn id="27" xr3:uid="{AB2C8F9D-89F0-4D27-BE34-C334657524E6}" name="Manufacturer's Category" dataDxfId="247"/>
    <tableColumn id="38" xr3:uid="{7C025DF2-B3FA-44C1-BE22-2AC96E85576A}" name="Freight Class" dataDxfId="246">
      <calculatedColumnFormula>Freight</calculatedColumnFormula>
    </tableColumn>
    <tableColumn id="39" xr3:uid="{783F72B8-F301-4956-A548-EDCF84959A1E}" name="Drop Ship Y/N?" dataDxfId="245">
      <calculatedColumnFormula>DropShip</calculatedColumnFormula>
    </tableColumn>
    <tableColumn id="40" xr3:uid="{71EA1569-A919-4105-B842-6E1CDFFED449}" name="U.S Energy Star Y/N?" dataDxfId="244">
      <calculatedColumnFormula>EnergyStar</calculatedColumnFormula>
    </tableColumn>
    <tableColumn id="41" xr3:uid="{434DFD75-93AA-4CCA-A460-0A13EC2F3E8F}" name="TAA Compliant Y/N?" dataDxfId="243"/>
    <tableColumn id="42" xr3:uid="{57303FD1-B634-4C77-BC50-711AB5A97351}" name="Certificate of Origin" dataDxfId="242"/>
    <tableColumn id="43" xr3:uid="{0E59D83F-2CCA-4ED4-8C7D-A31B65C4FAEA}" name="URL/Link" dataDxfId="241" dataCellStyle="Hyperlink">
      <calculatedColumnFormula>URL</calculatedColumnFormula>
    </tableColumn>
    <tableColumn id="44" xr3:uid="{CD317263-07FD-4454-A881-2AAB86341CD8}" name="Manufacturer's Division" dataDxfId="240">
      <calculatedColumnFormula>Table1917[[#This Row],[Manufacturer''s Category]]</calculatedColumnFormula>
    </tableColumn>
    <tableColumn id="47" xr3:uid="{5012935A-2C70-4BE6-A837-D21D81548AE1}" name="Notes" dataDxfId="239"/>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ownloads.biamp.com/assets/docs/default-source/legal/biamp-systems-terms-and-conditions-of-sale.pdf" TargetMode="External"/><Relationship Id="rId2" Type="http://schemas.openxmlformats.org/officeDocument/2006/relationships/hyperlink" Target="http://www.biamp.com/legal/warranty-information" TargetMode="External"/><Relationship Id="rId1" Type="http://schemas.openxmlformats.org/officeDocument/2006/relationships/hyperlink" Target="https://www.biamp.com/trainin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hyperlink" Target="https://www.biamp.com/" TargetMode="External"/><Relationship Id="rId18" Type="http://schemas.openxmlformats.org/officeDocument/2006/relationships/hyperlink" Target="https://www.biamp.com/" TargetMode="External"/><Relationship Id="rId26" Type="http://schemas.openxmlformats.org/officeDocument/2006/relationships/hyperlink" Target="https://www.biamp.com/" TargetMode="External"/><Relationship Id="rId39" Type="http://schemas.openxmlformats.org/officeDocument/2006/relationships/hyperlink" Target="https://www.biamp.com/" TargetMode="External"/><Relationship Id="rId21" Type="http://schemas.openxmlformats.org/officeDocument/2006/relationships/hyperlink" Target="https://www.biamp.com/" TargetMode="External"/><Relationship Id="rId34" Type="http://schemas.openxmlformats.org/officeDocument/2006/relationships/hyperlink" Target="https://www.biamp.com/" TargetMode="External"/><Relationship Id="rId42" Type="http://schemas.openxmlformats.org/officeDocument/2006/relationships/hyperlink" Target="https://www.biamp.com/" TargetMode="External"/><Relationship Id="rId7" Type="http://schemas.openxmlformats.org/officeDocument/2006/relationships/hyperlink" Target="https://www.biamp.com/" TargetMode="External"/><Relationship Id="rId2" Type="http://schemas.openxmlformats.org/officeDocument/2006/relationships/hyperlink" Target="https://www.biamp.com/" TargetMode="External"/><Relationship Id="rId16" Type="http://schemas.openxmlformats.org/officeDocument/2006/relationships/hyperlink" Target="https://www.biamp.com/" TargetMode="External"/><Relationship Id="rId29" Type="http://schemas.openxmlformats.org/officeDocument/2006/relationships/hyperlink" Target="https://www.biamp.com/" TargetMode="External"/><Relationship Id="rId1" Type="http://schemas.openxmlformats.org/officeDocument/2006/relationships/hyperlink" Target="https://www.biamp.com/" TargetMode="External"/><Relationship Id="rId6" Type="http://schemas.openxmlformats.org/officeDocument/2006/relationships/hyperlink" Target="https://www.biamp.com/" TargetMode="External"/><Relationship Id="rId11" Type="http://schemas.openxmlformats.org/officeDocument/2006/relationships/hyperlink" Target="https://www.biamp.com/" TargetMode="External"/><Relationship Id="rId24" Type="http://schemas.openxmlformats.org/officeDocument/2006/relationships/hyperlink" Target="https://www.biamp.com/" TargetMode="External"/><Relationship Id="rId32" Type="http://schemas.openxmlformats.org/officeDocument/2006/relationships/hyperlink" Target="https://www.biamp.com/" TargetMode="External"/><Relationship Id="rId37" Type="http://schemas.openxmlformats.org/officeDocument/2006/relationships/hyperlink" Target="https://www.biamp.com/" TargetMode="External"/><Relationship Id="rId40" Type="http://schemas.openxmlformats.org/officeDocument/2006/relationships/hyperlink" Target="https://www.biamp.com/" TargetMode="External"/><Relationship Id="rId45" Type="http://schemas.openxmlformats.org/officeDocument/2006/relationships/printerSettings" Target="../printerSettings/printerSettings10.bin"/><Relationship Id="rId5" Type="http://schemas.openxmlformats.org/officeDocument/2006/relationships/hyperlink" Target="https://www.biamp.com/" TargetMode="External"/><Relationship Id="rId15" Type="http://schemas.openxmlformats.org/officeDocument/2006/relationships/hyperlink" Target="https://www.biamp.com/" TargetMode="External"/><Relationship Id="rId23" Type="http://schemas.openxmlformats.org/officeDocument/2006/relationships/hyperlink" Target="https://www.biamp.com/" TargetMode="External"/><Relationship Id="rId28" Type="http://schemas.openxmlformats.org/officeDocument/2006/relationships/hyperlink" Target="https://www.biamp.com/" TargetMode="External"/><Relationship Id="rId36" Type="http://schemas.openxmlformats.org/officeDocument/2006/relationships/hyperlink" Target="https://www.biamp.com/" TargetMode="External"/><Relationship Id="rId10" Type="http://schemas.openxmlformats.org/officeDocument/2006/relationships/hyperlink" Target="https://www.biamp.com/" TargetMode="External"/><Relationship Id="rId19" Type="http://schemas.openxmlformats.org/officeDocument/2006/relationships/hyperlink" Target="https://www.biamp.com/" TargetMode="External"/><Relationship Id="rId31" Type="http://schemas.openxmlformats.org/officeDocument/2006/relationships/hyperlink" Target="https://www.biamp.com/" TargetMode="External"/><Relationship Id="rId44" Type="http://schemas.openxmlformats.org/officeDocument/2006/relationships/hyperlink" Target="https://www.biamp.com/" TargetMode="External"/><Relationship Id="rId4" Type="http://schemas.openxmlformats.org/officeDocument/2006/relationships/hyperlink" Target="https://www.biamp.com/" TargetMode="External"/><Relationship Id="rId9" Type="http://schemas.openxmlformats.org/officeDocument/2006/relationships/hyperlink" Target="https://www.biamp.com/" TargetMode="External"/><Relationship Id="rId14" Type="http://schemas.openxmlformats.org/officeDocument/2006/relationships/hyperlink" Target="https://www.biamp.com/" TargetMode="External"/><Relationship Id="rId22" Type="http://schemas.openxmlformats.org/officeDocument/2006/relationships/hyperlink" Target="https://www.biamp.com/" TargetMode="External"/><Relationship Id="rId27" Type="http://schemas.openxmlformats.org/officeDocument/2006/relationships/hyperlink" Target="https://www.biamp.com/" TargetMode="External"/><Relationship Id="rId30" Type="http://schemas.openxmlformats.org/officeDocument/2006/relationships/hyperlink" Target="https://www.biamp.com/" TargetMode="External"/><Relationship Id="rId35" Type="http://schemas.openxmlformats.org/officeDocument/2006/relationships/hyperlink" Target="https://www.biamp.com/" TargetMode="External"/><Relationship Id="rId43" Type="http://schemas.openxmlformats.org/officeDocument/2006/relationships/hyperlink" Target="https://www.biamp.com/" TargetMode="External"/><Relationship Id="rId8" Type="http://schemas.openxmlformats.org/officeDocument/2006/relationships/hyperlink" Target="https://www.biamp.com/" TargetMode="External"/><Relationship Id="rId3" Type="http://schemas.openxmlformats.org/officeDocument/2006/relationships/hyperlink" Target="https://www.biamp.com/" TargetMode="External"/><Relationship Id="rId12" Type="http://schemas.openxmlformats.org/officeDocument/2006/relationships/hyperlink" Target="https://www.biamp.com/" TargetMode="External"/><Relationship Id="rId17" Type="http://schemas.openxmlformats.org/officeDocument/2006/relationships/hyperlink" Target="https://www.biamp.com/" TargetMode="External"/><Relationship Id="rId25" Type="http://schemas.openxmlformats.org/officeDocument/2006/relationships/hyperlink" Target="https://www.biamp.com/" TargetMode="External"/><Relationship Id="rId33" Type="http://schemas.openxmlformats.org/officeDocument/2006/relationships/hyperlink" Target="https://www.biamp.com/" TargetMode="External"/><Relationship Id="rId38" Type="http://schemas.openxmlformats.org/officeDocument/2006/relationships/hyperlink" Target="https://www.biamp.com/" TargetMode="External"/><Relationship Id="rId46" Type="http://schemas.openxmlformats.org/officeDocument/2006/relationships/table" Target="../tables/table9.xml"/><Relationship Id="rId20" Type="http://schemas.openxmlformats.org/officeDocument/2006/relationships/hyperlink" Target="https://www.biamp.com/" TargetMode="External"/><Relationship Id="rId41" Type="http://schemas.openxmlformats.org/officeDocument/2006/relationships/hyperlink" Target="https://www.biamp.com/"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biamp.com/" TargetMode="External"/><Relationship Id="rId13" Type="http://schemas.openxmlformats.org/officeDocument/2006/relationships/hyperlink" Target="https://www.biamp.com/" TargetMode="External"/><Relationship Id="rId18" Type="http://schemas.openxmlformats.org/officeDocument/2006/relationships/hyperlink" Target="https://www.biamp.com/" TargetMode="External"/><Relationship Id="rId3" Type="http://schemas.openxmlformats.org/officeDocument/2006/relationships/hyperlink" Target="https://www.biamp.com/" TargetMode="External"/><Relationship Id="rId21" Type="http://schemas.openxmlformats.org/officeDocument/2006/relationships/hyperlink" Target="https://www.biamp.com/" TargetMode="External"/><Relationship Id="rId7" Type="http://schemas.openxmlformats.org/officeDocument/2006/relationships/hyperlink" Target="https://www.biamp.com/" TargetMode="External"/><Relationship Id="rId12" Type="http://schemas.openxmlformats.org/officeDocument/2006/relationships/hyperlink" Target="https://www.biamp.com/" TargetMode="External"/><Relationship Id="rId17" Type="http://schemas.openxmlformats.org/officeDocument/2006/relationships/hyperlink" Target="https://www.biamp.com/" TargetMode="External"/><Relationship Id="rId2" Type="http://schemas.openxmlformats.org/officeDocument/2006/relationships/hyperlink" Target="https://www.biamp.com/" TargetMode="External"/><Relationship Id="rId16" Type="http://schemas.openxmlformats.org/officeDocument/2006/relationships/hyperlink" Target="https://www.biamp.com/" TargetMode="External"/><Relationship Id="rId20" Type="http://schemas.openxmlformats.org/officeDocument/2006/relationships/hyperlink" Target="https://www.biamp.com/" TargetMode="External"/><Relationship Id="rId1" Type="http://schemas.openxmlformats.org/officeDocument/2006/relationships/hyperlink" Target="https://www.biamp.com/" TargetMode="External"/><Relationship Id="rId6" Type="http://schemas.openxmlformats.org/officeDocument/2006/relationships/hyperlink" Target="https://www.biamp.com/" TargetMode="External"/><Relationship Id="rId11" Type="http://schemas.openxmlformats.org/officeDocument/2006/relationships/hyperlink" Target="https://www.biamp.com/" TargetMode="External"/><Relationship Id="rId5" Type="http://schemas.openxmlformats.org/officeDocument/2006/relationships/hyperlink" Target="https://www.biamp.com/" TargetMode="External"/><Relationship Id="rId15" Type="http://schemas.openxmlformats.org/officeDocument/2006/relationships/hyperlink" Target="https://www.biamp.com/" TargetMode="External"/><Relationship Id="rId10" Type="http://schemas.openxmlformats.org/officeDocument/2006/relationships/hyperlink" Target="https://www.biamp.com/" TargetMode="External"/><Relationship Id="rId19" Type="http://schemas.openxmlformats.org/officeDocument/2006/relationships/hyperlink" Target="https://www.biamp.com/" TargetMode="External"/><Relationship Id="rId4" Type="http://schemas.openxmlformats.org/officeDocument/2006/relationships/hyperlink" Target="https://www.biamp.com/" TargetMode="External"/><Relationship Id="rId9" Type="http://schemas.openxmlformats.org/officeDocument/2006/relationships/hyperlink" Target="https://www.biamp.com/" TargetMode="External"/><Relationship Id="rId14" Type="http://schemas.openxmlformats.org/officeDocument/2006/relationships/hyperlink" Target="https://www.biamp.com/" TargetMode="External"/><Relationship Id="rId22"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8" Type="http://schemas.openxmlformats.org/officeDocument/2006/relationships/hyperlink" Target="https://www.biamp.com/" TargetMode="External"/><Relationship Id="rId13" Type="http://schemas.openxmlformats.org/officeDocument/2006/relationships/hyperlink" Target="https://www.biamp.com/" TargetMode="External"/><Relationship Id="rId3" Type="http://schemas.openxmlformats.org/officeDocument/2006/relationships/hyperlink" Target="https://www.biamp.com/" TargetMode="External"/><Relationship Id="rId7" Type="http://schemas.openxmlformats.org/officeDocument/2006/relationships/hyperlink" Target="https://www.biamp.com/" TargetMode="External"/><Relationship Id="rId12" Type="http://schemas.openxmlformats.org/officeDocument/2006/relationships/hyperlink" Target="https://www.biamp.com/" TargetMode="External"/><Relationship Id="rId2" Type="http://schemas.openxmlformats.org/officeDocument/2006/relationships/hyperlink" Target="https://www.biamp.com/" TargetMode="External"/><Relationship Id="rId16" Type="http://schemas.openxmlformats.org/officeDocument/2006/relationships/table" Target="../tables/table11.xml"/><Relationship Id="rId1" Type="http://schemas.openxmlformats.org/officeDocument/2006/relationships/hyperlink" Target="https://www.biamp.com/" TargetMode="External"/><Relationship Id="rId6" Type="http://schemas.openxmlformats.org/officeDocument/2006/relationships/hyperlink" Target="https://www.biamp.com/" TargetMode="External"/><Relationship Id="rId11" Type="http://schemas.openxmlformats.org/officeDocument/2006/relationships/hyperlink" Target="https://www.biamp.com/" TargetMode="External"/><Relationship Id="rId5" Type="http://schemas.openxmlformats.org/officeDocument/2006/relationships/hyperlink" Target="https://www.biamp.com/" TargetMode="External"/><Relationship Id="rId15" Type="http://schemas.openxmlformats.org/officeDocument/2006/relationships/printerSettings" Target="../printerSettings/printerSettings11.bin"/><Relationship Id="rId10" Type="http://schemas.openxmlformats.org/officeDocument/2006/relationships/hyperlink" Target="https://www.biamp.com/" TargetMode="External"/><Relationship Id="rId4" Type="http://schemas.openxmlformats.org/officeDocument/2006/relationships/hyperlink" Target="https://www.biamp.com/" TargetMode="External"/><Relationship Id="rId9" Type="http://schemas.openxmlformats.org/officeDocument/2006/relationships/hyperlink" Target="https://www.biamp.com/" TargetMode="External"/><Relationship Id="rId14" Type="http://schemas.openxmlformats.org/officeDocument/2006/relationships/hyperlink" Target="https://www.biamp.com/"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biamp.com/" TargetMode="External"/><Relationship Id="rId2" Type="http://schemas.openxmlformats.org/officeDocument/2006/relationships/hyperlink" Target="https://www.biamp.com/" TargetMode="External"/><Relationship Id="rId1" Type="http://schemas.openxmlformats.org/officeDocument/2006/relationships/hyperlink" Target="https://www.biamp.com/" TargetMode="External"/><Relationship Id="rId5" Type="http://schemas.openxmlformats.org/officeDocument/2006/relationships/table" Target="../tables/table12.xml"/><Relationship Id="rId4" Type="http://schemas.openxmlformats.org/officeDocument/2006/relationships/hyperlink" Target="https://www.biamp.com/" TargetMode="External"/></Relationships>
</file>

<file path=xl/worksheets/_rels/sheet14.xml.rels><?xml version="1.0" encoding="UTF-8" standalone="yes"?>
<Relationships xmlns="http://schemas.openxmlformats.org/package/2006/relationships"><Relationship Id="rId13" Type="http://schemas.openxmlformats.org/officeDocument/2006/relationships/hyperlink" Target="https://www.biamp.com/" TargetMode="External"/><Relationship Id="rId18" Type="http://schemas.openxmlformats.org/officeDocument/2006/relationships/hyperlink" Target="https://www.biamp.com/" TargetMode="External"/><Relationship Id="rId26" Type="http://schemas.openxmlformats.org/officeDocument/2006/relationships/hyperlink" Target="https://www.biamp.com/" TargetMode="External"/><Relationship Id="rId39" Type="http://schemas.openxmlformats.org/officeDocument/2006/relationships/hyperlink" Target="https://www.biamp.com/" TargetMode="External"/><Relationship Id="rId21" Type="http://schemas.openxmlformats.org/officeDocument/2006/relationships/hyperlink" Target="https://www.biamp.com/" TargetMode="External"/><Relationship Id="rId34" Type="http://schemas.openxmlformats.org/officeDocument/2006/relationships/hyperlink" Target="https://www.biamp.com/" TargetMode="External"/><Relationship Id="rId42" Type="http://schemas.openxmlformats.org/officeDocument/2006/relationships/hyperlink" Target="https://www.biamp.com/" TargetMode="External"/><Relationship Id="rId7" Type="http://schemas.openxmlformats.org/officeDocument/2006/relationships/hyperlink" Target="https://www.biamp.com/" TargetMode="External"/><Relationship Id="rId2" Type="http://schemas.openxmlformats.org/officeDocument/2006/relationships/hyperlink" Target="https://www.biamp.com/" TargetMode="External"/><Relationship Id="rId16" Type="http://schemas.openxmlformats.org/officeDocument/2006/relationships/hyperlink" Target="https://www.biamp.com/" TargetMode="External"/><Relationship Id="rId20" Type="http://schemas.openxmlformats.org/officeDocument/2006/relationships/hyperlink" Target="https://www.biamp.com/" TargetMode="External"/><Relationship Id="rId29" Type="http://schemas.openxmlformats.org/officeDocument/2006/relationships/hyperlink" Target="https://www.biamp.com/" TargetMode="External"/><Relationship Id="rId41" Type="http://schemas.openxmlformats.org/officeDocument/2006/relationships/hyperlink" Target="https://www.biamp.com/" TargetMode="External"/><Relationship Id="rId1" Type="http://schemas.openxmlformats.org/officeDocument/2006/relationships/hyperlink" Target="https://www.biamp.com/" TargetMode="External"/><Relationship Id="rId6" Type="http://schemas.openxmlformats.org/officeDocument/2006/relationships/hyperlink" Target="https://www.biamp.com/" TargetMode="External"/><Relationship Id="rId11" Type="http://schemas.openxmlformats.org/officeDocument/2006/relationships/hyperlink" Target="https://www.biamp.com/" TargetMode="External"/><Relationship Id="rId24" Type="http://schemas.openxmlformats.org/officeDocument/2006/relationships/hyperlink" Target="https://www.biamp.com/" TargetMode="External"/><Relationship Id="rId32" Type="http://schemas.openxmlformats.org/officeDocument/2006/relationships/hyperlink" Target="https://www.biamp.com/" TargetMode="External"/><Relationship Id="rId37" Type="http://schemas.openxmlformats.org/officeDocument/2006/relationships/hyperlink" Target="https://www.biamp.com/" TargetMode="External"/><Relationship Id="rId40" Type="http://schemas.openxmlformats.org/officeDocument/2006/relationships/hyperlink" Target="https://www.biamp.com/" TargetMode="External"/><Relationship Id="rId5" Type="http://schemas.openxmlformats.org/officeDocument/2006/relationships/hyperlink" Target="https://www.biamp.com/" TargetMode="External"/><Relationship Id="rId15" Type="http://schemas.openxmlformats.org/officeDocument/2006/relationships/hyperlink" Target="https://www.biamp.com/" TargetMode="External"/><Relationship Id="rId23" Type="http://schemas.openxmlformats.org/officeDocument/2006/relationships/hyperlink" Target="https://www.biamp.com/" TargetMode="External"/><Relationship Id="rId28" Type="http://schemas.openxmlformats.org/officeDocument/2006/relationships/hyperlink" Target="https://www.biamp.com/" TargetMode="External"/><Relationship Id="rId36" Type="http://schemas.openxmlformats.org/officeDocument/2006/relationships/hyperlink" Target="https://www.biamp.com/" TargetMode="External"/><Relationship Id="rId10" Type="http://schemas.openxmlformats.org/officeDocument/2006/relationships/hyperlink" Target="https://www.biamp.com/" TargetMode="External"/><Relationship Id="rId19" Type="http://schemas.openxmlformats.org/officeDocument/2006/relationships/hyperlink" Target="https://www.biamp.com/" TargetMode="External"/><Relationship Id="rId31" Type="http://schemas.openxmlformats.org/officeDocument/2006/relationships/hyperlink" Target="https://www.biamp.com/" TargetMode="External"/><Relationship Id="rId44" Type="http://schemas.openxmlformats.org/officeDocument/2006/relationships/table" Target="../tables/table13.xml"/><Relationship Id="rId4" Type="http://schemas.openxmlformats.org/officeDocument/2006/relationships/hyperlink" Target="https://www.biamp.com/" TargetMode="External"/><Relationship Id="rId9" Type="http://schemas.openxmlformats.org/officeDocument/2006/relationships/hyperlink" Target="https://www.biamp.com/" TargetMode="External"/><Relationship Id="rId14" Type="http://schemas.openxmlformats.org/officeDocument/2006/relationships/hyperlink" Target="https://www.biamp.com/" TargetMode="External"/><Relationship Id="rId22" Type="http://schemas.openxmlformats.org/officeDocument/2006/relationships/hyperlink" Target="https://www.biamp.com/" TargetMode="External"/><Relationship Id="rId27" Type="http://schemas.openxmlformats.org/officeDocument/2006/relationships/hyperlink" Target="https://www.biamp.com/" TargetMode="External"/><Relationship Id="rId30" Type="http://schemas.openxmlformats.org/officeDocument/2006/relationships/hyperlink" Target="https://www.biamp.com/" TargetMode="External"/><Relationship Id="rId35" Type="http://schemas.openxmlformats.org/officeDocument/2006/relationships/hyperlink" Target="https://www.biamp.com/" TargetMode="External"/><Relationship Id="rId43" Type="http://schemas.openxmlformats.org/officeDocument/2006/relationships/hyperlink" Target="https://www.biamp.com/" TargetMode="External"/><Relationship Id="rId8" Type="http://schemas.openxmlformats.org/officeDocument/2006/relationships/hyperlink" Target="https://www.biamp.com/" TargetMode="External"/><Relationship Id="rId3" Type="http://schemas.openxmlformats.org/officeDocument/2006/relationships/hyperlink" Target="https://www.biamp.com/" TargetMode="External"/><Relationship Id="rId12" Type="http://schemas.openxmlformats.org/officeDocument/2006/relationships/hyperlink" Target="https://www.biamp.com/" TargetMode="External"/><Relationship Id="rId17" Type="http://schemas.openxmlformats.org/officeDocument/2006/relationships/hyperlink" Target="https://www.biamp.com/" TargetMode="External"/><Relationship Id="rId25" Type="http://schemas.openxmlformats.org/officeDocument/2006/relationships/hyperlink" Target="https://www.biamp.com/" TargetMode="External"/><Relationship Id="rId33" Type="http://schemas.openxmlformats.org/officeDocument/2006/relationships/hyperlink" Target="https://www.biamp.com/" TargetMode="External"/><Relationship Id="rId38" Type="http://schemas.openxmlformats.org/officeDocument/2006/relationships/hyperlink" Target="https://www.biamp.com/" TargetMode="External"/></Relationships>
</file>

<file path=xl/worksheets/_rels/sheet15.xml.rels><?xml version="1.0" encoding="UTF-8" standalone="yes"?>
<Relationships xmlns="http://schemas.openxmlformats.org/package/2006/relationships"><Relationship Id="rId26" Type="http://schemas.openxmlformats.org/officeDocument/2006/relationships/hyperlink" Target="https://www.biamp.com/" TargetMode="External"/><Relationship Id="rId117" Type="http://schemas.openxmlformats.org/officeDocument/2006/relationships/hyperlink" Target="https://www.biamp.com/" TargetMode="External"/><Relationship Id="rId21" Type="http://schemas.openxmlformats.org/officeDocument/2006/relationships/hyperlink" Target="https://www.biamp.com/" TargetMode="External"/><Relationship Id="rId42" Type="http://schemas.openxmlformats.org/officeDocument/2006/relationships/hyperlink" Target="https://www.biamp.com/" TargetMode="External"/><Relationship Id="rId47" Type="http://schemas.openxmlformats.org/officeDocument/2006/relationships/hyperlink" Target="https://www.biamp.com/" TargetMode="External"/><Relationship Id="rId63" Type="http://schemas.openxmlformats.org/officeDocument/2006/relationships/hyperlink" Target="https://www.biamp.com/" TargetMode="External"/><Relationship Id="rId68" Type="http://schemas.openxmlformats.org/officeDocument/2006/relationships/hyperlink" Target="https://www.biamp.com/" TargetMode="External"/><Relationship Id="rId84" Type="http://schemas.openxmlformats.org/officeDocument/2006/relationships/hyperlink" Target="https://www.biamp.com/" TargetMode="External"/><Relationship Id="rId89" Type="http://schemas.openxmlformats.org/officeDocument/2006/relationships/hyperlink" Target="https://www.biamp.com/" TargetMode="External"/><Relationship Id="rId112" Type="http://schemas.openxmlformats.org/officeDocument/2006/relationships/hyperlink" Target="https://www.biamp.com/" TargetMode="External"/><Relationship Id="rId16" Type="http://schemas.openxmlformats.org/officeDocument/2006/relationships/hyperlink" Target="https://www.biamp.com/" TargetMode="External"/><Relationship Id="rId107" Type="http://schemas.openxmlformats.org/officeDocument/2006/relationships/hyperlink" Target="https://www.biamp.com/" TargetMode="External"/><Relationship Id="rId11" Type="http://schemas.openxmlformats.org/officeDocument/2006/relationships/hyperlink" Target="https://www.biamp.com/" TargetMode="External"/><Relationship Id="rId32" Type="http://schemas.openxmlformats.org/officeDocument/2006/relationships/hyperlink" Target="https://www.biamp.com/" TargetMode="External"/><Relationship Id="rId37" Type="http://schemas.openxmlformats.org/officeDocument/2006/relationships/hyperlink" Target="https://www.biamp.com/" TargetMode="External"/><Relationship Id="rId53" Type="http://schemas.openxmlformats.org/officeDocument/2006/relationships/hyperlink" Target="https://www.biamp.com/" TargetMode="External"/><Relationship Id="rId58" Type="http://schemas.openxmlformats.org/officeDocument/2006/relationships/hyperlink" Target="https://www.biamp.com/" TargetMode="External"/><Relationship Id="rId74" Type="http://schemas.openxmlformats.org/officeDocument/2006/relationships/hyperlink" Target="https://www.biamp.com/" TargetMode="External"/><Relationship Id="rId79" Type="http://schemas.openxmlformats.org/officeDocument/2006/relationships/hyperlink" Target="https://www.biamp.com/" TargetMode="External"/><Relationship Id="rId102" Type="http://schemas.openxmlformats.org/officeDocument/2006/relationships/hyperlink" Target="https://www.biamp.com/" TargetMode="External"/><Relationship Id="rId5" Type="http://schemas.openxmlformats.org/officeDocument/2006/relationships/hyperlink" Target="https://www.biamp.com/" TargetMode="External"/><Relationship Id="rId90" Type="http://schemas.openxmlformats.org/officeDocument/2006/relationships/hyperlink" Target="https://www.biamp.com/" TargetMode="External"/><Relationship Id="rId95" Type="http://schemas.openxmlformats.org/officeDocument/2006/relationships/hyperlink" Target="https://www.biamp.com/" TargetMode="External"/><Relationship Id="rId22" Type="http://schemas.openxmlformats.org/officeDocument/2006/relationships/hyperlink" Target="https://www.biamp.com/" TargetMode="External"/><Relationship Id="rId27" Type="http://schemas.openxmlformats.org/officeDocument/2006/relationships/hyperlink" Target="https://www.biamp.com/" TargetMode="External"/><Relationship Id="rId43" Type="http://schemas.openxmlformats.org/officeDocument/2006/relationships/hyperlink" Target="https://www.biamp.com/" TargetMode="External"/><Relationship Id="rId48" Type="http://schemas.openxmlformats.org/officeDocument/2006/relationships/hyperlink" Target="https://www.biamp.com/" TargetMode="External"/><Relationship Id="rId64" Type="http://schemas.openxmlformats.org/officeDocument/2006/relationships/hyperlink" Target="https://www.biamp.com/" TargetMode="External"/><Relationship Id="rId69" Type="http://schemas.openxmlformats.org/officeDocument/2006/relationships/hyperlink" Target="https://www.biamp.com/" TargetMode="External"/><Relationship Id="rId113" Type="http://schemas.openxmlformats.org/officeDocument/2006/relationships/hyperlink" Target="https://www.biamp.com/" TargetMode="External"/><Relationship Id="rId118" Type="http://schemas.openxmlformats.org/officeDocument/2006/relationships/hyperlink" Target="https://www.biamp.com/" TargetMode="External"/><Relationship Id="rId80" Type="http://schemas.openxmlformats.org/officeDocument/2006/relationships/hyperlink" Target="https://www.biamp.com/" TargetMode="External"/><Relationship Id="rId85" Type="http://schemas.openxmlformats.org/officeDocument/2006/relationships/hyperlink" Target="https://www.biamp.com/" TargetMode="External"/><Relationship Id="rId12" Type="http://schemas.openxmlformats.org/officeDocument/2006/relationships/hyperlink" Target="https://www.biamp.com/" TargetMode="External"/><Relationship Id="rId17" Type="http://schemas.openxmlformats.org/officeDocument/2006/relationships/hyperlink" Target="https://www.biamp.com/" TargetMode="External"/><Relationship Id="rId33" Type="http://schemas.openxmlformats.org/officeDocument/2006/relationships/hyperlink" Target="https://www.biamp.com/" TargetMode="External"/><Relationship Id="rId38" Type="http://schemas.openxmlformats.org/officeDocument/2006/relationships/hyperlink" Target="https://www.biamp.com/" TargetMode="External"/><Relationship Id="rId59" Type="http://schemas.openxmlformats.org/officeDocument/2006/relationships/hyperlink" Target="https://www.biamp.com/" TargetMode="External"/><Relationship Id="rId103" Type="http://schemas.openxmlformats.org/officeDocument/2006/relationships/hyperlink" Target="https://www.biamp.com/" TargetMode="External"/><Relationship Id="rId108" Type="http://schemas.openxmlformats.org/officeDocument/2006/relationships/hyperlink" Target="https://www.biamp.com/" TargetMode="External"/><Relationship Id="rId54" Type="http://schemas.openxmlformats.org/officeDocument/2006/relationships/hyperlink" Target="https://www.biamp.com/" TargetMode="External"/><Relationship Id="rId70" Type="http://schemas.openxmlformats.org/officeDocument/2006/relationships/hyperlink" Target="https://www.biamp.com/" TargetMode="External"/><Relationship Id="rId75" Type="http://schemas.openxmlformats.org/officeDocument/2006/relationships/hyperlink" Target="https://www.biamp.com/" TargetMode="External"/><Relationship Id="rId91" Type="http://schemas.openxmlformats.org/officeDocument/2006/relationships/hyperlink" Target="https://www.biamp.com/" TargetMode="External"/><Relationship Id="rId96" Type="http://schemas.openxmlformats.org/officeDocument/2006/relationships/hyperlink" Target="https://www.biamp.com/" TargetMode="External"/><Relationship Id="rId1" Type="http://schemas.openxmlformats.org/officeDocument/2006/relationships/hyperlink" Target="https://www.biamp.com/" TargetMode="External"/><Relationship Id="rId6" Type="http://schemas.openxmlformats.org/officeDocument/2006/relationships/hyperlink" Target="https://www.biamp.com/" TargetMode="External"/><Relationship Id="rId23" Type="http://schemas.openxmlformats.org/officeDocument/2006/relationships/hyperlink" Target="https://www.biamp.com/" TargetMode="External"/><Relationship Id="rId28" Type="http://schemas.openxmlformats.org/officeDocument/2006/relationships/hyperlink" Target="https://www.biamp.com/" TargetMode="External"/><Relationship Id="rId49" Type="http://schemas.openxmlformats.org/officeDocument/2006/relationships/hyperlink" Target="https://www.biamp.com/" TargetMode="External"/><Relationship Id="rId114" Type="http://schemas.openxmlformats.org/officeDocument/2006/relationships/hyperlink" Target="https://www.biamp.com/" TargetMode="External"/><Relationship Id="rId119" Type="http://schemas.openxmlformats.org/officeDocument/2006/relationships/printerSettings" Target="../printerSettings/printerSettings12.bin"/><Relationship Id="rId10" Type="http://schemas.openxmlformats.org/officeDocument/2006/relationships/hyperlink" Target="https://www.biamp.com/" TargetMode="External"/><Relationship Id="rId31" Type="http://schemas.openxmlformats.org/officeDocument/2006/relationships/hyperlink" Target="https://www.biamp.com/" TargetMode="External"/><Relationship Id="rId44" Type="http://schemas.openxmlformats.org/officeDocument/2006/relationships/hyperlink" Target="https://www.biamp.com/" TargetMode="External"/><Relationship Id="rId52" Type="http://schemas.openxmlformats.org/officeDocument/2006/relationships/hyperlink" Target="https://www.biamp.com/" TargetMode="External"/><Relationship Id="rId60" Type="http://schemas.openxmlformats.org/officeDocument/2006/relationships/hyperlink" Target="https://www.biamp.com/" TargetMode="External"/><Relationship Id="rId65" Type="http://schemas.openxmlformats.org/officeDocument/2006/relationships/hyperlink" Target="https://www.biamp.com/" TargetMode="External"/><Relationship Id="rId73" Type="http://schemas.openxmlformats.org/officeDocument/2006/relationships/hyperlink" Target="https://www.biamp.com/" TargetMode="External"/><Relationship Id="rId78" Type="http://schemas.openxmlformats.org/officeDocument/2006/relationships/hyperlink" Target="https://www.biamp.com/" TargetMode="External"/><Relationship Id="rId81" Type="http://schemas.openxmlformats.org/officeDocument/2006/relationships/hyperlink" Target="https://www.biamp.com/" TargetMode="External"/><Relationship Id="rId86" Type="http://schemas.openxmlformats.org/officeDocument/2006/relationships/hyperlink" Target="https://www.biamp.com/" TargetMode="External"/><Relationship Id="rId94" Type="http://schemas.openxmlformats.org/officeDocument/2006/relationships/hyperlink" Target="https://www.biamp.com/" TargetMode="External"/><Relationship Id="rId99" Type="http://schemas.openxmlformats.org/officeDocument/2006/relationships/hyperlink" Target="https://www.biamp.com/" TargetMode="External"/><Relationship Id="rId101" Type="http://schemas.openxmlformats.org/officeDocument/2006/relationships/hyperlink" Target="https://www.biamp.com/" TargetMode="External"/><Relationship Id="rId4" Type="http://schemas.openxmlformats.org/officeDocument/2006/relationships/hyperlink" Target="https://www.biamp.com/" TargetMode="External"/><Relationship Id="rId9" Type="http://schemas.openxmlformats.org/officeDocument/2006/relationships/hyperlink" Target="https://www.biamp.com/" TargetMode="External"/><Relationship Id="rId13" Type="http://schemas.openxmlformats.org/officeDocument/2006/relationships/hyperlink" Target="https://www.biamp.com/" TargetMode="External"/><Relationship Id="rId18" Type="http://schemas.openxmlformats.org/officeDocument/2006/relationships/hyperlink" Target="https://www.biamp.com/" TargetMode="External"/><Relationship Id="rId39" Type="http://schemas.openxmlformats.org/officeDocument/2006/relationships/hyperlink" Target="https://www.biamp.com/" TargetMode="External"/><Relationship Id="rId109" Type="http://schemas.openxmlformats.org/officeDocument/2006/relationships/hyperlink" Target="https://www.biamp.com/" TargetMode="External"/><Relationship Id="rId34" Type="http://schemas.openxmlformats.org/officeDocument/2006/relationships/hyperlink" Target="https://www.biamp.com/" TargetMode="External"/><Relationship Id="rId50" Type="http://schemas.openxmlformats.org/officeDocument/2006/relationships/hyperlink" Target="https://www.biamp.com/" TargetMode="External"/><Relationship Id="rId55" Type="http://schemas.openxmlformats.org/officeDocument/2006/relationships/hyperlink" Target="https://www.biamp.com/" TargetMode="External"/><Relationship Id="rId76" Type="http://schemas.openxmlformats.org/officeDocument/2006/relationships/hyperlink" Target="https://www.biamp.com/" TargetMode="External"/><Relationship Id="rId97" Type="http://schemas.openxmlformats.org/officeDocument/2006/relationships/hyperlink" Target="https://www.biamp.com/" TargetMode="External"/><Relationship Id="rId104" Type="http://schemas.openxmlformats.org/officeDocument/2006/relationships/hyperlink" Target="https://www.biamp.com/" TargetMode="External"/><Relationship Id="rId120" Type="http://schemas.openxmlformats.org/officeDocument/2006/relationships/table" Target="../tables/table14.xml"/><Relationship Id="rId7" Type="http://schemas.openxmlformats.org/officeDocument/2006/relationships/hyperlink" Target="https://www.biamp.com/" TargetMode="External"/><Relationship Id="rId71" Type="http://schemas.openxmlformats.org/officeDocument/2006/relationships/hyperlink" Target="https://www.biamp.com/" TargetMode="External"/><Relationship Id="rId92" Type="http://schemas.openxmlformats.org/officeDocument/2006/relationships/hyperlink" Target="https://www.biamp.com/" TargetMode="External"/><Relationship Id="rId2" Type="http://schemas.openxmlformats.org/officeDocument/2006/relationships/hyperlink" Target="https://www.biamp.com/" TargetMode="External"/><Relationship Id="rId29" Type="http://schemas.openxmlformats.org/officeDocument/2006/relationships/hyperlink" Target="https://www.biamp.com/" TargetMode="External"/><Relationship Id="rId24" Type="http://schemas.openxmlformats.org/officeDocument/2006/relationships/hyperlink" Target="https://www.biamp.com/" TargetMode="External"/><Relationship Id="rId40" Type="http://schemas.openxmlformats.org/officeDocument/2006/relationships/hyperlink" Target="https://www.biamp.com/" TargetMode="External"/><Relationship Id="rId45" Type="http://schemas.openxmlformats.org/officeDocument/2006/relationships/hyperlink" Target="https://www.biamp.com/" TargetMode="External"/><Relationship Id="rId66" Type="http://schemas.openxmlformats.org/officeDocument/2006/relationships/hyperlink" Target="https://www.biamp.com/" TargetMode="External"/><Relationship Id="rId87" Type="http://schemas.openxmlformats.org/officeDocument/2006/relationships/hyperlink" Target="https://www.biamp.com/" TargetMode="External"/><Relationship Id="rId110" Type="http://schemas.openxmlformats.org/officeDocument/2006/relationships/hyperlink" Target="https://www.biamp.com/" TargetMode="External"/><Relationship Id="rId115" Type="http://schemas.openxmlformats.org/officeDocument/2006/relationships/hyperlink" Target="https://www.biamp.com/" TargetMode="External"/><Relationship Id="rId61" Type="http://schemas.openxmlformats.org/officeDocument/2006/relationships/hyperlink" Target="https://www.biamp.com/" TargetMode="External"/><Relationship Id="rId82" Type="http://schemas.openxmlformats.org/officeDocument/2006/relationships/hyperlink" Target="https://www.biamp.com/" TargetMode="External"/><Relationship Id="rId19" Type="http://schemas.openxmlformats.org/officeDocument/2006/relationships/hyperlink" Target="https://www.biamp.com/" TargetMode="External"/><Relationship Id="rId14" Type="http://schemas.openxmlformats.org/officeDocument/2006/relationships/hyperlink" Target="https://www.biamp.com/" TargetMode="External"/><Relationship Id="rId30" Type="http://schemas.openxmlformats.org/officeDocument/2006/relationships/hyperlink" Target="https://www.biamp.com/" TargetMode="External"/><Relationship Id="rId35" Type="http://schemas.openxmlformats.org/officeDocument/2006/relationships/hyperlink" Target="https://www.biamp.com/" TargetMode="External"/><Relationship Id="rId56" Type="http://schemas.openxmlformats.org/officeDocument/2006/relationships/hyperlink" Target="https://www.biamp.com/" TargetMode="External"/><Relationship Id="rId77" Type="http://schemas.openxmlformats.org/officeDocument/2006/relationships/hyperlink" Target="https://www.biamp.com/" TargetMode="External"/><Relationship Id="rId100" Type="http://schemas.openxmlformats.org/officeDocument/2006/relationships/hyperlink" Target="https://www.biamp.com/" TargetMode="External"/><Relationship Id="rId105" Type="http://schemas.openxmlformats.org/officeDocument/2006/relationships/hyperlink" Target="https://www.biamp.com/" TargetMode="External"/><Relationship Id="rId8" Type="http://schemas.openxmlformats.org/officeDocument/2006/relationships/hyperlink" Target="https://www.biamp.com/" TargetMode="External"/><Relationship Id="rId51" Type="http://schemas.openxmlformats.org/officeDocument/2006/relationships/hyperlink" Target="https://www.biamp.com/" TargetMode="External"/><Relationship Id="rId72" Type="http://schemas.openxmlformats.org/officeDocument/2006/relationships/hyperlink" Target="https://www.biamp.com/" TargetMode="External"/><Relationship Id="rId93" Type="http://schemas.openxmlformats.org/officeDocument/2006/relationships/hyperlink" Target="https://www.biamp.com/" TargetMode="External"/><Relationship Id="rId98" Type="http://schemas.openxmlformats.org/officeDocument/2006/relationships/hyperlink" Target="https://www.biamp.com/" TargetMode="External"/><Relationship Id="rId3" Type="http://schemas.openxmlformats.org/officeDocument/2006/relationships/hyperlink" Target="https://www.biamp.com/" TargetMode="External"/><Relationship Id="rId25" Type="http://schemas.openxmlformats.org/officeDocument/2006/relationships/hyperlink" Target="https://www.biamp.com/" TargetMode="External"/><Relationship Id="rId46" Type="http://schemas.openxmlformats.org/officeDocument/2006/relationships/hyperlink" Target="https://www.biamp.com/" TargetMode="External"/><Relationship Id="rId67" Type="http://schemas.openxmlformats.org/officeDocument/2006/relationships/hyperlink" Target="https://www.biamp.com/" TargetMode="External"/><Relationship Id="rId116" Type="http://schemas.openxmlformats.org/officeDocument/2006/relationships/hyperlink" Target="https://www.biamp.com/" TargetMode="External"/><Relationship Id="rId20" Type="http://schemas.openxmlformats.org/officeDocument/2006/relationships/hyperlink" Target="https://www.biamp.com/" TargetMode="External"/><Relationship Id="rId41" Type="http://schemas.openxmlformats.org/officeDocument/2006/relationships/hyperlink" Target="https://www.biamp.com/" TargetMode="External"/><Relationship Id="rId62" Type="http://schemas.openxmlformats.org/officeDocument/2006/relationships/hyperlink" Target="https://www.biamp.com/" TargetMode="External"/><Relationship Id="rId83" Type="http://schemas.openxmlformats.org/officeDocument/2006/relationships/hyperlink" Target="https://www.biamp.com/" TargetMode="External"/><Relationship Id="rId88" Type="http://schemas.openxmlformats.org/officeDocument/2006/relationships/hyperlink" Target="https://www.biamp.com/" TargetMode="External"/><Relationship Id="rId111" Type="http://schemas.openxmlformats.org/officeDocument/2006/relationships/hyperlink" Target="https://www.biamp.com/" TargetMode="External"/><Relationship Id="rId15" Type="http://schemas.openxmlformats.org/officeDocument/2006/relationships/hyperlink" Target="https://www.biamp.com/" TargetMode="External"/><Relationship Id="rId36" Type="http://schemas.openxmlformats.org/officeDocument/2006/relationships/hyperlink" Target="https://www.biamp.com/" TargetMode="External"/><Relationship Id="rId57" Type="http://schemas.openxmlformats.org/officeDocument/2006/relationships/hyperlink" Target="https://www.biamp.com/" TargetMode="External"/><Relationship Id="rId106" Type="http://schemas.openxmlformats.org/officeDocument/2006/relationships/hyperlink" Target="https://www.biamp.com/"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www.biamp.com/" TargetMode="External"/><Relationship Id="rId3" Type="http://schemas.openxmlformats.org/officeDocument/2006/relationships/hyperlink" Target="https://www.biamp.com/" TargetMode="External"/><Relationship Id="rId7" Type="http://schemas.openxmlformats.org/officeDocument/2006/relationships/hyperlink" Target="https://www.biamp.com/" TargetMode="External"/><Relationship Id="rId2" Type="http://schemas.openxmlformats.org/officeDocument/2006/relationships/hyperlink" Target="https://www.biamp.com/" TargetMode="External"/><Relationship Id="rId1" Type="http://schemas.openxmlformats.org/officeDocument/2006/relationships/hyperlink" Target="https://www.biamp.com/" TargetMode="External"/><Relationship Id="rId6" Type="http://schemas.openxmlformats.org/officeDocument/2006/relationships/hyperlink" Target="https://www.biamp.com/" TargetMode="External"/><Relationship Id="rId5" Type="http://schemas.openxmlformats.org/officeDocument/2006/relationships/hyperlink" Target="https://www.biamp.com/" TargetMode="External"/><Relationship Id="rId4" Type="http://schemas.openxmlformats.org/officeDocument/2006/relationships/hyperlink" Target="https://www.biamp.com/" TargetMode="External"/><Relationship Id="rId9"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3" Type="http://schemas.openxmlformats.org/officeDocument/2006/relationships/hyperlink" Target="https://www.biamp.com/" TargetMode="External"/><Relationship Id="rId18" Type="http://schemas.openxmlformats.org/officeDocument/2006/relationships/hyperlink" Target="https://www.biamp.com/" TargetMode="External"/><Relationship Id="rId26" Type="http://schemas.openxmlformats.org/officeDocument/2006/relationships/hyperlink" Target="https://www.biamp.com/" TargetMode="External"/><Relationship Id="rId39" Type="http://schemas.openxmlformats.org/officeDocument/2006/relationships/hyperlink" Target="https://www.biamp.com/" TargetMode="External"/><Relationship Id="rId21" Type="http://schemas.openxmlformats.org/officeDocument/2006/relationships/hyperlink" Target="https://www.biamp.com/" TargetMode="External"/><Relationship Id="rId34" Type="http://schemas.openxmlformats.org/officeDocument/2006/relationships/hyperlink" Target="https://www.biamp.com/" TargetMode="External"/><Relationship Id="rId42" Type="http://schemas.openxmlformats.org/officeDocument/2006/relationships/hyperlink" Target="https://www.biamp.com/" TargetMode="External"/><Relationship Id="rId7" Type="http://schemas.openxmlformats.org/officeDocument/2006/relationships/hyperlink" Target="https://www.biamp.com/" TargetMode="External"/><Relationship Id="rId2" Type="http://schemas.openxmlformats.org/officeDocument/2006/relationships/hyperlink" Target="https://www.biamp.com/" TargetMode="External"/><Relationship Id="rId16" Type="http://schemas.openxmlformats.org/officeDocument/2006/relationships/hyperlink" Target="https://www.biamp.com/" TargetMode="External"/><Relationship Id="rId29" Type="http://schemas.openxmlformats.org/officeDocument/2006/relationships/hyperlink" Target="https://www.biamp.com/" TargetMode="External"/><Relationship Id="rId1" Type="http://schemas.openxmlformats.org/officeDocument/2006/relationships/hyperlink" Target="https://www.biamp.com/" TargetMode="External"/><Relationship Id="rId6" Type="http://schemas.openxmlformats.org/officeDocument/2006/relationships/hyperlink" Target="https://www.biamp.com/" TargetMode="External"/><Relationship Id="rId11" Type="http://schemas.openxmlformats.org/officeDocument/2006/relationships/hyperlink" Target="https://www.biamp.com/" TargetMode="External"/><Relationship Id="rId24" Type="http://schemas.openxmlformats.org/officeDocument/2006/relationships/hyperlink" Target="https://www.biamp.com/" TargetMode="External"/><Relationship Id="rId32" Type="http://schemas.openxmlformats.org/officeDocument/2006/relationships/hyperlink" Target="https://www.biamp.com/" TargetMode="External"/><Relationship Id="rId37" Type="http://schemas.openxmlformats.org/officeDocument/2006/relationships/hyperlink" Target="https://www.biamp.com/" TargetMode="External"/><Relationship Id="rId40" Type="http://schemas.openxmlformats.org/officeDocument/2006/relationships/hyperlink" Target="https://www.biamp.com/" TargetMode="External"/><Relationship Id="rId45" Type="http://schemas.openxmlformats.org/officeDocument/2006/relationships/hyperlink" Target="https://www.biamp.com/" TargetMode="External"/><Relationship Id="rId5" Type="http://schemas.openxmlformats.org/officeDocument/2006/relationships/hyperlink" Target="https://www.biamp.com/" TargetMode="External"/><Relationship Id="rId15" Type="http://schemas.openxmlformats.org/officeDocument/2006/relationships/hyperlink" Target="https://www.biamp.com/" TargetMode="External"/><Relationship Id="rId23" Type="http://schemas.openxmlformats.org/officeDocument/2006/relationships/hyperlink" Target="https://www.biamp.com/" TargetMode="External"/><Relationship Id="rId28" Type="http://schemas.openxmlformats.org/officeDocument/2006/relationships/hyperlink" Target="https://www.biamp.com/" TargetMode="External"/><Relationship Id="rId36" Type="http://schemas.openxmlformats.org/officeDocument/2006/relationships/hyperlink" Target="https://www.biamp.com/" TargetMode="External"/><Relationship Id="rId10" Type="http://schemas.openxmlformats.org/officeDocument/2006/relationships/hyperlink" Target="https://www.biamp.com/" TargetMode="External"/><Relationship Id="rId19" Type="http://schemas.openxmlformats.org/officeDocument/2006/relationships/hyperlink" Target="https://www.biamp.com/" TargetMode="External"/><Relationship Id="rId31" Type="http://schemas.openxmlformats.org/officeDocument/2006/relationships/hyperlink" Target="https://www.biamp.com/" TargetMode="External"/><Relationship Id="rId44" Type="http://schemas.openxmlformats.org/officeDocument/2006/relationships/hyperlink" Target="https://www.biamp.com/" TargetMode="External"/><Relationship Id="rId4" Type="http://schemas.openxmlformats.org/officeDocument/2006/relationships/hyperlink" Target="https://www.biamp.com/" TargetMode="External"/><Relationship Id="rId9" Type="http://schemas.openxmlformats.org/officeDocument/2006/relationships/hyperlink" Target="https://www.biamp.com/" TargetMode="External"/><Relationship Id="rId14" Type="http://schemas.openxmlformats.org/officeDocument/2006/relationships/hyperlink" Target="https://www.biamp.com/" TargetMode="External"/><Relationship Id="rId22" Type="http://schemas.openxmlformats.org/officeDocument/2006/relationships/hyperlink" Target="https://www.biamp.com/" TargetMode="External"/><Relationship Id="rId27" Type="http://schemas.openxmlformats.org/officeDocument/2006/relationships/hyperlink" Target="https://www.biamp.com/" TargetMode="External"/><Relationship Id="rId30" Type="http://schemas.openxmlformats.org/officeDocument/2006/relationships/hyperlink" Target="https://www.biamp.com/" TargetMode="External"/><Relationship Id="rId35" Type="http://schemas.openxmlformats.org/officeDocument/2006/relationships/hyperlink" Target="https://www.biamp.com/" TargetMode="External"/><Relationship Id="rId43" Type="http://schemas.openxmlformats.org/officeDocument/2006/relationships/hyperlink" Target="https://www.biamp.com/" TargetMode="External"/><Relationship Id="rId8" Type="http://schemas.openxmlformats.org/officeDocument/2006/relationships/hyperlink" Target="https://www.biamp.com/" TargetMode="External"/><Relationship Id="rId3" Type="http://schemas.openxmlformats.org/officeDocument/2006/relationships/hyperlink" Target="https://www.biamp.com/" TargetMode="External"/><Relationship Id="rId12" Type="http://schemas.openxmlformats.org/officeDocument/2006/relationships/hyperlink" Target="https://www.biamp.com/" TargetMode="External"/><Relationship Id="rId17" Type="http://schemas.openxmlformats.org/officeDocument/2006/relationships/hyperlink" Target="https://www.biamp.com/" TargetMode="External"/><Relationship Id="rId25" Type="http://schemas.openxmlformats.org/officeDocument/2006/relationships/hyperlink" Target="https://www.biamp.com/" TargetMode="External"/><Relationship Id="rId33" Type="http://schemas.openxmlformats.org/officeDocument/2006/relationships/hyperlink" Target="https://www.biamp.com/" TargetMode="External"/><Relationship Id="rId38" Type="http://schemas.openxmlformats.org/officeDocument/2006/relationships/hyperlink" Target="https://www.biamp.com/" TargetMode="External"/><Relationship Id="rId46" Type="http://schemas.openxmlformats.org/officeDocument/2006/relationships/table" Target="../tables/table16.xml"/><Relationship Id="rId20" Type="http://schemas.openxmlformats.org/officeDocument/2006/relationships/hyperlink" Target="https://www.biamp.com/" TargetMode="External"/><Relationship Id="rId41" Type="http://schemas.openxmlformats.org/officeDocument/2006/relationships/hyperlink" Target="https://www.biamp.com/"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s://www.biamp.com/" TargetMode="External"/><Relationship Id="rId13" Type="http://schemas.openxmlformats.org/officeDocument/2006/relationships/hyperlink" Target="https://www.biamp.com/" TargetMode="External"/><Relationship Id="rId3" Type="http://schemas.openxmlformats.org/officeDocument/2006/relationships/hyperlink" Target="https://www.biamp.com/" TargetMode="External"/><Relationship Id="rId7" Type="http://schemas.openxmlformats.org/officeDocument/2006/relationships/hyperlink" Target="https://www.biamp.com/" TargetMode="External"/><Relationship Id="rId12" Type="http://schemas.openxmlformats.org/officeDocument/2006/relationships/hyperlink" Target="https://www.biamp.com/" TargetMode="External"/><Relationship Id="rId17" Type="http://schemas.openxmlformats.org/officeDocument/2006/relationships/table" Target="../tables/table17.xml"/><Relationship Id="rId2" Type="http://schemas.openxmlformats.org/officeDocument/2006/relationships/hyperlink" Target="https://www.biamp.com/" TargetMode="External"/><Relationship Id="rId16" Type="http://schemas.openxmlformats.org/officeDocument/2006/relationships/hyperlink" Target="https://www.biamp.com/" TargetMode="External"/><Relationship Id="rId1" Type="http://schemas.openxmlformats.org/officeDocument/2006/relationships/hyperlink" Target="https://www.biamp.com/" TargetMode="External"/><Relationship Id="rId6" Type="http://schemas.openxmlformats.org/officeDocument/2006/relationships/hyperlink" Target="https://www.biamp.com/" TargetMode="External"/><Relationship Id="rId11" Type="http://schemas.openxmlformats.org/officeDocument/2006/relationships/hyperlink" Target="https://www.biamp.com/" TargetMode="External"/><Relationship Id="rId5" Type="http://schemas.openxmlformats.org/officeDocument/2006/relationships/hyperlink" Target="https://www.biamp.com/" TargetMode="External"/><Relationship Id="rId15" Type="http://schemas.openxmlformats.org/officeDocument/2006/relationships/hyperlink" Target="https://www.biamp.com/" TargetMode="External"/><Relationship Id="rId10" Type="http://schemas.openxmlformats.org/officeDocument/2006/relationships/hyperlink" Target="https://www.biamp.com/" TargetMode="External"/><Relationship Id="rId4" Type="http://schemas.openxmlformats.org/officeDocument/2006/relationships/hyperlink" Target="https://www.biamp.com/" TargetMode="External"/><Relationship Id="rId9" Type="http://schemas.openxmlformats.org/officeDocument/2006/relationships/hyperlink" Target="https://www.biamp.com/" TargetMode="External"/><Relationship Id="rId14" Type="http://schemas.openxmlformats.org/officeDocument/2006/relationships/hyperlink" Target="https://www.biamp.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biamp.com/" TargetMode="External"/><Relationship Id="rId13" Type="http://schemas.openxmlformats.org/officeDocument/2006/relationships/hyperlink" Target="https://www.biamp.com/" TargetMode="External"/><Relationship Id="rId18" Type="http://schemas.openxmlformats.org/officeDocument/2006/relationships/table" Target="../tables/table1.xml"/><Relationship Id="rId3" Type="http://schemas.openxmlformats.org/officeDocument/2006/relationships/hyperlink" Target="https://www.biamp.com/" TargetMode="External"/><Relationship Id="rId7" Type="http://schemas.openxmlformats.org/officeDocument/2006/relationships/hyperlink" Target="https://www.biamp.com/" TargetMode="External"/><Relationship Id="rId12" Type="http://schemas.openxmlformats.org/officeDocument/2006/relationships/hyperlink" Target="https://www.biamp.com/" TargetMode="External"/><Relationship Id="rId17" Type="http://schemas.openxmlformats.org/officeDocument/2006/relationships/printerSettings" Target="../printerSettings/printerSettings2.bin"/><Relationship Id="rId2" Type="http://schemas.openxmlformats.org/officeDocument/2006/relationships/hyperlink" Target="https://www.biamp.com/" TargetMode="External"/><Relationship Id="rId16" Type="http://schemas.openxmlformats.org/officeDocument/2006/relationships/hyperlink" Target="https://www.biamp.com/" TargetMode="External"/><Relationship Id="rId1" Type="http://schemas.openxmlformats.org/officeDocument/2006/relationships/hyperlink" Target="https://www.biamp.com/" TargetMode="External"/><Relationship Id="rId6" Type="http://schemas.openxmlformats.org/officeDocument/2006/relationships/hyperlink" Target="https://www.biamp.com/" TargetMode="External"/><Relationship Id="rId11" Type="http://schemas.openxmlformats.org/officeDocument/2006/relationships/hyperlink" Target="https://www.biamp.com/" TargetMode="External"/><Relationship Id="rId5" Type="http://schemas.openxmlformats.org/officeDocument/2006/relationships/hyperlink" Target="https://www.biamp.com/" TargetMode="External"/><Relationship Id="rId15" Type="http://schemas.openxmlformats.org/officeDocument/2006/relationships/hyperlink" Target="https://www.biamp.com/" TargetMode="External"/><Relationship Id="rId10" Type="http://schemas.openxmlformats.org/officeDocument/2006/relationships/hyperlink" Target="https://www.biamp.com/" TargetMode="External"/><Relationship Id="rId4" Type="http://schemas.openxmlformats.org/officeDocument/2006/relationships/hyperlink" Target="https://www.biamp.com/" TargetMode="External"/><Relationship Id="rId9" Type="http://schemas.openxmlformats.org/officeDocument/2006/relationships/hyperlink" Target="https://www.biamp.com/" TargetMode="External"/><Relationship Id="rId14" Type="http://schemas.openxmlformats.org/officeDocument/2006/relationships/hyperlink" Target="https://www.biamp.com/" TargetMode="External"/></Relationships>
</file>

<file path=xl/worksheets/_rels/sheet3.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hyperlink" Target="https://www.biamp.com/" TargetMode="External"/><Relationship Id="rId7" Type="http://schemas.openxmlformats.org/officeDocument/2006/relationships/printerSettings" Target="../printerSettings/printerSettings3.bin"/><Relationship Id="rId2" Type="http://schemas.openxmlformats.org/officeDocument/2006/relationships/hyperlink" Target="https://www.biamp.com/" TargetMode="External"/><Relationship Id="rId1" Type="http://schemas.openxmlformats.org/officeDocument/2006/relationships/hyperlink" Target="https://www.biamp.com/" TargetMode="External"/><Relationship Id="rId6" Type="http://schemas.openxmlformats.org/officeDocument/2006/relationships/hyperlink" Target="https://www.biamp.com/" TargetMode="External"/><Relationship Id="rId5" Type="http://schemas.openxmlformats.org/officeDocument/2006/relationships/hyperlink" Target="https://www.biamp.com/" TargetMode="External"/><Relationship Id="rId4" Type="http://schemas.openxmlformats.org/officeDocument/2006/relationships/hyperlink" Target="https://www.biamp.com/"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biamp.com/" TargetMode="External"/><Relationship Id="rId21" Type="http://schemas.openxmlformats.org/officeDocument/2006/relationships/hyperlink" Target="https://www.biamp.com/" TargetMode="External"/><Relationship Id="rId42" Type="http://schemas.openxmlformats.org/officeDocument/2006/relationships/hyperlink" Target="https://www.biamp.com/" TargetMode="External"/><Relationship Id="rId47" Type="http://schemas.openxmlformats.org/officeDocument/2006/relationships/hyperlink" Target="https://www.biamp.com/" TargetMode="External"/><Relationship Id="rId63" Type="http://schemas.openxmlformats.org/officeDocument/2006/relationships/hyperlink" Target="https://www.biamp.com/" TargetMode="External"/><Relationship Id="rId68" Type="http://schemas.openxmlformats.org/officeDocument/2006/relationships/hyperlink" Target="https://www.biamp.com/" TargetMode="External"/><Relationship Id="rId84" Type="http://schemas.openxmlformats.org/officeDocument/2006/relationships/hyperlink" Target="https://www.biamp.com/" TargetMode="External"/><Relationship Id="rId89" Type="http://schemas.openxmlformats.org/officeDocument/2006/relationships/hyperlink" Target="https://www.biamp.com/" TargetMode="External"/><Relationship Id="rId16" Type="http://schemas.openxmlformats.org/officeDocument/2006/relationships/hyperlink" Target="https://www.biamp.com/" TargetMode="External"/><Relationship Id="rId107" Type="http://schemas.openxmlformats.org/officeDocument/2006/relationships/hyperlink" Target="https://www.biamp.com/" TargetMode="External"/><Relationship Id="rId11" Type="http://schemas.openxmlformats.org/officeDocument/2006/relationships/hyperlink" Target="https://www.biamp.com/" TargetMode="External"/><Relationship Id="rId32" Type="http://schemas.openxmlformats.org/officeDocument/2006/relationships/hyperlink" Target="https://www.biamp.com/" TargetMode="External"/><Relationship Id="rId37" Type="http://schemas.openxmlformats.org/officeDocument/2006/relationships/hyperlink" Target="https://www.biamp.com/" TargetMode="External"/><Relationship Id="rId53" Type="http://schemas.openxmlformats.org/officeDocument/2006/relationships/hyperlink" Target="https://www.biamp.com/" TargetMode="External"/><Relationship Id="rId58" Type="http://schemas.openxmlformats.org/officeDocument/2006/relationships/hyperlink" Target="https://www.biamp.com/" TargetMode="External"/><Relationship Id="rId74" Type="http://schemas.openxmlformats.org/officeDocument/2006/relationships/hyperlink" Target="https://www.biamp.com/" TargetMode="External"/><Relationship Id="rId79" Type="http://schemas.openxmlformats.org/officeDocument/2006/relationships/hyperlink" Target="https://www.biamp.com/" TargetMode="External"/><Relationship Id="rId102" Type="http://schemas.openxmlformats.org/officeDocument/2006/relationships/hyperlink" Target="https://www.biamp.com/" TargetMode="External"/><Relationship Id="rId5" Type="http://schemas.openxmlformats.org/officeDocument/2006/relationships/hyperlink" Target="https://www.biamp.com/" TargetMode="External"/><Relationship Id="rId90" Type="http://schemas.openxmlformats.org/officeDocument/2006/relationships/hyperlink" Target="https://www.biamp.com/" TargetMode="External"/><Relationship Id="rId95" Type="http://schemas.openxmlformats.org/officeDocument/2006/relationships/hyperlink" Target="https://www.biamp.com/" TargetMode="External"/><Relationship Id="rId22" Type="http://schemas.openxmlformats.org/officeDocument/2006/relationships/hyperlink" Target="https://www.biamp.com/" TargetMode="External"/><Relationship Id="rId27" Type="http://schemas.openxmlformats.org/officeDocument/2006/relationships/hyperlink" Target="https://www.biamp.com/" TargetMode="External"/><Relationship Id="rId43" Type="http://schemas.openxmlformats.org/officeDocument/2006/relationships/hyperlink" Target="https://www.biamp.com/" TargetMode="External"/><Relationship Id="rId48" Type="http://schemas.openxmlformats.org/officeDocument/2006/relationships/hyperlink" Target="https://www.biamp.com/" TargetMode="External"/><Relationship Id="rId64" Type="http://schemas.openxmlformats.org/officeDocument/2006/relationships/hyperlink" Target="https://www.biamp.com/" TargetMode="External"/><Relationship Id="rId69" Type="http://schemas.openxmlformats.org/officeDocument/2006/relationships/hyperlink" Target="https://www.biamp.com/" TargetMode="External"/><Relationship Id="rId80" Type="http://schemas.openxmlformats.org/officeDocument/2006/relationships/hyperlink" Target="https://www.biamp.com/" TargetMode="External"/><Relationship Id="rId85" Type="http://schemas.openxmlformats.org/officeDocument/2006/relationships/hyperlink" Target="https://www.biamp.com/" TargetMode="External"/><Relationship Id="rId12" Type="http://schemas.openxmlformats.org/officeDocument/2006/relationships/hyperlink" Target="https://www.biamp.com/" TargetMode="External"/><Relationship Id="rId17" Type="http://schemas.openxmlformats.org/officeDocument/2006/relationships/hyperlink" Target="https://www.biamp.com/" TargetMode="External"/><Relationship Id="rId33" Type="http://schemas.openxmlformats.org/officeDocument/2006/relationships/hyperlink" Target="https://www.biamp.com/" TargetMode="External"/><Relationship Id="rId38" Type="http://schemas.openxmlformats.org/officeDocument/2006/relationships/hyperlink" Target="https://www.biamp.com/" TargetMode="External"/><Relationship Id="rId59" Type="http://schemas.openxmlformats.org/officeDocument/2006/relationships/hyperlink" Target="https://www.biamp.com/" TargetMode="External"/><Relationship Id="rId103" Type="http://schemas.openxmlformats.org/officeDocument/2006/relationships/hyperlink" Target="https://www.biamp.com/" TargetMode="External"/><Relationship Id="rId108" Type="http://schemas.openxmlformats.org/officeDocument/2006/relationships/printerSettings" Target="../printerSettings/printerSettings4.bin"/><Relationship Id="rId54" Type="http://schemas.openxmlformats.org/officeDocument/2006/relationships/hyperlink" Target="https://www.biamp.com/" TargetMode="External"/><Relationship Id="rId70" Type="http://schemas.openxmlformats.org/officeDocument/2006/relationships/hyperlink" Target="https://www.biamp.com/" TargetMode="External"/><Relationship Id="rId75" Type="http://schemas.openxmlformats.org/officeDocument/2006/relationships/hyperlink" Target="https://www.biamp.com/" TargetMode="External"/><Relationship Id="rId91" Type="http://schemas.openxmlformats.org/officeDocument/2006/relationships/hyperlink" Target="https://www.biamp.com/" TargetMode="External"/><Relationship Id="rId96" Type="http://schemas.openxmlformats.org/officeDocument/2006/relationships/hyperlink" Target="https://www.biamp.com/" TargetMode="External"/><Relationship Id="rId1" Type="http://schemas.openxmlformats.org/officeDocument/2006/relationships/hyperlink" Target="https://www.biamp.com/" TargetMode="External"/><Relationship Id="rId6" Type="http://schemas.openxmlformats.org/officeDocument/2006/relationships/hyperlink" Target="https://www.biamp.com/" TargetMode="External"/><Relationship Id="rId15" Type="http://schemas.openxmlformats.org/officeDocument/2006/relationships/hyperlink" Target="https://www.biamp.com/" TargetMode="External"/><Relationship Id="rId23" Type="http://schemas.openxmlformats.org/officeDocument/2006/relationships/hyperlink" Target="https://www.biamp.com/" TargetMode="External"/><Relationship Id="rId28" Type="http://schemas.openxmlformats.org/officeDocument/2006/relationships/hyperlink" Target="https://www.biamp.com/" TargetMode="External"/><Relationship Id="rId36" Type="http://schemas.openxmlformats.org/officeDocument/2006/relationships/hyperlink" Target="https://www.biamp.com/" TargetMode="External"/><Relationship Id="rId49" Type="http://schemas.openxmlformats.org/officeDocument/2006/relationships/hyperlink" Target="https://www.biamp.com/" TargetMode="External"/><Relationship Id="rId57" Type="http://schemas.openxmlformats.org/officeDocument/2006/relationships/hyperlink" Target="https://www.biamp.com/" TargetMode="External"/><Relationship Id="rId106" Type="http://schemas.openxmlformats.org/officeDocument/2006/relationships/hyperlink" Target="https://www.biamp.com/" TargetMode="External"/><Relationship Id="rId10" Type="http://schemas.openxmlformats.org/officeDocument/2006/relationships/hyperlink" Target="https://www.biamp.com/" TargetMode="External"/><Relationship Id="rId31" Type="http://schemas.openxmlformats.org/officeDocument/2006/relationships/hyperlink" Target="https://www.biamp.com/" TargetMode="External"/><Relationship Id="rId44" Type="http://schemas.openxmlformats.org/officeDocument/2006/relationships/hyperlink" Target="https://www.biamp.com/" TargetMode="External"/><Relationship Id="rId52" Type="http://schemas.openxmlformats.org/officeDocument/2006/relationships/hyperlink" Target="https://www.biamp.com/" TargetMode="External"/><Relationship Id="rId60" Type="http://schemas.openxmlformats.org/officeDocument/2006/relationships/hyperlink" Target="https://www.biamp.com/" TargetMode="External"/><Relationship Id="rId65" Type="http://schemas.openxmlformats.org/officeDocument/2006/relationships/hyperlink" Target="https://www.biamp.com/" TargetMode="External"/><Relationship Id="rId73" Type="http://schemas.openxmlformats.org/officeDocument/2006/relationships/hyperlink" Target="https://www.biamp.com/" TargetMode="External"/><Relationship Id="rId78" Type="http://schemas.openxmlformats.org/officeDocument/2006/relationships/hyperlink" Target="https://www.biamp.com/" TargetMode="External"/><Relationship Id="rId81" Type="http://schemas.openxmlformats.org/officeDocument/2006/relationships/hyperlink" Target="https://www.biamp.com/" TargetMode="External"/><Relationship Id="rId86" Type="http://schemas.openxmlformats.org/officeDocument/2006/relationships/hyperlink" Target="https://www.biamp.com/" TargetMode="External"/><Relationship Id="rId94" Type="http://schemas.openxmlformats.org/officeDocument/2006/relationships/hyperlink" Target="https://www.biamp.com/" TargetMode="External"/><Relationship Id="rId99" Type="http://schemas.openxmlformats.org/officeDocument/2006/relationships/hyperlink" Target="https://www.biamp.com/" TargetMode="External"/><Relationship Id="rId101" Type="http://schemas.openxmlformats.org/officeDocument/2006/relationships/hyperlink" Target="https://www.biamp.com/" TargetMode="External"/><Relationship Id="rId4" Type="http://schemas.openxmlformats.org/officeDocument/2006/relationships/hyperlink" Target="https://www.biamp.com/" TargetMode="External"/><Relationship Id="rId9" Type="http://schemas.openxmlformats.org/officeDocument/2006/relationships/hyperlink" Target="https://www.biamp.com/" TargetMode="External"/><Relationship Id="rId13" Type="http://schemas.openxmlformats.org/officeDocument/2006/relationships/hyperlink" Target="https://www.biamp.com/" TargetMode="External"/><Relationship Id="rId18" Type="http://schemas.openxmlformats.org/officeDocument/2006/relationships/hyperlink" Target="https://www.biamp.com/" TargetMode="External"/><Relationship Id="rId39" Type="http://schemas.openxmlformats.org/officeDocument/2006/relationships/hyperlink" Target="https://www.biamp.com/" TargetMode="External"/><Relationship Id="rId109" Type="http://schemas.openxmlformats.org/officeDocument/2006/relationships/table" Target="../tables/table3.xml"/><Relationship Id="rId34" Type="http://schemas.openxmlformats.org/officeDocument/2006/relationships/hyperlink" Target="https://www.biamp.com/" TargetMode="External"/><Relationship Id="rId50" Type="http://schemas.openxmlformats.org/officeDocument/2006/relationships/hyperlink" Target="https://www.biamp.com/" TargetMode="External"/><Relationship Id="rId55" Type="http://schemas.openxmlformats.org/officeDocument/2006/relationships/hyperlink" Target="https://www.biamp.com/" TargetMode="External"/><Relationship Id="rId76" Type="http://schemas.openxmlformats.org/officeDocument/2006/relationships/hyperlink" Target="https://www.biamp.com/" TargetMode="External"/><Relationship Id="rId97" Type="http://schemas.openxmlformats.org/officeDocument/2006/relationships/hyperlink" Target="https://www.biamp.com/" TargetMode="External"/><Relationship Id="rId104" Type="http://schemas.openxmlformats.org/officeDocument/2006/relationships/hyperlink" Target="https://www.biamp.com/" TargetMode="External"/><Relationship Id="rId7" Type="http://schemas.openxmlformats.org/officeDocument/2006/relationships/hyperlink" Target="https://www.biamp.com/" TargetMode="External"/><Relationship Id="rId71" Type="http://schemas.openxmlformats.org/officeDocument/2006/relationships/hyperlink" Target="https://www.biamp.com/" TargetMode="External"/><Relationship Id="rId92" Type="http://schemas.openxmlformats.org/officeDocument/2006/relationships/hyperlink" Target="https://www.biamp.com/" TargetMode="External"/><Relationship Id="rId2" Type="http://schemas.openxmlformats.org/officeDocument/2006/relationships/hyperlink" Target="https://www.biamp.com/" TargetMode="External"/><Relationship Id="rId29" Type="http://schemas.openxmlformats.org/officeDocument/2006/relationships/hyperlink" Target="https://www.biamp.com/" TargetMode="External"/><Relationship Id="rId24" Type="http://schemas.openxmlformats.org/officeDocument/2006/relationships/hyperlink" Target="https://www.biamp.com/" TargetMode="External"/><Relationship Id="rId40" Type="http://schemas.openxmlformats.org/officeDocument/2006/relationships/hyperlink" Target="https://www.biamp.com/" TargetMode="External"/><Relationship Id="rId45" Type="http://schemas.openxmlformats.org/officeDocument/2006/relationships/hyperlink" Target="https://www.biamp.com/" TargetMode="External"/><Relationship Id="rId66" Type="http://schemas.openxmlformats.org/officeDocument/2006/relationships/hyperlink" Target="https://www.biamp.com/" TargetMode="External"/><Relationship Id="rId87" Type="http://schemas.openxmlformats.org/officeDocument/2006/relationships/hyperlink" Target="https://www.biamp.com/" TargetMode="External"/><Relationship Id="rId61" Type="http://schemas.openxmlformats.org/officeDocument/2006/relationships/hyperlink" Target="https://www.biamp.com/" TargetMode="External"/><Relationship Id="rId82" Type="http://schemas.openxmlformats.org/officeDocument/2006/relationships/hyperlink" Target="https://www.biamp.com/" TargetMode="External"/><Relationship Id="rId19" Type="http://schemas.openxmlformats.org/officeDocument/2006/relationships/hyperlink" Target="https://www.biamp.com/" TargetMode="External"/><Relationship Id="rId14" Type="http://schemas.openxmlformats.org/officeDocument/2006/relationships/hyperlink" Target="https://www.biamp.com/" TargetMode="External"/><Relationship Id="rId30" Type="http://schemas.openxmlformats.org/officeDocument/2006/relationships/hyperlink" Target="https://www.biamp.com/" TargetMode="External"/><Relationship Id="rId35" Type="http://schemas.openxmlformats.org/officeDocument/2006/relationships/hyperlink" Target="https://www.biamp.com/" TargetMode="External"/><Relationship Id="rId56" Type="http://schemas.openxmlformats.org/officeDocument/2006/relationships/hyperlink" Target="https://www.biamp.com/" TargetMode="External"/><Relationship Id="rId77" Type="http://schemas.openxmlformats.org/officeDocument/2006/relationships/hyperlink" Target="https://www.biamp.com/" TargetMode="External"/><Relationship Id="rId100" Type="http://schemas.openxmlformats.org/officeDocument/2006/relationships/hyperlink" Target="https://www.biamp.com/" TargetMode="External"/><Relationship Id="rId105" Type="http://schemas.openxmlformats.org/officeDocument/2006/relationships/hyperlink" Target="https://www.biamp.com/" TargetMode="External"/><Relationship Id="rId8" Type="http://schemas.openxmlformats.org/officeDocument/2006/relationships/hyperlink" Target="https://www.biamp.com/" TargetMode="External"/><Relationship Id="rId51" Type="http://schemas.openxmlformats.org/officeDocument/2006/relationships/hyperlink" Target="https://www.biamp.com/" TargetMode="External"/><Relationship Id="rId72" Type="http://schemas.openxmlformats.org/officeDocument/2006/relationships/hyperlink" Target="https://www.biamp.com/" TargetMode="External"/><Relationship Id="rId93" Type="http://schemas.openxmlformats.org/officeDocument/2006/relationships/hyperlink" Target="https://www.biamp.com/" TargetMode="External"/><Relationship Id="rId98" Type="http://schemas.openxmlformats.org/officeDocument/2006/relationships/hyperlink" Target="https://www.biamp.com/" TargetMode="External"/><Relationship Id="rId3" Type="http://schemas.openxmlformats.org/officeDocument/2006/relationships/hyperlink" Target="https://www.biamp.com/" TargetMode="External"/><Relationship Id="rId25" Type="http://schemas.openxmlformats.org/officeDocument/2006/relationships/hyperlink" Target="https://www.biamp.com/" TargetMode="External"/><Relationship Id="rId46" Type="http://schemas.openxmlformats.org/officeDocument/2006/relationships/hyperlink" Target="https://www.biamp.com/" TargetMode="External"/><Relationship Id="rId67" Type="http://schemas.openxmlformats.org/officeDocument/2006/relationships/hyperlink" Target="https://www.biamp.com/" TargetMode="External"/><Relationship Id="rId20" Type="http://schemas.openxmlformats.org/officeDocument/2006/relationships/hyperlink" Target="https://www.biamp.com/" TargetMode="External"/><Relationship Id="rId41" Type="http://schemas.openxmlformats.org/officeDocument/2006/relationships/hyperlink" Target="https://www.biamp.com/" TargetMode="External"/><Relationship Id="rId62" Type="http://schemas.openxmlformats.org/officeDocument/2006/relationships/hyperlink" Target="https://www.biamp.com/" TargetMode="External"/><Relationship Id="rId83" Type="http://schemas.openxmlformats.org/officeDocument/2006/relationships/hyperlink" Target="https://www.biamp.com/" TargetMode="External"/><Relationship Id="rId88" Type="http://schemas.openxmlformats.org/officeDocument/2006/relationships/hyperlink" Target="https://www.biamp.com/"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biamp.com/" TargetMode="External"/><Relationship Id="rId18" Type="http://schemas.openxmlformats.org/officeDocument/2006/relationships/hyperlink" Target="https://www.biamp.com/" TargetMode="External"/><Relationship Id="rId26" Type="http://schemas.openxmlformats.org/officeDocument/2006/relationships/hyperlink" Target="https://www.biamp.com/" TargetMode="External"/><Relationship Id="rId39" Type="http://schemas.openxmlformats.org/officeDocument/2006/relationships/hyperlink" Target="https://www.biamp.com/" TargetMode="External"/><Relationship Id="rId21" Type="http://schemas.openxmlformats.org/officeDocument/2006/relationships/hyperlink" Target="https://www.biamp.com/" TargetMode="External"/><Relationship Id="rId34" Type="http://schemas.openxmlformats.org/officeDocument/2006/relationships/hyperlink" Target="https://www.biamp.com/" TargetMode="External"/><Relationship Id="rId42" Type="http://schemas.openxmlformats.org/officeDocument/2006/relationships/hyperlink" Target="https://www.biamp.com/" TargetMode="External"/><Relationship Id="rId7" Type="http://schemas.openxmlformats.org/officeDocument/2006/relationships/hyperlink" Target="https://www.biamp.com/" TargetMode="External"/><Relationship Id="rId2" Type="http://schemas.openxmlformats.org/officeDocument/2006/relationships/hyperlink" Target="https://www.biamp.com/" TargetMode="External"/><Relationship Id="rId16" Type="http://schemas.openxmlformats.org/officeDocument/2006/relationships/hyperlink" Target="https://www.biamp.com/" TargetMode="External"/><Relationship Id="rId29" Type="http://schemas.openxmlformats.org/officeDocument/2006/relationships/hyperlink" Target="https://www.biamp.com/" TargetMode="External"/><Relationship Id="rId1" Type="http://schemas.openxmlformats.org/officeDocument/2006/relationships/hyperlink" Target="https://www.biamp.com/" TargetMode="External"/><Relationship Id="rId6" Type="http://schemas.openxmlformats.org/officeDocument/2006/relationships/hyperlink" Target="https://www.biamp.com/" TargetMode="External"/><Relationship Id="rId11" Type="http://schemas.openxmlformats.org/officeDocument/2006/relationships/hyperlink" Target="https://www.biamp.com/" TargetMode="External"/><Relationship Id="rId24" Type="http://schemas.openxmlformats.org/officeDocument/2006/relationships/hyperlink" Target="https://www.biamp.com/" TargetMode="External"/><Relationship Id="rId32" Type="http://schemas.openxmlformats.org/officeDocument/2006/relationships/hyperlink" Target="https://www.biamp.com/" TargetMode="External"/><Relationship Id="rId37" Type="http://schemas.openxmlformats.org/officeDocument/2006/relationships/hyperlink" Target="https://www.biamp.com/" TargetMode="External"/><Relationship Id="rId40" Type="http://schemas.openxmlformats.org/officeDocument/2006/relationships/hyperlink" Target="https://www.biamp.com/" TargetMode="External"/><Relationship Id="rId45" Type="http://schemas.openxmlformats.org/officeDocument/2006/relationships/table" Target="../tables/table4.xml"/><Relationship Id="rId5" Type="http://schemas.openxmlformats.org/officeDocument/2006/relationships/hyperlink" Target="https://www.biamp.com/" TargetMode="External"/><Relationship Id="rId15" Type="http://schemas.openxmlformats.org/officeDocument/2006/relationships/hyperlink" Target="https://www.biamp.com/" TargetMode="External"/><Relationship Id="rId23" Type="http://schemas.openxmlformats.org/officeDocument/2006/relationships/hyperlink" Target="https://www.biamp.com/" TargetMode="External"/><Relationship Id="rId28" Type="http://schemas.openxmlformats.org/officeDocument/2006/relationships/hyperlink" Target="https://www.biamp.com/" TargetMode="External"/><Relationship Id="rId36" Type="http://schemas.openxmlformats.org/officeDocument/2006/relationships/hyperlink" Target="https://www.biamp.com/" TargetMode="External"/><Relationship Id="rId10" Type="http://schemas.openxmlformats.org/officeDocument/2006/relationships/hyperlink" Target="https://www.biamp.com/" TargetMode="External"/><Relationship Id="rId19" Type="http://schemas.openxmlformats.org/officeDocument/2006/relationships/hyperlink" Target="https://www.biamp.com/" TargetMode="External"/><Relationship Id="rId31" Type="http://schemas.openxmlformats.org/officeDocument/2006/relationships/hyperlink" Target="https://www.biamp.com/" TargetMode="External"/><Relationship Id="rId44" Type="http://schemas.openxmlformats.org/officeDocument/2006/relationships/printerSettings" Target="../printerSettings/printerSettings5.bin"/><Relationship Id="rId4" Type="http://schemas.openxmlformats.org/officeDocument/2006/relationships/hyperlink" Target="https://www.biamp.com/" TargetMode="External"/><Relationship Id="rId9" Type="http://schemas.openxmlformats.org/officeDocument/2006/relationships/hyperlink" Target="https://www.biamp.com/" TargetMode="External"/><Relationship Id="rId14" Type="http://schemas.openxmlformats.org/officeDocument/2006/relationships/hyperlink" Target="https://www.biamp.com/" TargetMode="External"/><Relationship Id="rId22" Type="http://schemas.openxmlformats.org/officeDocument/2006/relationships/hyperlink" Target="https://www.biamp.com/" TargetMode="External"/><Relationship Id="rId27" Type="http://schemas.openxmlformats.org/officeDocument/2006/relationships/hyperlink" Target="https://www.biamp.com/" TargetMode="External"/><Relationship Id="rId30" Type="http://schemas.openxmlformats.org/officeDocument/2006/relationships/hyperlink" Target="https://www.biamp.com/" TargetMode="External"/><Relationship Id="rId35" Type="http://schemas.openxmlformats.org/officeDocument/2006/relationships/hyperlink" Target="https://www.biamp.com/" TargetMode="External"/><Relationship Id="rId43" Type="http://schemas.openxmlformats.org/officeDocument/2006/relationships/hyperlink" Target="https://www.biamp.com/" TargetMode="External"/><Relationship Id="rId8" Type="http://schemas.openxmlformats.org/officeDocument/2006/relationships/hyperlink" Target="https://www.biamp.com/" TargetMode="External"/><Relationship Id="rId3" Type="http://schemas.openxmlformats.org/officeDocument/2006/relationships/hyperlink" Target="https://www.biamp.com/" TargetMode="External"/><Relationship Id="rId12" Type="http://schemas.openxmlformats.org/officeDocument/2006/relationships/hyperlink" Target="https://www.biamp.com/" TargetMode="External"/><Relationship Id="rId17" Type="http://schemas.openxmlformats.org/officeDocument/2006/relationships/hyperlink" Target="https://www.biamp.com/" TargetMode="External"/><Relationship Id="rId25" Type="http://schemas.openxmlformats.org/officeDocument/2006/relationships/hyperlink" Target="https://www.biamp.com/" TargetMode="External"/><Relationship Id="rId33" Type="http://schemas.openxmlformats.org/officeDocument/2006/relationships/hyperlink" Target="https://www.biamp.com/" TargetMode="External"/><Relationship Id="rId38" Type="http://schemas.openxmlformats.org/officeDocument/2006/relationships/hyperlink" Target="https://www.biamp.com/" TargetMode="External"/><Relationship Id="rId20" Type="http://schemas.openxmlformats.org/officeDocument/2006/relationships/hyperlink" Target="https://www.biamp.com/" TargetMode="External"/><Relationship Id="rId41" Type="http://schemas.openxmlformats.org/officeDocument/2006/relationships/hyperlink" Target="https://www.biamp.com/"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www.biamp.com/" TargetMode="External"/><Relationship Id="rId299" Type="http://schemas.openxmlformats.org/officeDocument/2006/relationships/hyperlink" Target="https://www.biamp.com/" TargetMode="External"/><Relationship Id="rId21" Type="http://schemas.openxmlformats.org/officeDocument/2006/relationships/hyperlink" Target="https://www.biamp.com/" TargetMode="External"/><Relationship Id="rId63" Type="http://schemas.openxmlformats.org/officeDocument/2006/relationships/hyperlink" Target="https://www.biamp.com/" TargetMode="External"/><Relationship Id="rId159" Type="http://schemas.openxmlformats.org/officeDocument/2006/relationships/hyperlink" Target="https://www.biamp.com/" TargetMode="External"/><Relationship Id="rId324" Type="http://schemas.openxmlformats.org/officeDocument/2006/relationships/hyperlink" Target="https://www.biamp.com/" TargetMode="External"/><Relationship Id="rId366" Type="http://schemas.openxmlformats.org/officeDocument/2006/relationships/hyperlink" Target="https://www.biamp.com/" TargetMode="External"/><Relationship Id="rId170" Type="http://schemas.openxmlformats.org/officeDocument/2006/relationships/hyperlink" Target="https://www.biamp.com/" TargetMode="External"/><Relationship Id="rId226" Type="http://schemas.openxmlformats.org/officeDocument/2006/relationships/hyperlink" Target="https://www.biamp.com/" TargetMode="External"/><Relationship Id="rId433" Type="http://schemas.openxmlformats.org/officeDocument/2006/relationships/hyperlink" Target="https://www.biamp.com/" TargetMode="External"/><Relationship Id="rId268" Type="http://schemas.openxmlformats.org/officeDocument/2006/relationships/hyperlink" Target="https://www.biamp.com/" TargetMode="External"/><Relationship Id="rId32" Type="http://schemas.openxmlformats.org/officeDocument/2006/relationships/hyperlink" Target="https://www.biamp.com/" TargetMode="External"/><Relationship Id="rId74" Type="http://schemas.openxmlformats.org/officeDocument/2006/relationships/hyperlink" Target="https://www.biamp.com/" TargetMode="External"/><Relationship Id="rId128" Type="http://schemas.openxmlformats.org/officeDocument/2006/relationships/hyperlink" Target="https://www.biamp.com/" TargetMode="External"/><Relationship Id="rId335" Type="http://schemas.openxmlformats.org/officeDocument/2006/relationships/hyperlink" Target="https://www.biamp.com/" TargetMode="External"/><Relationship Id="rId377" Type="http://schemas.openxmlformats.org/officeDocument/2006/relationships/hyperlink" Target="https://www.biamp.com/" TargetMode="External"/><Relationship Id="rId5" Type="http://schemas.openxmlformats.org/officeDocument/2006/relationships/hyperlink" Target="https://www.biamp.com/" TargetMode="External"/><Relationship Id="rId181" Type="http://schemas.openxmlformats.org/officeDocument/2006/relationships/hyperlink" Target="https://www.biamp.com/" TargetMode="External"/><Relationship Id="rId237" Type="http://schemas.openxmlformats.org/officeDocument/2006/relationships/hyperlink" Target="https://www.biamp.com/" TargetMode="External"/><Relationship Id="rId402" Type="http://schemas.openxmlformats.org/officeDocument/2006/relationships/hyperlink" Target="https://www.biamp.com/" TargetMode="External"/><Relationship Id="rId279" Type="http://schemas.openxmlformats.org/officeDocument/2006/relationships/hyperlink" Target="https://www.biamp.com/" TargetMode="External"/><Relationship Id="rId444" Type="http://schemas.openxmlformats.org/officeDocument/2006/relationships/hyperlink" Target="https://www.biamp.com/" TargetMode="External"/><Relationship Id="rId43" Type="http://schemas.openxmlformats.org/officeDocument/2006/relationships/hyperlink" Target="https://www.biamp.com/" TargetMode="External"/><Relationship Id="rId139" Type="http://schemas.openxmlformats.org/officeDocument/2006/relationships/hyperlink" Target="https://www.biamp.com/" TargetMode="External"/><Relationship Id="rId290" Type="http://schemas.openxmlformats.org/officeDocument/2006/relationships/hyperlink" Target="https://www.biamp.com/" TargetMode="External"/><Relationship Id="rId304" Type="http://schemas.openxmlformats.org/officeDocument/2006/relationships/hyperlink" Target="https://www.biamp.com/" TargetMode="External"/><Relationship Id="rId346" Type="http://schemas.openxmlformats.org/officeDocument/2006/relationships/hyperlink" Target="https://www.biamp.com/" TargetMode="External"/><Relationship Id="rId388" Type="http://schemas.openxmlformats.org/officeDocument/2006/relationships/hyperlink" Target="https://www.biamp.com/" TargetMode="External"/><Relationship Id="rId85" Type="http://schemas.openxmlformats.org/officeDocument/2006/relationships/hyperlink" Target="https://www.biamp.com/" TargetMode="External"/><Relationship Id="rId150" Type="http://schemas.openxmlformats.org/officeDocument/2006/relationships/hyperlink" Target="https://www.biamp.com/" TargetMode="External"/><Relationship Id="rId192" Type="http://schemas.openxmlformats.org/officeDocument/2006/relationships/hyperlink" Target="https://www.biamp.com/" TargetMode="External"/><Relationship Id="rId206" Type="http://schemas.openxmlformats.org/officeDocument/2006/relationships/hyperlink" Target="https://www.biamp.com/" TargetMode="External"/><Relationship Id="rId413" Type="http://schemas.openxmlformats.org/officeDocument/2006/relationships/hyperlink" Target="https://www.biamp.com/" TargetMode="External"/><Relationship Id="rId248" Type="http://schemas.openxmlformats.org/officeDocument/2006/relationships/hyperlink" Target="https://www.biamp.com/" TargetMode="External"/><Relationship Id="rId12" Type="http://schemas.openxmlformats.org/officeDocument/2006/relationships/hyperlink" Target="https://www.biamp.com/" TargetMode="External"/><Relationship Id="rId108" Type="http://schemas.openxmlformats.org/officeDocument/2006/relationships/hyperlink" Target="https://www.biamp.com/" TargetMode="External"/><Relationship Id="rId315" Type="http://schemas.openxmlformats.org/officeDocument/2006/relationships/hyperlink" Target="https://www.biamp.com/" TargetMode="External"/><Relationship Id="rId357" Type="http://schemas.openxmlformats.org/officeDocument/2006/relationships/hyperlink" Target="https://www.biamp.com/" TargetMode="External"/><Relationship Id="rId54" Type="http://schemas.openxmlformats.org/officeDocument/2006/relationships/hyperlink" Target="https://www.biamp.com/" TargetMode="External"/><Relationship Id="rId96" Type="http://schemas.openxmlformats.org/officeDocument/2006/relationships/hyperlink" Target="https://www.biamp.com/" TargetMode="External"/><Relationship Id="rId161" Type="http://schemas.openxmlformats.org/officeDocument/2006/relationships/hyperlink" Target="https://www.biamp.com/" TargetMode="External"/><Relationship Id="rId217" Type="http://schemas.openxmlformats.org/officeDocument/2006/relationships/hyperlink" Target="https://www.biamp.com/" TargetMode="External"/><Relationship Id="rId399" Type="http://schemas.openxmlformats.org/officeDocument/2006/relationships/hyperlink" Target="https://www.biamp.com/" TargetMode="External"/><Relationship Id="rId259" Type="http://schemas.openxmlformats.org/officeDocument/2006/relationships/hyperlink" Target="https://www.biamp.com/" TargetMode="External"/><Relationship Id="rId424" Type="http://schemas.openxmlformats.org/officeDocument/2006/relationships/hyperlink" Target="https://www.biamp.com/" TargetMode="External"/><Relationship Id="rId23" Type="http://schemas.openxmlformats.org/officeDocument/2006/relationships/hyperlink" Target="https://www.biamp.com/" TargetMode="External"/><Relationship Id="rId119" Type="http://schemas.openxmlformats.org/officeDocument/2006/relationships/hyperlink" Target="https://www.biamp.com/" TargetMode="External"/><Relationship Id="rId270" Type="http://schemas.openxmlformats.org/officeDocument/2006/relationships/hyperlink" Target="https://www.biamp.com/" TargetMode="External"/><Relationship Id="rId326" Type="http://schemas.openxmlformats.org/officeDocument/2006/relationships/hyperlink" Target="https://www.biamp.com/" TargetMode="External"/><Relationship Id="rId65" Type="http://schemas.openxmlformats.org/officeDocument/2006/relationships/hyperlink" Target="https://www.biamp.com/" TargetMode="External"/><Relationship Id="rId130" Type="http://schemas.openxmlformats.org/officeDocument/2006/relationships/hyperlink" Target="https://www.biamp.com/" TargetMode="External"/><Relationship Id="rId368" Type="http://schemas.openxmlformats.org/officeDocument/2006/relationships/hyperlink" Target="https://www.biamp.com/" TargetMode="External"/><Relationship Id="rId172" Type="http://schemas.openxmlformats.org/officeDocument/2006/relationships/hyperlink" Target="https://www.biamp.com/" TargetMode="External"/><Relationship Id="rId228" Type="http://schemas.openxmlformats.org/officeDocument/2006/relationships/hyperlink" Target="https://www.biamp.com/" TargetMode="External"/><Relationship Id="rId435" Type="http://schemas.openxmlformats.org/officeDocument/2006/relationships/hyperlink" Target="https://www.biamp.com/" TargetMode="External"/><Relationship Id="rId281" Type="http://schemas.openxmlformats.org/officeDocument/2006/relationships/hyperlink" Target="https://www.biamp.com/" TargetMode="External"/><Relationship Id="rId337" Type="http://schemas.openxmlformats.org/officeDocument/2006/relationships/hyperlink" Target="https://www.biamp.com/" TargetMode="External"/><Relationship Id="rId34" Type="http://schemas.openxmlformats.org/officeDocument/2006/relationships/hyperlink" Target="https://www.biamp.com/" TargetMode="External"/><Relationship Id="rId76" Type="http://schemas.openxmlformats.org/officeDocument/2006/relationships/hyperlink" Target="https://www.biamp.com/" TargetMode="External"/><Relationship Id="rId141" Type="http://schemas.openxmlformats.org/officeDocument/2006/relationships/hyperlink" Target="https://www.biamp.com/" TargetMode="External"/><Relationship Id="rId379" Type="http://schemas.openxmlformats.org/officeDocument/2006/relationships/hyperlink" Target="https://www.biamp.com/" TargetMode="External"/><Relationship Id="rId7" Type="http://schemas.openxmlformats.org/officeDocument/2006/relationships/hyperlink" Target="https://www.biamp.com/" TargetMode="External"/><Relationship Id="rId183" Type="http://schemas.openxmlformats.org/officeDocument/2006/relationships/hyperlink" Target="https://www.biamp.com/" TargetMode="External"/><Relationship Id="rId239" Type="http://schemas.openxmlformats.org/officeDocument/2006/relationships/hyperlink" Target="https://www.biamp.com/" TargetMode="External"/><Relationship Id="rId390" Type="http://schemas.openxmlformats.org/officeDocument/2006/relationships/hyperlink" Target="https://www.biamp.com/" TargetMode="External"/><Relationship Id="rId404" Type="http://schemas.openxmlformats.org/officeDocument/2006/relationships/hyperlink" Target="https://www.biamp.com/" TargetMode="External"/><Relationship Id="rId446" Type="http://schemas.openxmlformats.org/officeDocument/2006/relationships/hyperlink" Target="https://www.biamp.com/" TargetMode="External"/><Relationship Id="rId250" Type="http://schemas.openxmlformats.org/officeDocument/2006/relationships/hyperlink" Target="https://www.biamp.com/" TargetMode="External"/><Relationship Id="rId292" Type="http://schemas.openxmlformats.org/officeDocument/2006/relationships/hyperlink" Target="https://www.biamp.com/" TargetMode="External"/><Relationship Id="rId306" Type="http://schemas.openxmlformats.org/officeDocument/2006/relationships/hyperlink" Target="https://www.biamp.com/" TargetMode="External"/><Relationship Id="rId45" Type="http://schemas.openxmlformats.org/officeDocument/2006/relationships/hyperlink" Target="https://www.biamp.com/" TargetMode="External"/><Relationship Id="rId87" Type="http://schemas.openxmlformats.org/officeDocument/2006/relationships/hyperlink" Target="https://www.biamp.com/" TargetMode="External"/><Relationship Id="rId110" Type="http://schemas.openxmlformats.org/officeDocument/2006/relationships/hyperlink" Target="https://www.biamp.com/" TargetMode="External"/><Relationship Id="rId348" Type="http://schemas.openxmlformats.org/officeDocument/2006/relationships/hyperlink" Target="https://www.biamp.com/" TargetMode="External"/><Relationship Id="rId152" Type="http://schemas.openxmlformats.org/officeDocument/2006/relationships/hyperlink" Target="https://www.biamp.com/" TargetMode="External"/><Relationship Id="rId194" Type="http://schemas.openxmlformats.org/officeDocument/2006/relationships/hyperlink" Target="https://www.biamp.com/" TargetMode="External"/><Relationship Id="rId208" Type="http://schemas.openxmlformats.org/officeDocument/2006/relationships/hyperlink" Target="https://www.biamp.com/" TargetMode="External"/><Relationship Id="rId415" Type="http://schemas.openxmlformats.org/officeDocument/2006/relationships/hyperlink" Target="https://www.biamp.com/" TargetMode="External"/><Relationship Id="rId261" Type="http://schemas.openxmlformats.org/officeDocument/2006/relationships/hyperlink" Target="https://www.biamp.com/" TargetMode="External"/><Relationship Id="rId14" Type="http://schemas.openxmlformats.org/officeDocument/2006/relationships/hyperlink" Target="https://www.biamp.com/" TargetMode="External"/><Relationship Id="rId56" Type="http://schemas.openxmlformats.org/officeDocument/2006/relationships/hyperlink" Target="https://www.biamp.com/" TargetMode="External"/><Relationship Id="rId317" Type="http://schemas.openxmlformats.org/officeDocument/2006/relationships/hyperlink" Target="https://www.biamp.com/" TargetMode="External"/><Relationship Id="rId359" Type="http://schemas.openxmlformats.org/officeDocument/2006/relationships/hyperlink" Target="https://www.biamp.com/" TargetMode="External"/><Relationship Id="rId98" Type="http://schemas.openxmlformats.org/officeDocument/2006/relationships/hyperlink" Target="https://www.biamp.com/" TargetMode="External"/><Relationship Id="rId121" Type="http://schemas.openxmlformats.org/officeDocument/2006/relationships/hyperlink" Target="https://www.biamp.com/" TargetMode="External"/><Relationship Id="rId163" Type="http://schemas.openxmlformats.org/officeDocument/2006/relationships/hyperlink" Target="https://www.biamp.com/" TargetMode="External"/><Relationship Id="rId219" Type="http://schemas.openxmlformats.org/officeDocument/2006/relationships/hyperlink" Target="https://www.biamp.com/" TargetMode="External"/><Relationship Id="rId370" Type="http://schemas.openxmlformats.org/officeDocument/2006/relationships/hyperlink" Target="https://www.biamp.com/" TargetMode="External"/><Relationship Id="rId426" Type="http://schemas.openxmlformats.org/officeDocument/2006/relationships/hyperlink" Target="https://www.biamp.com/" TargetMode="External"/><Relationship Id="rId230" Type="http://schemas.openxmlformats.org/officeDocument/2006/relationships/hyperlink" Target="https://www.biamp.com/" TargetMode="External"/><Relationship Id="rId25" Type="http://schemas.openxmlformats.org/officeDocument/2006/relationships/hyperlink" Target="https://www.biamp.com/" TargetMode="External"/><Relationship Id="rId67" Type="http://schemas.openxmlformats.org/officeDocument/2006/relationships/hyperlink" Target="https://www.biamp.com/" TargetMode="External"/><Relationship Id="rId272" Type="http://schemas.openxmlformats.org/officeDocument/2006/relationships/hyperlink" Target="https://www.biamp.com/" TargetMode="External"/><Relationship Id="rId328" Type="http://schemas.openxmlformats.org/officeDocument/2006/relationships/hyperlink" Target="https://www.biamp.com/" TargetMode="External"/><Relationship Id="rId132" Type="http://schemas.openxmlformats.org/officeDocument/2006/relationships/hyperlink" Target="https://www.biamp.com/" TargetMode="External"/><Relationship Id="rId174" Type="http://schemas.openxmlformats.org/officeDocument/2006/relationships/hyperlink" Target="https://www.biamp.com/" TargetMode="External"/><Relationship Id="rId381" Type="http://schemas.openxmlformats.org/officeDocument/2006/relationships/hyperlink" Target="https://www.biamp.com/" TargetMode="External"/><Relationship Id="rId241" Type="http://schemas.openxmlformats.org/officeDocument/2006/relationships/hyperlink" Target="https://www.biamp.com/" TargetMode="External"/><Relationship Id="rId437" Type="http://schemas.openxmlformats.org/officeDocument/2006/relationships/hyperlink" Target="https://www.biamp.com/" TargetMode="External"/><Relationship Id="rId36" Type="http://schemas.openxmlformats.org/officeDocument/2006/relationships/hyperlink" Target="https://www.biamp.com/" TargetMode="External"/><Relationship Id="rId283" Type="http://schemas.openxmlformats.org/officeDocument/2006/relationships/hyperlink" Target="https://www.biamp.com/" TargetMode="External"/><Relationship Id="rId339" Type="http://schemas.openxmlformats.org/officeDocument/2006/relationships/hyperlink" Target="https://www.biamp.com/" TargetMode="External"/><Relationship Id="rId78" Type="http://schemas.openxmlformats.org/officeDocument/2006/relationships/hyperlink" Target="https://www.biamp.com/" TargetMode="External"/><Relationship Id="rId101" Type="http://schemas.openxmlformats.org/officeDocument/2006/relationships/hyperlink" Target="https://www.biamp.com/" TargetMode="External"/><Relationship Id="rId143" Type="http://schemas.openxmlformats.org/officeDocument/2006/relationships/hyperlink" Target="https://www.biamp.com/" TargetMode="External"/><Relationship Id="rId185" Type="http://schemas.openxmlformats.org/officeDocument/2006/relationships/hyperlink" Target="https://www.biamp.com/" TargetMode="External"/><Relationship Id="rId350" Type="http://schemas.openxmlformats.org/officeDocument/2006/relationships/hyperlink" Target="https://www.biamp.com/" TargetMode="External"/><Relationship Id="rId406" Type="http://schemas.openxmlformats.org/officeDocument/2006/relationships/hyperlink" Target="https://www.biamp.com/" TargetMode="External"/><Relationship Id="rId9" Type="http://schemas.openxmlformats.org/officeDocument/2006/relationships/hyperlink" Target="https://www.biamp.com/" TargetMode="External"/><Relationship Id="rId210" Type="http://schemas.openxmlformats.org/officeDocument/2006/relationships/hyperlink" Target="https://www.biamp.com/" TargetMode="External"/><Relationship Id="rId392" Type="http://schemas.openxmlformats.org/officeDocument/2006/relationships/hyperlink" Target="https://www.biamp.com/" TargetMode="External"/><Relationship Id="rId448" Type="http://schemas.openxmlformats.org/officeDocument/2006/relationships/hyperlink" Target="https://www.biamp.com/" TargetMode="External"/><Relationship Id="rId252" Type="http://schemas.openxmlformats.org/officeDocument/2006/relationships/hyperlink" Target="https://www.biamp.com/" TargetMode="External"/><Relationship Id="rId294" Type="http://schemas.openxmlformats.org/officeDocument/2006/relationships/hyperlink" Target="https://www.biamp.com/" TargetMode="External"/><Relationship Id="rId308" Type="http://schemas.openxmlformats.org/officeDocument/2006/relationships/hyperlink" Target="https://www.biamp.com/" TargetMode="External"/><Relationship Id="rId47" Type="http://schemas.openxmlformats.org/officeDocument/2006/relationships/hyperlink" Target="https://www.biamp.com/" TargetMode="External"/><Relationship Id="rId89" Type="http://schemas.openxmlformats.org/officeDocument/2006/relationships/hyperlink" Target="https://www.biamp.com/" TargetMode="External"/><Relationship Id="rId112" Type="http://schemas.openxmlformats.org/officeDocument/2006/relationships/hyperlink" Target="https://www.biamp.com/" TargetMode="External"/><Relationship Id="rId154" Type="http://schemas.openxmlformats.org/officeDocument/2006/relationships/hyperlink" Target="https://www.biamp.com/" TargetMode="External"/><Relationship Id="rId361" Type="http://schemas.openxmlformats.org/officeDocument/2006/relationships/hyperlink" Target="https://www.biamp.com/" TargetMode="External"/><Relationship Id="rId196" Type="http://schemas.openxmlformats.org/officeDocument/2006/relationships/hyperlink" Target="https://www.biamp.com/" TargetMode="External"/><Relationship Id="rId417" Type="http://schemas.openxmlformats.org/officeDocument/2006/relationships/hyperlink" Target="https://www.biamp.com/" TargetMode="External"/><Relationship Id="rId16" Type="http://schemas.openxmlformats.org/officeDocument/2006/relationships/hyperlink" Target="https://www.biamp.com/" TargetMode="External"/><Relationship Id="rId221" Type="http://schemas.openxmlformats.org/officeDocument/2006/relationships/hyperlink" Target="https://www.biamp.com/" TargetMode="External"/><Relationship Id="rId263" Type="http://schemas.openxmlformats.org/officeDocument/2006/relationships/hyperlink" Target="https://www.biamp.com/" TargetMode="External"/><Relationship Id="rId319" Type="http://schemas.openxmlformats.org/officeDocument/2006/relationships/hyperlink" Target="https://www.biamp.com/" TargetMode="External"/><Relationship Id="rId58" Type="http://schemas.openxmlformats.org/officeDocument/2006/relationships/hyperlink" Target="https://www.biamp.com/" TargetMode="External"/><Relationship Id="rId123" Type="http://schemas.openxmlformats.org/officeDocument/2006/relationships/hyperlink" Target="https://www.biamp.com/" TargetMode="External"/><Relationship Id="rId330" Type="http://schemas.openxmlformats.org/officeDocument/2006/relationships/hyperlink" Target="https://www.biamp.com/" TargetMode="External"/><Relationship Id="rId165" Type="http://schemas.openxmlformats.org/officeDocument/2006/relationships/hyperlink" Target="https://www.biamp.com/" TargetMode="External"/><Relationship Id="rId372" Type="http://schemas.openxmlformats.org/officeDocument/2006/relationships/hyperlink" Target="https://www.biamp.com/" TargetMode="External"/><Relationship Id="rId428" Type="http://schemas.openxmlformats.org/officeDocument/2006/relationships/hyperlink" Target="https://www.biamp.com/" TargetMode="External"/><Relationship Id="rId232" Type="http://schemas.openxmlformats.org/officeDocument/2006/relationships/hyperlink" Target="https://www.biamp.com/" TargetMode="External"/><Relationship Id="rId274" Type="http://schemas.openxmlformats.org/officeDocument/2006/relationships/hyperlink" Target="https://www.biamp.com/" TargetMode="External"/><Relationship Id="rId27" Type="http://schemas.openxmlformats.org/officeDocument/2006/relationships/hyperlink" Target="https://www.biamp.com/" TargetMode="External"/><Relationship Id="rId69" Type="http://schemas.openxmlformats.org/officeDocument/2006/relationships/hyperlink" Target="https://www.biamp.com/" TargetMode="External"/><Relationship Id="rId134" Type="http://schemas.openxmlformats.org/officeDocument/2006/relationships/hyperlink" Target="https://www.biamp.com/" TargetMode="External"/><Relationship Id="rId80" Type="http://schemas.openxmlformats.org/officeDocument/2006/relationships/hyperlink" Target="https://www.biamp.com/" TargetMode="External"/><Relationship Id="rId176" Type="http://schemas.openxmlformats.org/officeDocument/2006/relationships/hyperlink" Target="https://www.biamp.com/" TargetMode="External"/><Relationship Id="rId341" Type="http://schemas.openxmlformats.org/officeDocument/2006/relationships/hyperlink" Target="https://www.biamp.com/" TargetMode="External"/><Relationship Id="rId383" Type="http://schemas.openxmlformats.org/officeDocument/2006/relationships/hyperlink" Target="https://www.biamp.com/" TargetMode="External"/><Relationship Id="rId439" Type="http://schemas.openxmlformats.org/officeDocument/2006/relationships/hyperlink" Target="https://www.biamp.com/" TargetMode="External"/><Relationship Id="rId201" Type="http://schemas.openxmlformats.org/officeDocument/2006/relationships/hyperlink" Target="https://www.biamp.com/" TargetMode="External"/><Relationship Id="rId243" Type="http://schemas.openxmlformats.org/officeDocument/2006/relationships/hyperlink" Target="https://www.biamp.com/" TargetMode="External"/><Relationship Id="rId285" Type="http://schemas.openxmlformats.org/officeDocument/2006/relationships/hyperlink" Target="https://www.biamp.com/" TargetMode="External"/><Relationship Id="rId450" Type="http://schemas.openxmlformats.org/officeDocument/2006/relationships/printerSettings" Target="../printerSettings/printerSettings6.bin"/><Relationship Id="rId38" Type="http://schemas.openxmlformats.org/officeDocument/2006/relationships/hyperlink" Target="https://www.biamp.com/" TargetMode="External"/><Relationship Id="rId103" Type="http://schemas.openxmlformats.org/officeDocument/2006/relationships/hyperlink" Target="https://www.biamp.com/" TargetMode="External"/><Relationship Id="rId310" Type="http://schemas.openxmlformats.org/officeDocument/2006/relationships/hyperlink" Target="https://www.biamp.com/" TargetMode="External"/><Relationship Id="rId91" Type="http://schemas.openxmlformats.org/officeDocument/2006/relationships/hyperlink" Target="https://www.biamp.com/" TargetMode="External"/><Relationship Id="rId145" Type="http://schemas.openxmlformats.org/officeDocument/2006/relationships/hyperlink" Target="https://www.biamp.com/" TargetMode="External"/><Relationship Id="rId187" Type="http://schemas.openxmlformats.org/officeDocument/2006/relationships/hyperlink" Target="https://www.biamp.com/" TargetMode="External"/><Relationship Id="rId352" Type="http://schemas.openxmlformats.org/officeDocument/2006/relationships/hyperlink" Target="https://www.biamp.com/" TargetMode="External"/><Relationship Id="rId394" Type="http://schemas.openxmlformats.org/officeDocument/2006/relationships/hyperlink" Target="https://www.biamp.com/" TargetMode="External"/><Relationship Id="rId408" Type="http://schemas.openxmlformats.org/officeDocument/2006/relationships/hyperlink" Target="https://www.biamp.com/" TargetMode="External"/><Relationship Id="rId212" Type="http://schemas.openxmlformats.org/officeDocument/2006/relationships/hyperlink" Target="https://www.biamp.com/" TargetMode="External"/><Relationship Id="rId254" Type="http://schemas.openxmlformats.org/officeDocument/2006/relationships/hyperlink" Target="https://www.biamp.com/" TargetMode="External"/><Relationship Id="rId49" Type="http://schemas.openxmlformats.org/officeDocument/2006/relationships/hyperlink" Target="https://www.biamp.com/" TargetMode="External"/><Relationship Id="rId114" Type="http://schemas.openxmlformats.org/officeDocument/2006/relationships/hyperlink" Target="https://www.biamp.com/" TargetMode="External"/><Relationship Id="rId296" Type="http://schemas.openxmlformats.org/officeDocument/2006/relationships/hyperlink" Target="https://www.biamp.com/" TargetMode="External"/><Relationship Id="rId60" Type="http://schemas.openxmlformats.org/officeDocument/2006/relationships/hyperlink" Target="https://www.biamp.com/" TargetMode="External"/><Relationship Id="rId156" Type="http://schemas.openxmlformats.org/officeDocument/2006/relationships/hyperlink" Target="https://www.biamp.com/" TargetMode="External"/><Relationship Id="rId198" Type="http://schemas.openxmlformats.org/officeDocument/2006/relationships/hyperlink" Target="https://www.biamp.com/" TargetMode="External"/><Relationship Id="rId321" Type="http://schemas.openxmlformats.org/officeDocument/2006/relationships/hyperlink" Target="https://www.biamp.com/" TargetMode="External"/><Relationship Id="rId363" Type="http://schemas.openxmlformats.org/officeDocument/2006/relationships/hyperlink" Target="https://www.biamp.com/" TargetMode="External"/><Relationship Id="rId419" Type="http://schemas.openxmlformats.org/officeDocument/2006/relationships/hyperlink" Target="https://www.biamp.com/" TargetMode="External"/><Relationship Id="rId223" Type="http://schemas.openxmlformats.org/officeDocument/2006/relationships/hyperlink" Target="https://www.biamp.com/" TargetMode="External"/><Relationship Id="rId430" Type="http://schemas.openxmlformats.org/officeDocument/2006/relationships/hyperlink" Target="https://www.biamp.com/" TargetMode="External"/><Relationship Id="rId18" Type="http://schemas.openxmlformats.org/officeDocument/2006/relationships/hyperlink" Target="https://www.biamp.com/" TargetMode="External"/><Relationship Id="rId265" Type="http://schemas.openxmlformats.org/officeDocument/2006/relationships/hyperlink" Target="https://www.biamp.com/" TargetMode="External"/><Relationship Id="rId50" Type="http://schemas.openxmlformats.org/officeDocument/2006/relationships/hyperlink" Target="https://www.biamp.com/" TargetMode="External"/><Relationship Id="rId104" Type="http://schemas.openxmlformats.org/officeDocument/2006/relationships/hyperlink" Target="https://www.biamp.com/" TargetMode="External"/><Relationship Id="rId125" Type="http://schemas.openxmlformats.org/officeDocument/2006/relationships/hyperlink" Target="https://www.biamp.com/" TargetMode="External"/><Relationship Id="rId146" Type="http://schemas.openxmlformats.org/officeDocument/2006/relationships/hyperlink" Target="https://www.biamp.com/" TargetMode="External"/><Relationship Id="rId167" Type="http://schemas.openxmlformats.org/officeDocument/2006/relationships/hyperlink" Target="https://www.biamp.com/" TargetMode="External"/><Relationship Id="rId188" Type="http://schemas.openxmlformats.org/officeDocument/2006/relationships/hyperlink" Target="https://www.biamp.com/" TargetMode="External"/><Relationship Id="rId311" Type="http://schemas.openxmlformats.org/officeDocument/2006/relationships/hyperlink" Target="https://www.biamp.com/" TargetMode="External"/><Relationship Id="rId332" Type="http://schemas.openxmlformats.org/officeDocument/2006/relationships/hyperlink" Target="https://www.biamp.com/" TargetMode="External"/><Relationship Id="rId353" Type="http://schemas.openxmlformats.org/officeDocument/2006/relationships/hyperlink" Target="https://www.biamp.com/" TargetMode="External"/><Relationship Id="rId374" Type="http://schemas.openxmlformats.org/officeDocument/2006/relationships/hyperlink" Target="https://www.biamp.com/" TargetMode="External"/><Relationship Id="rId395" Type="http://schemas.openxmlformats.org/officeDocument/2006/relationships/hyperlink" Target="https://www.biamp.com/" TargetMode="External"/><Relationship Id="rId409" Type="http://schemas.openxmlformats.org/officeDocument/2006/relationships/hyperlink" Target="https://www.biamp.com/" TargetMode="External"/><Relationship Id="rId71" Type="http://schemas.openxmlformats.org/officeDocument/2006/relationships/hyperlink" Target="https://www.biamp.com/" TargetMode="External"/><Relationship Id="rId92" Type="http://schemas.openxmlformats.org/officeDocument/2006/relationships/hyperlink" Target="https://www.biamp.com/" TargetMode="External"/><Relationship Id="rId213" Type="http://schemas.openxmlformats.org/officeDocument/2006/relationships/hyperlink" Target="https://www.biamp.com/" TargetMode="External"/><Relationship Id="rId234" Type="http://schemas.openxmlformats.org/officeDocument/2006/relationships/hyperlink" Target="https://www.biamp.com/" TargetMode="External"/><Relationship Id="rId420" Type="http://schemas.openxmlformats.org/officeDocument/2006/relationships/hyperlink" Target="https://www.biamp.com/" TargetMode="External"/><Relationship Id="rId2" Type="http://schemas.openxmlformats.org/officeDocument/2006/relationships/hyperlink" Target="https://www.biamp.com/" TargetMode="External"/><Relationship Id="rId29" Type="http://schemas.openxmlformats.org/officeDocument/2006/relationships/hyperlink" Target="https://www.biamp.com/" TargetMode="External"/><Relationship Id="rId255" Type="http://schemas.openxmlformats.org/officeDocument/2006/relationships/hyperlink" Target="https://www.biamp.com/" TargetMode="External"/><Relationship Id="rId276" Type="http://schemas.openxmlformats.org/officeDocument/2006/relationships/hyperlink" Target="https://www.biamp.com/" TargetMode="External"/><Relationship Id="rId297" Type="http://schemas.openxmlformats.org/officeDocument/2006/relationships/hyperlink" Target="https://www.biamp.com/" TargetMode="External"/><Relationship Id="rId441" Type="http://schemas.openxmlformats.org/officeDocument/2006/relationships/hyperlink" Target="https://www.biamp.com/" TargetMode="External"/><Relationship Id="rId40" Type="http://schemas.openxmlformats.org/officeDocument/2006/relationships/hyperlink" Target="https://www.biamp.com/" TargetMode="External"/><Relationship Id="rId115" Type="http://schemas.openxmlformats.org/officeDocument/2006/relationships/hyperlink" Target="https://www.biamp.com/" TargetMode="External"/><Relationship Id="rId136" Type="http://schemas.openxmlformats.org/officeDocument/2006/relationships/hyperlink" Target="https://www.biamp.com/" TargetMode="External"/><Relationship Id="rId157" Type="http://schemas.openxmlformats.org/officeDocument/2006/relationships/hyperlink" Target="https://www.biamp.com/" TargetMode="External"/><Relationship Id="rId178" Type="http://schemas.openxmlformats.org/officeDocument/2006/relationships/hyperlink" Target="https://www.biamp.com/" TargetMode="External"/><Relationship Id="rId301" Type="http://schemas.openxmlformats.org/officeDocument/2006/relationships/hyperlink" Target="https://www.biamp.com/" TargetMode="External"/><Relationship Id="rId322" Type="http://schemas.openxmlformats.org/officeDocument/2006/relationships/hyperlink" Target="https://www.biamp.com/" TargetMode="External"/><Relationship Id="rId343" Type="http://schemas.openxmlformats.org/officeDocument/2006/relationships/hyperlink" Target="https://www.biamp.com/" TargetMode="External"/><Relationship Id="rId364" Type="http://schemas.openxmlformats.org/officeDocument/2006/relationships/hyperlink" Target="https://www.biamp.com/" TargetMode="External"/><Relationship Id="rId61" Type="http://schemas.openxmlformats.org/officeDocument/2006/relationships/hyperlink" Target="https://www.biamp.com/" TargetMode="External"/><Relationship Id="rId82" Type="http://schemas.openxmlformats.org/officeDocument/2006/relationships/hyperlink" Target="https://www.biamp.com/" TargetMode="External"/><Relationship Id="rId199" Type="http://schemas.openxmlformats.org/officeDocument/2006/relationships/hyperlink" Target="https://www.biamp.com/" TargetMode="External"/><Relationship Id="rId203" Type="http://schemas.openxmlformats.org/officeDocument/2006/relationships/hyperlink" Target="https://www.biamp.com/" TargetMode="External"/><Relationship Id="rId385" Type="http://schemas.openxmlformats.org/officeDocument/2006/relationships/hyperlink" Target="https://www.biamp.com/" TargetMode="External"/><Relationship Id="rId19" Type="http://schemas.openxmlformats.org/officeDocument/2006/relationships/hyperlink" Target="https://www.biamp.com/" TargetMode="External"/><Relationship Id="rId224" Type="http://schemas.openxmlformats.org/officeDocument/2006/relationships/hyperlink" Target="https://www.biamp.com/" TargetMode="External"/><Relationship Id="rId245" Type="http://schemas.openxmlformats.org/officeDocument/2006/relationships/hyperlink" Target="https://www.biamp.com/" TargetMode="External"/><Relationship Id="rId266" Type="http://schemas.openxmlformats.org/officeDocument/2006/relationships/hyperlink" Target="https://www.biamp.com/" TargetMode="External"/><Relationship Id="rId287" Type="http://schemas.openxmlformats.org/officeDocument/2006/relationships/hyperlink" Target="https://www.biamp.com/" TargetMode="External"/><Relationship Id="rId410" Type="http://schemas.openxmlformats.org/officeDocument/2006/relationships/hyperlink" Target="https://www.biamp.com/" TargetMode="External"/><Relationship Id="rId431" Type="http://schemas.openxmlformats.org/officeDocument/2006/relationships/hyperlink" Target="https://www.biamp.com/" TargetMode="External"/><Relationship Id="rId30" Type="http://schemas.openxmlformats.org/officeDocument/2006/relationships/hyperlink" Target="https://www.biamp.com/" TargetMode="External"/><Relationship Id="rId105" Type="http://schemas.openxmlformats.org/officeDocument/2006/relationships/hyperlink" Target="https://www.biamp.com/" TargetMode="External"/><Relationship Id="rId126" Type="http://schemas.openxmlformats.org/officeDocument/2006/relationships/hyperlink" Target="https://www.biamp.com/" TargetMode="External"/><Relationship Id="rId147" Type="http://schemas.openxmlformats.org/officeDocument/2006/relationships/hyperlink" Target="https://www.biamp.com/" TargetMode="External"/><Relationship Id="rId168" Type="http://schemas.openxmlformats.org/officeDocument/2006/relationships/hyperlink" Target="https://www.biamp.com/" TargetMode="External"/><Relationship Id="rId312" Type="http://schemas.openxmlformats.org/officeDocument/2006/relationships/hyperlink" Target="https://www.biamp.com/" TargetMode="External"/><Relationship Id="rId333" Type="http://schemas.openxmlformats.org/officeDocument/2006/relationships/hyperlink" Target="https://www.biamp.com/" TargetMode="External"/><Relationship Id="rId354" Type="http://schemas.openxmlformats.org/officeDocument/2006/relationships/hyperlink" Target="https://www.biamp.com/" TargetMode="External"/><Relationship Id="rId51" Type="http://schemas.openxmlformats.org/officeDocument/2006/relationships/hyperlink" Target="https://www.biamp.com/" TargetMode="External"/><Relationship Id="rId72" Type="http://schemas.openxmlformats.org/officeDocument/2006/relationships/hyperlink" Target="https://www.biamp.com/" TargetMode="External"/><Relationship Id="rId93" Type="http://schemas.openxmlformats.org/officeDocument/2006/relationships/hyperlink" Target="https://www.biamp.com/" TargetMode="External"/><Relationship Id="rId189" Type="http://schemas.openxmlformats.org/officeDocument/2006/relationships/hyperlink" Target="https://www.biamp.com/" TargetMode="External"/><Relationship Id="rId375" Type="http://schemas.openxmlformats.org/officeDocument/2006/relationships/hyperlink" Target="https://www.biamp.com/" TargetMode="External"/><Relationship Id="rId396" Type="http://schemas.openxmlformats.org/officeDocument/2006/relationships/hyperlink" Target="https://www.biamp.com/" TargetMode="External"/><Relationship Id="rId3" Type="http://schemas.openxmlformats.org/officeDocument/2006/relationships/hyperlink" Target="https://www.biamp.com/" TargetMode="External"/><Relationship Id="rId214" Type="http://schemas.openxmlformats.org/officeDocument/2006/relationships/hyperlink" Target="https://www.biamp.com/" TargetMode="External"/><Relationship Id="rId235" Type="http://schemas.openxmlformats.org/officeDocument/2006/relationships/hyperlink" Target="https://www.biamp.com/" TargetMode="External"/><Relationship Id="rId256" Type="http://schemas.openxmlformats.org/officeDocument/2006/relationships/hyperlink" Target="https://www.biamp.com/" TargetMode="External"/><Relationship Id="rId277" Type="http://schemas.openxmlformats.org/officeDocument/2006/relationships/hyperlink" Target="https://www.biamp.com/" TargetMode="External"/><Relationship Id="rId298" Type="http://schemas.openxmlformats.org/officeDocument/2006/relationships/hyperlink" Target="https://www.biamp.com/" TargetMode="External"/><Relationship Id="rId400" Type="http://schemas.openxmlformats.org/officeDocument/2006/relationships/hyperlink" Target="https://www.biamp.com/" TargetMode="External"/><Relationship Id="rId421" Type="http://schemas.openxmlformats.org/officeDocument/2006/relationships/hyperlink" Target="https://www.biamp.com/" TargetMode="External"/><Relationship Id="rId442" Type="http://schemas.openxmlformats.org/officeDocument/2006/relationships/hyperlink" Target="https://www.biamp.com/" TargetMode="External"/><Relationship Id="rId116" Type="http://schemas.openxmlformats.org/officeDocument/2006/relationships/hyperlink" Target="https://www.biamp.com/" TargetMode="External"/><Relationship Id="rId137" Type="http://schemas.openxmlformats.org/officeDocument/2006/relationships/hyperlink" Target="https://www.biamp.com/" TargetMode="External"/><Relationship Id="rId158" Type="http://schemas.openxmlformats.org/officeDocument/2006/relationships/hyperlink" Target="https://www.biamp.com/" TargetMode="External"/><Relationship Id="rId302" Type="http://schemas.openxmlformats.org/officeDocument/2006/relationships/hyperlink" Target="https://www.biamp.com/" TargetMode="External"/><Relationship Id="rId323" Type="http://schemas.openxmlformats.org/officeDocument/2006/relationships/hyperlink" Target="https://www.biamp.com/" TargetMode="External"/><Relationship Id="rId344" Type="http://schemas.openxmlformats.org/officeDocument/2006/relationships/hyperlink" Target="https://www.biamp.com/" TargetMode="External"/><Relationship Id="rId20" Type="http://schemas.openxmlformats.org/officeDocument/2006/relationships/hyperlink" Target="https://www.biamp.com/" TargetMode="External"/><Relationship Id="rId41" Type="http://schemas.openxmlformats.org/officeDocument/2006/relationships/hyperlink" Target="https://www.biamp.com/" TargetMode="External"/><Relationship Id="rId62" Type="http://schemas.openxmlformats.org/officeDocument/2006/relationships/hyperlink" Target="https://www.biamp.com/" TargetMode="External"/><Relationship Id="rId83" Type="http://schemas.openxmlformats.org/officeDocument/2006/relationships/hyperlink" Target="https://www.biamp.com/" TargetMode="External"/><Relationship Id="rId179" Type="http://schemas.openxmlformats.org/officeDocument/2006/relationships/hyperlink" Target="https://www.biamp.com/" TargetMode="External"/><Relationship Id="rId365" Type="http://schemas.openxmlformats.org/officeDocument/2006/relationships/hyperlink" Target="https://www.biamp.com/" TargetMode="External"/><Relationship Id="rId386" Type="http://schemas.openxmlformats.org/officeDocument/2006/relationships/hyperlink" Target="https://www.biamp.com/" TargetMode="External"/><Relationship Id="rId190" Type="http://schemas.openxmlformats.org/officeDocument/2006/relationships/hyperlink" Target="https://www.biamp.com/" TargetMode="External"/><Relationship Id="rId204" Type="http://schemas.openxmlformats.org/officeDocument/2006/relationships/hyperlink" Target="https://www.biamp.com/" TargetMode="External"/><Relationship Id="rId225" Type="http://schemas.openxmlformats.org/officeDocument/2006/relationships/hyperlink" Target="https://www.biamp.com/" TargetMode="External"/><Relationship Id="rId246" Type="http://schemas.openxmlformats.org/officeDocument/2006/relationships/hyperlink" Target="https://www.biamp.com/" TargetMode="External"/><Relationship Id="rId267" Type="http://schemas.openxmlformats.org/officeDocument/2006/relationships/hyperlink" Target="https://www.biamp.com/" TargetMode="External"/><Relationship Id="rId288" Type="http://schemas.openxmlformats.org/officeDocument/2006/relationships/hyperlink" Target="https://www.biamp.com/" TargetMode="External"/><Relationship Id="rId411" Type="http://schemas.openxmlformats.org/officeDocument/2006/relationships/hyperlink" Target="https://www.biamp.com/" TargetMode="External"/><Relationship Id="rId432" Type="http://schemas.openxmlformats.org/officeDocument/2006/relationships/hyperlink" Target="https://www.biamp.com/" TargetMode="External"/><Relationship Id="rId106" Type="http://schemas.openxmlformats.org/officeDocument/2006/relationships/hyperlink" Target="https://www.biamp.com/" TargetMode="External"/><Relationship Id="rId127" Type="http://schemas.openxmlformats.org/officeDocument/2006/relationships/hyperlink" Target="https://www.biamp.com/" TargetMode="External"/><Relationship Id="rId313" Type="http://schemas.openxmlformats.org/officeDocument/2006/relationships/hyperlink" Target="https://www.biamp.com/" TargetMode="External"/><Relationship Id="rId10" Type="http://schemas.openxmlformats.org/officeDocument/2006/relationships/hyperlink" Target="https://www.biamp.com/" TargetMode="External"/><Relationship Id="rId31" Type="http://schemas.openxmlformats.org/officeDocument/2006/relationships/hyperlink" Target="https://www.biamp.com/" TargetMode="External"/><Relationship Id="rId52" Type="http://schemas.openxmlformats.org/officeDocument/2006/relationships/hyperlink" Target="https://www.biamp.com/" TargetMode="External"/><Relationship Id="rId73" Type="http://schemas.openxmlformats.org/officeDocument/2006/relationships/hyperlink" Target="https://www.biamp.com/" TargetMode="External"/><Relationship Id="rId94" Type="http://schemas.openxmlformats.org/officeDocument/2006/relationships/hyperlink" Target="https://www.biamp.com/" TargetMode="External"/><Relationship Id="rId148" Type="http://schemas.openxmlformats.org/officeDocument/2006/relationships/hyperlink" Target="https://www.biamp.com/" TargetMode="External"/><Relationship Id="rId169" Type="http://schemas.openxmlformats.org/officeDocument/2006/relationships/hyperlink" Target="https://www.biamp.com/" TargetMode="External"/><Relationship Id="rId334" Type="http://schemas.openxmlformats.org/officeDocument/2006/relationships/hyperlink" Target="https://www.biamp.com/" TargetMode="External"/><Relationship Id="rId355" Type="http://schemas.openxmlformats.org/officeDocument/2006/relationships/hyperlink" Target="https://www.biamp.com/" TargetMode="External"/><Relationship Id="rId376" Type="http://schemas.openxmlformats.org/officeDocument/2006/relationships/hyperlink" Target="https://www.biamp.com/" TargetMode="External"/><Relationship Id="rId397" Type="http://schemas.openxmlformats.org/officeDocument/2006/relationships/hyperlink" Target="https://www.biamp.com/" TargetMode="External"/><Relationship Id="rId4" Type="http://schemas.openxmlformats.org/officeDocument/2006/relationships/hyperlink" Target="https://www.biamp.com/" TargetMode="External"/><Relationship Id="rId180" Type="http://schemas.openxmlformats.org/officeDocument/2006/relationships/hyperlink" Target="https://www.biamp.com/" TargetMode="External"/><Relationship Id="rId215" Type="http://schemas.openxmlformats.org/officeDocument/2006/relationships/hyperlink" Target="https://www.biamp.com/" TargetMode="External"/><Relationship Id="rId236" Type="http://schemas.openxmlformats.org/officeDocument/2006/relationships/hyperlink" Target="https://www.biamp.com/" TargetMode="External"/><Relationship Id="rId257" Type="http://schemas.openxmlformats.org/officeDocument/2006/relationships/hyperlink" Target="https://www.biamp.com/" TargetMode="External"/><Relationship Id="rId278" Type="http://schemas.openxmlformats.org/officeDocument/2006/relationships/hyperlink" Target="https://www.biamp.com/" TargetMode="External"/><Relationship Id="rId401" Type="http://schemas.openxmlformats.org/officeDocument/2006/relationships/hyperlink" Target="https://www.biamp.com/" TargetMode="External"/><Relationship Id="rId422" Type="http://schemas.openxmlformats.org/officeDocument/2006/relationships/hyperlink" Target="https://www.biamp.com/" TargetMode="External"/><Relationship Id="rId443" Type="http://schemas.openxmlformats.org/officeDocument/2006/relationships/hyperlink" Target="https://www.biamp.com/" TargetMode="External"/><Relationship Id="rId303" Type="http://schemas.openxmlformats.org/officeDocument/2006/relationships/hyperlink" Target="https://www.biamp.com/" TargetMode="External"/><Relationship Id="rId42" Type="http://schemas.openxmlformats.org/officeDocument/2006/relationships/hyperlink" Target="https://www.biamp.com/" TargetMode="External"/><Relationship Id="rId84" Type="http://schemas.openxmlformats.org/officeDocument/2006/relationships/hyperlink" Target="https://www.biamp.com/" TargetMode="External"/><Relationship Id="rId138" Type="http://schemas.openxmlformats.org/officeDocument/2006/relationships/hyperlink" Target="https://www.biamp.com/" TargetMode="External"/><Relationship Id="rId345" Type="http://schemas.openxmlformats.org/officeDocument/2006/relationships/hyperlink" Target="https://www.biamp.com/" TargetMode="External"/><Relationship Id="rId387" Type="http://schemas.openxmlformats.org/officeDocument/2006/relationships/hyperlink" Target="https://www.biamp.com/" TargetMode="External"/><Relationship Id="rId191" Type="http://schemas.openxmlformats.org/officeDocument/2006/relationships/hyperlink" Target="https://www.biamp.com/" TargetMode="External"/><Relationship Id="rId205" Type="http://schemas.openxmlformats.org/officeDocument/2006/relationships/hyperlink" Target="https://www.biamp.com/" TargetMode="External"/><Relationship Id="rId247" Type="http://schemas.openxmlformats.org/officeDocument/2006/relationships/hyperlink" Target="https://www.biamp.com/" TargetMode="External"/><Relationship Id="rId412" Type="http://schemas.openxmlformats.org/officeDocument/2006/relationships/hyperlink" Target="https://www.biamp.com/" TargetMode="External"/><Relationship Id="rId107" Type="http://schemas.openxmlformats.org/officeDocument/2006/relationships/hyperlink" Target="https://www.biamp.com/" TargetMode="External"/><Relationship Id="rId289" Type="http://schemas.openxmlformats.org/officeDocument/2006/relationships/hyperlink" Target="https://www.biamp.com/" TargetMode="External"/><Relationship Id="rId11" Type="http://schemas.openxmlformats.org/officeDocument/2006/relationships/hyperlink" Target="https://www.biamp.com/" TargetMode="External"/><Relationship Id="rId53" Type="http://schemas.openxmlformats.org/officeDocument/2006/relationships/hyperlink" Target="https://www.biamp.com/" TargetMode="External"/><Relationship Id="rId149" Type="http://schemas.openxmlformats.org/officeDocument/2006/relationships/hyperlink" Target="https://www.biamp.com/" TargetMode="External"/><Relationship Id="rId314" Type="http://schemas.openxmlformats.org/officeDocument/2006/relationships/hyperlink" Target="https://www.biamp.com/" TargetMode="External"/><Relationship Id="rId356" Type="http://schemas.openxmlformats.org/officeDocument/2006/relationships/hyperlink" Target="https://www.biamp.com/" TargetMode="External"/><Relationship Id="rId398" Type="http://schemas.openxmlformats.org/officeDocument/2006/relationships/hyperlink" Target="https://www.biamp.com/" TargetMode="External"/><Relationship Id="rId95" Type="http://schemas.openxmlformats.org/officeDocument/2006/relationships/hyperlink" Target="https://www.biamp.com/" TargetMode="External"/><Relationship Id="rId160" Type="http://schemas.openxmlformats.org/officeDocument/2006/relationships/hyperlink" Target="https://www.biamp.com/" TargetMode="External"/><Relationship Id="rId216" Type="http://schemas.openxmlformats.org/officeDocument/2006/relationships/hyperlink" Target="https://www.biamp.com/" TargetMode="External"/><Relationship Id="rId423" Type="http://schemas.openxmlformats.org/officeDocument/2006/relationships/hyperlink" Target="https://www.biamp.com/" TargetMode="External"/><Relationship Id="rId258" Type="http://schemas.openxmlformats.org/officeDocument/2006/relationships/hyperlink" Target="https://www.biamp.com/" TargetMode="External"/><Relationship Id="rId22" Type="http://schemas.openxmlformats.org/officeDocument/2006/relationships/hyperlink" Target="https://www.biamp.com/" TargetMode="External"/><Relationship Id="rId64" Type="http://schemas.openxmlformats.org/officeDocument/2006/relationships/hyperlink" Target="https://www.biamp.com/" TargetMode="External"/><Relationship Id="rId118" Type="http://schemas.openxmlformats.org/officeDocument/2006/relationships/hyperlink" Target="https://www.biamp.com/" TargetMode="External"/><Relationship Id="rId325" Type="http://schemas.openxmlformats.org/officeDocument/2006/relationships/hyperlink" Target="https://www.biamp.com/" TargetMode="External"/><Relationship Id="rId367" Type="http://schemas.openxmlformats.org/officeDocument/2006/relationships/hyperlink" Target="https://www.biamp.com/" TargetMode="External"/><Relationship Id="rId171" Type="http://schemas.openxmlformats.org/officeDocument/2006/relationships/hyperlink" Target="https://www.biamp.com/" TargetMode="External"/><Relationship Id="rId227" Type="http://schemas.openxmlformats.org/officeDocument/2006/relationships/hyperlink" Target="https://www.biamp.com/" TargetMode="External"/><Relationship Id="rId269" Type="http://schemas.openxmlformats.org/officeDocument/2006/relationships/hyperlink" Target="https://www.biamp.com/" TargetMode="External"/><Relationship Id="rId434" Type="http://schemas.openxmlformats.org/officeDocument/2006/relationships/hyperlink" Target="https://www.biamp.com/" TargetMode="External"/><Relationship Id="rId33" Type="http://schemas.openxmlformats.org/officeDocument/2006/relationships/hyperlink" Target="https://www.biamp.com/" TargetMode="External"/><Relationship Id="rId129" Type="http://schemas.openxmlformats.org/officeDocument/2006/relationships/hyperlink" Target="https://www.biamp.com/" TargetMode="External"/><Relationship Id="rId280" Type="http://schemas.openxmlformats.org/officeDocument/2006/relationships/hyperlink" Target="https://www.biamp.com/" TargetMode="External"/><Relationship Id="rId336" Type="http://schemas.openxmlformats.org/officeDocument/2006/relationships/hyperlink" Target="https://www.biamp.com/" TargetMode="External"/><Relationship Id="rId75" Type="http://schemas.openxmlformats.org/officeDocument/2006/relationships/hyperlink" Target="https://www.biamp.com/" TargetMode="External"/><Relationship Id="rId140" Type="http://schemas.openxmlformats.org/officeDocument/2006/relationships/hyperlink" Target="https://www.biamp.com/" TargetMode="External"/><Relationship Id="rId182" Type="http://schemas.openxmlformats.org/officeDocument/2006/relationships/hyperlink" Target="https://www.biamp.com/" TargetMode="External"/><Relationship Id="rId378" Type="http://schemas.openxmlformats.org/officeDocument/2006/relationships/hyperlink" Target="https://www.biamp.com/" TargetMode="External"/><Relationship Id="rId403" Type="http://schemas.openxmlformats.org/officeDocument/2006/relationships/hyperlink" Target="https://www.biamp.com/" TargetMode="External"/><Relationship Id="rId6" Type="http://schemas.openxmlformats.org/officeDocument/2006/relationships/hyperlink" Target="https://www.biamp.com/" TargetMode="External"/><Relationship Id="rId238" Type="http://schemas.openxmlformats.org/officeDocument/2006/relationships/hyperlink" Target="https://www.biamp.com/" TargetMode="External"/><Relationship Id="rId445" Type="http://schemas.openxmlformats.org/officeDocument/2006/relationships/hyperlink" Target="https://www.biamp.com/" TargetMode="External"/><Relationship Id="rId291" Type="http://schemas.openxmlformats.org/officeDocument/2006/relationships/hyperlink" Target="https://www.biamp.com/" TargetMode="External"/><Relationship Id="rId305" Type="http://schemas.openxmlformats.org/officeDocument/2006/relationships/hyperlink" Target="https://www.biamp.com/" TargetMode="External"/><Relationship Id="rId347" Type="http://schemas.openxmlformats.org/officeDocument/2006/relationships/hyperlink" Target="https://www.biamp.com/" TargetMode="External"/><Relationship Id="rId44" Type="http://schemas.openxmlformats.org/officeDocument/2006/relationships/hyperlink" Target="https://www.biamp.com/" TargetMode="External"/><Relationship Id="rId86" Type="http://schemas.openxmlformats.org/officeDocument/2006/relationships/hyperlink" Target="https://www.biamp.com/" TargetMode="External"/><Relationship Id="rId151" Type="http://schemas.openxmlformats.org/officeDocument/2006/relationships/hyperlink" Target="https://www.biamp.com/" TargetMode="External"/><Relationship Id="rId389" Type="http://schemas.openxmlformats.org/officeDocument/2006/relationships/hyperlink" Target="https://www.biamp.com/" TargetMode="External"/><Relationship Id="rId193" Type="http://schemas.openxmlformats.org/officeDocument/2006/relationships/hyperlink" Target="https://www.biamp.com/" TargetMode="External"/><Relationship Id="rId207" Type="http://schemas.openxmlformats.org/officeDocument/2006/relationships/hyperlink" Target="https://www.biamp.com/" TargetMode="External"/><Relationship Id="rId249" Type="http://schemas.openxmlformats.org/officeDocument/2006/relationships/hyperlink" Target="https://www.biamp.com/" TargetMode="External"/><Relationship Id="rId414" Type="http://schemas.openxmlformats.org/officeDocument/2006/relationships/hyperlink" Target="https://www.biamp.com/" TargetMode="External"/><Relationship Id="rId13" Type="http://schemas.openxmlformats.org/officeDocument/2006/relationships/hyperlink" Target="https://www.biamp.com/" TargetMode="External"/><Relationship Id="rId109" Type="http://schemas.openxmlformats.org/officeDocument/2006/relationships/hyperlink" Target="https://www.biamp.com/" TargetMode="External"/><Relationship Id="rId260" Type="http://schemas.openxmlformats.org/officeDocument/2006/relationships/hyperlink" Target="https://www.biamp.com/" TargetMode="External"/><Relationship Id="rId316" Type="http://schemas.openxmlformats.org/officeDocument/2006/relationships/hyperlink" Target="https://www.biamp.com/" TargetMode="External"/><Relationship Id="rId55" Type="http://schemas.openxmlformats.org/officeDocument/2006/relationships/hyperlink" Target="https://www.biamp.com/" TargetMode="External"/><Relationship Id="rId97" Type="http://schemas.openxmlformats.org/officeDocument/2006/relationships/hyperlink" Target="https://www.biamp.com/" TargetMode="External"/><Relationship Id="rId120" Type="http://schemas.openxmlformats.org/officeDocument/2006/relationships/hyperlink" Target="https://www.biamp.com/" TargetMode="External"/><Relationship Id="rId358" Type="http://schemas.openxmlformats.org/officeDocument/2006/relationships/hyperlink" Target="https://www.biamp.com/" TargetMode="External"/><Relationship Id="rId162" Type="http://schemas.openxmlformats.org/officeDocument/2006/relationships/hyperlink" Target="https://www.biamp.com/" TargetMode="External"/><Relationship Id="rId218" Type="http://schemas.openxmlformats.org/officeDocument/2006/relationships/hyperlink" Target="https://www.biamp.com/" TargetMode="External"/><Relationship Id="rId425" Type="http://schemas.openxmlformats.org/officeDocument/2006/relationships/hyperlink" Target="https://www.biamp.com/" TargetMode="External"/><Relationship Id="rId271" Type="http://schemas.openxmlformats.org/officeDocument/2006/relationships/hyperlink" Target="https://www.biamp.com/" TargetMode="External"/><Relationship Id="rId24" Type="http://schemas.openxmlformats.org/officeDocument/2006/relationships/hyperlink" Target="https://www.biamp.com/" TargetMode="External"/><Relationship Id="rId66" Type="http://schemas.openxmlformats.org/officeDocument/2006/relationships/hyperlink" Target="https://www.biamp.com/" TargetMode="External"/><Relationship Id="rId131" Type="http://schemas.openxmlformats.org/officeDocument/2006/relationships/hyperlink" Target="https://www.biamp.com/" TargetMode="External"/><Relationship Id="rId327" Type="http://schemas.openxmlformats.org/officeDocument/2006/relationships/hyperlink" Target="https://www.biamp.com/" TargetMode="External"/><Relationship Id="rId369" Type="http://schemas.openxmlformats.org/officeDocument/2006/relationships/hyperlink" Target="https://www.biamp.com/" TargetMode="External"/><Relationship Id="rId173" Type="http://schemas.openxmlformats.org/officeDocument/2006/relationships/hyperlink" Target="https://www.biamp.com/" TargetMode="External"/><Relationship Id="rId229" Type="http://schemas.openxmlformats.org/officeDocument/2006/relationships/hyperlink" Target="https://www.biamp.com/" TargetMode="External"/><Relationship Id="rId380" Type="http://schemas.openxmlformats.org/officeDocument/2006/relationships/hyperlink" Target="https://www.biamp.com/" TargetMode="External"/><Relationship Id="rId436" Type="http://schemas.openxmlformats.org/officeDocument/2006/relationships/hyperlink" Target="https://www.biamp.com/" TargetMode="External"/><Relationship Id="rId240" Type="http://schemas.openxmlformats.org/officeDocument/2006/relationships/hyperlink" Target="https://www.biamp.com/" TargetMode="External"/><Relationship Id="rId35" Type="http://schemas.openxmlformats.org/officeDocument/2006/relationships/hyperlink" Target="https://www.biamp.com/" TargetMode="External"/><Relationship Id="rId77" Type="http://schemas.openxmlformats.org/officeDocument/2006/relationships/hyperlink" Target="https://www.biamp.com/" TargetMode="External"/><Relationship Id="rId100" Type="http://schemas.openxmlformats.org/officeDocument/2006/relationships/hyperlink" Target="https://www.biamp.com/" TargetMode="External"/><Relationship Id="rId282" Type="http://schemas.openxmlformats.org/officeDocument/2006/relationships/hyperlink" Target="https://www.biamp.com/" TargetMode="External"/><Relationship Id="rId338" Type="http://schemas.openxmlformats.org/officeDocument/2006/relationships/hyperlink" Target="https://www.biamp.com/" TargetMode="External"/><Relationship Id="rId8" Type="http://schemas.openxmlformats.org/officeDocument/2006/relationships/hyperlink" Target="https://www.biamp.com/" TargetMode="External"/><Relationship Id="rId142" Type="http://schemas.openxmlformats.org/officeDocument/2006/relationships/hyperlink" Target="https://www.biamp.com/" TargetMode="External"/><Relationship Id="rId184" Type="http://schemas.openxmlformats.org/officeDocument/2006/relationships/hyperlink" Target="https://www.biamp.com/" TargetMode="External"/><Relationship Id="rId391" Type="http://schemas.openxmlformats.org/officeDocument/2006/relationships/hyperlink" Target="https://www.biamp.com/" TargetMode="External"/><Relationship Id="rId405" Type="http://schemas.openxmlformats.org/officeDocument/2006/relationships/hyperlink" Target="https://www.biamp.com/" TargetMode="External"/><Relationship Id="rId447" Type="http://schemas.openxmlformats.org/officeDocument/2006/relationships/hyperlink" Target="https://www.biamp.com/" TargetMode="External"/><Relationship Id="rId251" Type="http://schemas.openxmlformats.org/officeDocument/2006/relationships/hyperlink" Target="https://www.biamp.com/" TargetMode="External"/><Relationship Id="rId46" Type="http://schemas.openxmlformats.org/officeDocument/2006/relationships/hyperlink" Target="https://www.biamp.com/" TargetMode="External"/><Relationship Id="rId293" Type="http://schemas.openxmlformats.org/officeDocument/2006/relationships/hyperlink" Target="https://www.biamp.com/" TargetMode="External"/><Relationship Id="rId307" Type="http://schemas.openxmlformats.org/officeDocument/2006/relationships/hyperlink" Target="https://www.biamp.com/" TargetMode="External"/><Relationship Id="rId349" Type="http://schemas.openxmlformats.org/officeDocument/2006/relationships/hyperlink" Target="https://www.biamp.com/" TargetMode="External"/><Relationship Id="rId88" Type="http://schemas.openxmlformats.org/officeDocument/2006/relationships/hyperlink" Target="https://www.biamp.com/" TargetMode="External"/><Relationship Id="rId111" Type="http://schemas.openxmlformats.org/officeDocument/2006/relationships/hyperlink" Target="https://www.biamp.com/" TargetMode="External"/><Relationship Id="rId153" Type="http://schemas.openxmlformats.org/officeDocument/2006/relationships/hyperlink" Target="https://www.biamp.com/" TargetMode="External"/><Relationship Id="rId195" Type="http://schemas.openxmlformats.org/officeDocument/2006/relationships/hyperlink" Target="https://www.biamp.com/" TargetMode="External"/><Relationship Id="rId209" Type="http://schemas.openxmlformats.org/officeDocument/2006/relationships/hyperlink" Target="https://www.biamp.com/" TargetMode="External"/><Relationship Id="rId360" Type="http://schemas.openxmlformats.org/officeDocument/2006/relationships/hyperlink" Target="https://www.biamp.com/" TargetMode="External"/><Relationship Id="rId416" Type="http://schemas.openxmlformats.org/officeDocument/2006/relationships/hyperlink" Target="https://www.biamp.com/" TargetMode="External"/><Relationship Id="rId220" Type="http://schemas.openxmlformats.org/officeDocument/2006/relationships/hyperlink" Target="https://www.biamp.com/" TargetMode="External"/><Relationship Id="rId15" Type="http://schemas.openxmlformats.org/officeDocument/2006/relationships/hyperlink" Target="https://www.biamp.com/" TargetMode="External"/><Relationship Id="rId57" Type="http://schemas.openxmlformats.org/officeDocument/2006/relationships/hyperlink" Target="https://www.biamp.com/" TargetMode="External"/><Relationship Id="rId262" Type="http://schemas.openxmlformats.org/officeDocument/2006/relationships/hyperlink" Target="https://www.biamp.com/" TargetMode="External"/><Relationship Id="rId318" Type="http://schemas.openxmlformats.org/officeDocument/2006/relationships/hyperlink" Target="https://www.biamp.com/" TargetMode="External"/><Relationship Id="rId99" Type="http://schemas.openxmlformats.org/officeDocument/2006/relationships/hyperlink" Target="https://www.biamp.com/" TargetMode="External"/><Relationship Id="rId122" Type="http://schemas.openxmlformats.org/officeDocument/2006/relationships/hyperlink" Target="https://www.biamp.com/" TargetMode="External"/><Relationship Id="rId164" Type="http://schemas.openxmlformats.org/officeDocument/2006/relationships/hyperlink" Target="https://www.biamp.com/" TargetMode="External"/><Relationship Id="rId371" Type="http://schemas.openxmlformats.org/officeDocument/2006/relationships/hyperlink" Target="https://www.biamp.com/" TargetMode="External"/><Relationship Id="rId427" Type="http://schemas.openxmlformats.org/officeDocument/2006/relationships/hyperlink" Target="https://www.biamp.com/" TargetMode="External"/><Relationship Id="rId26" Type="http://schemas.openxmlformats.org/officeDocument/2006/relationships/hyperlink" Target="https://www.biamp.com/" TargetMode="External"/><Relationship Id="rId231" Type="http://schemas.openxmlformats.org/officeDocument/2006/relationships/hyperlink" Target="https://www.biamp.com/" TargetMode="External"/><Relationship Id="rId273" Type="http://schemas.openxmlformats.org/officeDocument/2006/relationships/hyperlink" Target="https://www.biamp.com/" TargetMode="External"/><Relationship Id="rId329" Type="http://schemas.openxmlformats.org/officeDocument/2006/relationships/hyperlink" Target="https://www.biamp.com/" TargetMode="External"/><Relationship Id="rId68" Type="http://schemas.openxmlformats.org/officeDocument/2006/relationships/hyperlink" Target="https://www.biamp.com/" TargetMode="External"/><Relationship Id="rId133" Type="http://schemas.openxmlformats.org/officeDocument/2006/relationships/hyperlink" Target="https://www.biamp.com/" TargetMode="External"/><Relationship Id="rId175" Type="http://schemas.openxmlformats.org/officeDocument/2006/relationships/hyperlink" Target="https://www.biamp.com/" TargetMode="External"/><Relationship Id="rId340" Type="http://schemas.openxmlformats.org/officeDocument/2006/relationships/hyperlink" Target="https://www.biamp.com/" TargetMode="External"/><Relationship Id="rId200" Type="http://schemas.openxmlformats.org/officeDocument/2006/relationships/hyperlink" Target="https://www.biamp.com/" TargetMode="External"/><Relationship Id="rId382" Type="http://schemas.openxmlformats.org/officeDocument/2006/relationships/hyperlink" Target="https://www.biamp.com/" TargetMode="External"/><Relationship Id="rId438" Type="http://schemas.openxmlformats.org/officeDocument/2006/relationships/hyperlink" Target="https://www.biamp.com/" TargetMode="External"/><Relationship Id="rId242" Type="http://schemas.openxmlformats.org/officeDocument/2006/relationships/hyperlink" Target="https://www.biamp.com/" TargetMode="External"/><Relationship Id="rId284" Type="http://schemas.openxmlformats.org/officeDocument/2006/relationships/hyperlink" Target="https://www.biamp.com/" TargetMode="External"/><Relationship Id="rId37" Type="http://schemas.openxmlformats.org/officeDocument/2006/relationships/hyperlink" Target="https://www.biamp.com/" TargetMode="External"/><Relationship Id="rId79" Type="http://schemas.openxmlformats.org/officeDocument/2006/relationships/hyperlink" Target="https://www.biamp.com/" TargetMode="External"/><Relationship Id="rId102" Type="http://schemas.openxmlformats.org/officeDocument/2006/relationships/hyperlink" Target="https://www.biamp.com/" TargetMode="External"/><Relationship Id="rId144" Type="http://schemas.openxmlformats.org/officeDocument/2006/relationships/hyperlink" Target="https://www.biamp.com/" TargetMode="External"/><Relationship Id="rId90" Type="http://schemas.openxmlformats.org/officeDocument/2006/relationships/hyperlink" Target="https://www.biamp.com/" TargetMode="External"/><Relationship Id="rId186" Type="http://schemas.openxmlformats.org/officeDocument/2006/relationships/hyperlink" Target="https://www.biamp.com/" TargetMode="External"/><Relationship Id="rId351" Type="http://schemas.openxmlformats.org/officeDocument/2006/relationships/hyperlink" Target="https://www.biamp.com/" TargetMode="External"/><Relationship Id="rId393" Type="http://schemas.openxmlformats.org/officeDocument/2006/relationships/hyperlink" Target="https://www.biamp.com/" TargetMode="External"/><Relationship Id="rId407" Type="http://schemas.openxmlformats.org/officeDocument/2006/relationships/hyperlink" Target="https://www.biamp.com/" TargetMode="External"/><Relationship Id="rId449" Type="http://schemas.openxmlformats.org/officeDocument/2006/relationships/hyperlink" Target="https://www.biamp.com/" TargetMode="External"/><Relationship Id="rId211" Type="http://schemas.openxmlformats.org/officeDocument/2006/relationships/hyperlink" Target="https://www.biamp.com/" TargetMode="External"/><Relationship Id="rId253" Type="http://schemas.openxmlformats.org/officeDocument/2006/relationships/hyperlink" Target="https://www.biamp.com/" TargetMode="External"/><Relationship Id="rId295" Type="http://schemas.openxmlformats.org/officeDocument/2006/relationships/hyperlink" Target="https://www.biamp.com/" TargetMode="External"/><Relationship Id="rId309" Type="http://schemas.openxmlformats.org/officeDocument/2006/relationships/hyperlink" Target="https://www.biamp.com/" TargetMode="External"/><Relationship Id="rId48" Type="http://schemas.openxmlformats.org/officeDocument/2006/relationships/hyperlink" Target="https://www.biamp.com/" TargetMode="External"/><Relationship Id="rId113" Type="http://schemas.openxmlformats.org/officeDocument/2006/relationships/hyperlink" Target="https://www.biamp.com/" TargetMode="External"/><Relationship Id="rId320" Type="http://schemas.openxmlformats.org/officeDocument/2006/relationships/hyperlink" Target="https://www.biamp.com/" TargetMode="External"/><Relationship Id="rId155" Type="http://schemas.openxmlformats.org/officeDocument/2006/relationships/hyperlink" Target="https://www.biamp.com/" TargetMode="External"/><Relationship Id="rId197" Type="http://schemas.openxmlformats.org/officeDocument/2006/relationships/hyperlink" Target="https://www.biamp.com/" TargetMode="External"/><Relationship Id="rId362" Type="http://schemas.openxmlformats.org/officeDocument/2006/relationships/hyperlink" Target="https://www.biamp.com/" TargetMode="External"/><Relationship Id="rId418" Type="http://schemas.openxmlformats.org/officeDocument/2006/relationships/hyperlink" Target="https://www.biamp.com/" TargetMode="External"/><Relationship Id="rId222" Type="http://schemas.openxmlformats.org/officeDocument/2006/relationships/hyperlink" Target="https://www.biamp.com/" TargetMode="External"/><Relationship Id="rId264" Type="http://schemas.openxmlformats.org/officeDocument/2006/relationships/hyperlink" Target="https://www.biamp.com/" TargetMode="External"/><Relationship Id="rId17" Type="http://schemas.openxmlformats.org/officeDocument/2006/relationships/hyperlink" Target="https://www.biamp.com/" TargetMode="External"/><Relationship Id="rId59" Type="http://schemas.openxmlformats.org/officeDocument/2006/relationships/hyperlink" Target="https://www.biamp.com/" TargetMode="External"/><Relationship Id="rId124" Type="http://schemas.openxmlformats.org/officeDocument/2006/relationships/hyperlink" Target="https://www.biamp.com/" TargetMode="External"/><Relationship Id="rId70" Type="http://schemas.openxmlformats.org/officeDocument/2006/relationships/hyperlink" Target="https://www.biamp.com/" TargetMode="External"/><Relationship Id="rId166" Type="http://schemas.openxmlformats.org/officeDocument/2006/relationships/hyperlink" Target="https://www.biamp.com/" TargetMode="External"/><Relationship Id="rId331" Type="http://schemas.openxmlformats.org/officeDocument/2006/relationships/hyperlink" Target="https://www.biamp.com/" TargetMode="External"/><Relationship Id="rId373" Type="http://schemas.openxmlformats.org/officeDocument/2006/relationships/hyperlink" Target="https://www.biamp.com/" TargetMode="External"/><Relationship Id="rId429" Type="http://schemas.openxmlformats.org/officeDocument/2006/relationships/hyperlink" Target="https://www.biamp.com/" TargetMode="External"/><Relationship Id="rId1" Type="http://schemas.openxmlformats.org/officeDocument/2006/relationships/hyperlink" Target="https://www.biamp.com/" TargetMode="External"/><Relationship Id="rId233" Type="http://schemas.openxmlformats.org/officeDocument/2006/relationships/hyperlink" Target="https://www.biamp.com/" TargetMode="External"/><Relationship Id="rId440" Type="http://schemas.openxmlformats.org/officeDocument/2006/relationships/hyperlink" Target="https://www.biamp.com/" TargetMode="External"/><Relationship Id="rId28" Type="http://schemas.openxmlformats.org/officeDocument/2006/relationships/hyperlink" Target="https://www.biamp.com/" TargetMode="External"/><Relationship Id="rId275" Type="http://schemas.openxmlformats.org/officeDocument/2006/relationships/hyperlink" Target="https://www.biamp.com/" TargetMode="External"/><Relationship Id="rId300" Type="http://schemas.openxmlformats.org/officeDocument/2006/relationships/hyperlink" Target="https://www.biamp.com/" TargetMode="External"/><Relationship Id="rId81" Type="http://schemas.openxmlformats.org/officeDocument/2006/relationships/hyperlink" Target="https://www.biamp.com/" TargetMode="External"/><Relationship Id="rId135" Type="http://schemas.openxmlformats.org/officeDocument/2006/relationships/hyperlink" Target="https://www.biamp.com/" TargetMode="External"/><Relationship Id="rId177" Type="http://schemas.openxmlformats.org/officeDocument/2006/relationships/hyperlink" Target="https://www.biamp.com/" TargetMode="External"/><Relationship Id="rId342" Type="http://schemas.openxmlformats.org/officeDocument/2006/relationships/hyperlink" Target="https://www.biamp.com/" TargetMode="External"/><Relationship Id="rId384" Type="http://schemas.openxmlformats.org/officeDocument/2006/relationships/hyperlink" Target="https://www.biamp.com/" TargetMode="External"/><Relationship Id="rId202" Type="http://schemas.openxmlformats.org/officeDocument/2006/relationships/hyperlink" Target="https://www.biamp.com/" TargetMode="External"/><Relationship Id="rId244" Type="http://schemas.openxmlformats.org/officeDocument/2006/relationships/hyperlink" Target="https://www.biamp.com/" TargetMode="External"/><Relationship Id="rId39" Type="http://schemas.openxmlformats.org/officeDocument/2006/relationships/hyperlink" Target="https://www.biamp.com/" TargetMode="External"/><Relationship Id="rId286" Type="http://schemas.openxmlformats.org/officeDocument/2006/relationships/hyperlink" Target="https://www.biamp.com/" TargetMode="External"/><Relationship Id="rId45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biamp.com/" TargetMode="External"/><Relationship Id="rId1" Type="http://schemas.openxmlformats.org/officeDocument/2006/relationships/hyperlink" Target="https://www.biamp.com/" TargetMode="Externa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17" Type="http://schemas.openxmlformats.org/officeDocument/2006/relationships/hyperlink" Target="https://www.biamp.com/" TargetMode="External"/><Relationship Id="rId21" Type="http://schemas.openxmlformats.org/officeDocument/2006/relationships/hyperlink" Target="https://www.biamp.com/" TargetMode="External"/><Relationship Id="rId42" Type="http://schemas.openxmlformats.org/officeDocument/2006/relationships/hyperlink" Target="https://www.biamp.com/" TargetMode="External"/><Relationship Id="rId63" Type="http://schemas.openxmlformats.org/officeDocument/2006/relationships/hyperlink" Target="https://www.biamp.com/" TargetMode="External"/><Relationship Id="rId84" Type="http://schemas.openxmlformats.org/officeDocument/2006/relationships/hyperlink" Target="https://www.biamp.com/" TargetMode="External"/><Relationship Id="rId138" Type="http://schemas.openxmlformats.org/officeDocument/2006/relationships/hyperlink" Target="https://www.biamp.com/" TargetMode="External"/><Relationship Id="rId159" Type="http://schemas.openxmlformats.org/officeDocument/2006/relationships/hyperlink" Target="https://www.biamp.com/" TargetMode="External"/><Relationship Id="rId107" Type="http://schemas.openxmlformats.org/officeDocument/2006/relationships/hyperlink" Target="https://www.biamp.com/" TargetMode="External"/><Relationship Id="rId11" Type="http://schemas.openxmlformats.org/officeDocument/2006/relationships/hyperlink" Target="https://www.biamp.com/" TargetMode="External"/><Relationship Id="rId32" Type="http://schemas.openxmlformats.org/officeDocument/2006/relationships/hyperlink" Target="https://www.biamp.com/" TargetMode="External"/><Relationship Id="rId53" Type="http://schemas.openxmlformats.org/officeDocument/2006/relationships/hyperlink" Target="https://www.biamp.com/" TargetMode="External"/><Relationship Id="rId74" Type="http://schemas.openxmlformats.org/officeDocument/2006/relationships/hyperlink" Target="https://www.biamp.com/" TargetMode="External"/><Relationship Id="rId128" Type="http://schemas.openxmlformats.org/officeDocument/2006/relationships/hyperlink" Target="https://www.biamp.com/" TargetMode="External"/><Relationship Id="rId149" Type="http://schemas.openxmlformats.org/officeDocument/2006/relationships/hyperlink" Target="https://www.biamp.com/" TargetMode="External"/><Relationship Id="rId5" Type="http://schemas.openxmlformats.org/officeDocument/2006/relationships/hyperlink" Target="https://www.biamp.com/" TargetMode="External"/><Relationship Id="rId95" Type="http://schemas.openxmlformats.org/officeDocument/2006/relationships/hyperlink" Target="https://www.biamp.com/" TargetMode="External"/><Relationship Id="rId160" Type="http://schemas.openxmlformats.org/officeDocument/2006/relationships/hyperlink" Target="https://www.biamp.com/" TargetMode="External"/><Relationship Id="rId22" Type="http://schemas.openxmlformats.org/officeDocument/2006/relationships/hyperlink" Target="https://www.biamp.com/" TargetMode="External"/><Relationship Id="rId43" Type="http://schemas.openxmlformats.org/officeDocument/2006/relationships/hyperlink" Target="https://www.biamp.com/" TargetMode="External"/><Relationship Id="rId64" Type="http://schemas.openxmlformats.org/officeDocument/2006/relationships/hyperlink" Target="https://www.biamp.com/" TargetMode="External"/><Relationship Id="rId118" Type="http://schemas.openxmlformats.org/officeDocument/2006/relationships/hyperlink" Target="https://www.biamp.com/" TargetMode="External"/><Relationship Id="rId139" Type="http://schemas.openxmlformats.org/officeDocument/2006/relationships/hyperlink" Target="https://www.biamp.com/" TargetMode="External"/><Relationship Id="rId85" Type="http://schemas.openxmlformats.org/officeDocument/2006/relationships/hyperlink" Target="https://www.biamp.com/" TargetMode="External"/><Relationship Id="rId150" Type="http://schemas.openxmlformats.org/officeDocument/2006/relationships/hyperlink" Target="https://www.biamp.com/" TargetMode="External"/><Relationship Id="rId12" Type="http://schemas.openxmlformats.org/officeDocument/2006/relationships/hyperlink" Target="https://www.biamp.com/" TargetMode="External"/><Relationship Id="rId17" Type="http://schemas.openxmlformats.org/officeDocument/2006/relationships/hyperlink" Target="https://www.biamp.com/" TargetMode="External"/><Relationship Id="rId33" Type="http://schemas.openxmlformats.org/officeDocument/2006/relationships/hyperlink" Target="https://www.biamp.com/" TargetMode="External"/><Relationship Id="rId38" Type="http://schemas.openxmlformats.org/officeDocument/2006/relationships/hyperlink" Target="https://www.biamp.com/" TargetMode="External"/><Relationship Id="rId59" Type="http://schemas.openxmlformats.org/officeDocument/2006/relationships/hyperlink" Target="https://www.biamp.com/" TargetMode="External"/><Relationship Id="rId103" Type="http://schemas.openxmlformats.org/officeDocument/2006/relationships/hyperlink" Target="https://www.biamp.com/" TargetMode="External"/><Relationship Id="rId108" Type="http://schemas.openxmlformats.org/officeDocument/2006/relationships/hyperlink" Target="https://www.biamp.com/" TargetMode="External"/><Relationship Id="rId124" Type="http://schemas.openxmlformats.org/officeDocument/2006/relationships/hyperlink" Target="https://www.biamp.com/" TargetMode="External"/><Relationship Id="rId129" Type="http://schemas.openxmlformats.org/officeDocument/2006/relationships/hyperlink" Target="https://www.biamp.com/" TargetMode="External"/><Relationship Id="rId54" Type="http://schemas.openxmlformats.org/officeDocument/2006/relationships/hyperlink" Target="https://www.biamp.com/" TargetMode="External"/><Relationship Id="rId70" Type="http://schemas.openxmlformats.org/officeDocument/2006/relationships/hyperlink" Target="https://www.biamp.com/" TargetMode="External"/><Relationship Id="rId75" Type="http://schemas.openxmlformats.org/officeDocument/2006/relationships/hyperlink" Target="https://www.biamp.com/" TargetMode="External"/><Relationship Id="rId91" Type="http://schemas.openxmlformats.org/officeDocument/2006/relationships/hyperlink" Target="https://www.biamp.com/" TargetMode="External"/><Relationship Id="rId96" Type="http://schemas.openxmlformats.org/officeDocument/2006/relationships/hyperlink" Target="https://www.biamp.com/" TargetMode="External"/><Relationship Id="rId140" Type="http://schemas.openxmlformats.org/officeDocument/2006/relationships/hyperlink" Target="https://www.biamp.com/" TargetMode="External"/><Relationship Id="rId145" Type="http://schemas.openxmlformats.org/officeDocument/2006/relationships/hyperlink" Target="https://www.biamp.com/" TargetMode="External"/><Relationship Id="rId161" Type="http://schemas.openxmlformats.org/officeDocument/2006/relationships/hyperlink" Target="https://www.biamp.com/" TargetMode="External"/><Relationship Id="rId166" Type="http://schemas.openxmlformats.org/officeDocument/2006/relationships/printerSettings" Target="../printerSettings/printerSettings8.bin"/><Relationship Id="rId1" Type="http://schemas.openxmlformats.org/officeDocument/2006/relationships/hyperlink" Target="https://www.biamp.com/" TargetMode="External"/><Relationship Id="rId6" Type="http://schemas.openxmlformats.org/officeDocument/2006/relationships/hyperlink" Target="https://www.biamp.com/" TargetMode="External"/><Relationship Id="rId23" Type="http://schemas.openxmlformats.org/officeDocument/2006/relationships/hyperlink" Target="https://www.biamp.com/" TargetMode="External"/><Relationship Id="rId28" Type="http://schemas.openxmlformats.org/officeDocument/2006/relationships/hyperlink" Target="https://www.biamp.com/" TargetMode="External"/><Relationship Id="rId49" Type="http://schemas.openxmlformats.org/officeDocument/2006/relationships/hyperlink" Target="https://www.biamp.com/" TargetMode="External"/><Relationship Id="rId114" Type="http://schemas.openxmlformats.org/officeDocument/2006/relationships/hyperlink" Target="https://www.biamp.com/" TargetMode="External"/><Relationship Id="rId119" Type="http://schemas.openxmlformats.org/officeDocument/2006/relationships/hyperlink" Target="https://www.biamp.com/" TargetMode="External"/><Relationship Id="rId44" Type="http://schemas.openxmlformats.org/officeDocument/2006/relationships/hyperlink" Target="https://www.biamp.com/" TargetMode="External"/><Relationship Id="rId60" Type="http://schemas.openxmlformats.org/officeDocument/2006/relationships/hyperlink" Target="https://www.biamp.com/" TargetMode="External"/><Relationship Id="rId65" Type="http://schemas.openxmlformats.org/officeDocument/2006/relationships/hyperlink" Target="https://www.biamp.com/" TargetMode="External"/><Relationship Id="rId81" Type="http://schemas.openxmlformats.org/officeDocument/2006/relationships/hyperlink" Target="https://www.biamp.com/" TargetMode="External"/><Relationship Id="rId86" Type="http://schemas.openxmlformats.org/officeDocument/2006/relationships/hyperlink" Target="https://www.biamp.com/" TargetMode="External"/><Relationship Id="rId130" Type="http://schemas.openxmlformats.org/officeDocument/2006/relationships/hyperlink" Target="https://www.biamp.com/" TargetMode="External"/><Relationship Id="rId135" Type="http://schemas.openxmlformats.org/officeDocument/2006/relationships/hyperlink" Target="https://www.biamp.com/" TargetMode="External"/><Relationship Id="rId151" Type="http://schemas.openxmlformats.org/officeDocument/2006/relationships/hyperlink" Target="https://www.biamp.com/" TargetMode="External"/><Relationship Id="rId156" Type="http://schemas.openxmlformats.org/officeDocument/2006/relationships/hyperlink" Target="https://www.biamp.com/" TargetMode="External"/><Relationship Id="rId13" Type="http://schemas.openxmlformats.org/officeDocument/2006/relationships/hyperlink" Target="https://www.biamp.com/" TargetMode="External"/><Relationship Id="rId18" Type="http://schemas.openxmlformats.org/officeDocument/2006/relationships/hyperlink" Target="https://www.biamp.com/" TargetMode="External"/><Relationship Id="rId39" Type="http://schemas.openxmlformats.org/officeDocument/2006/relationships/hyperlink" Target="https://www.biamp.com/" TargetMode="External"/><Relationship Id="rId109" Type="http://schemas.openxmlformats.org/officeDocument/2006/relationships/hyperlink" Target="https://www.biamp.com/" TargetMode="External"/><Relationship Id="rId34" Type="http://schemas.openxmlformats.org/officeDocument/2006/relationships/hyperlink" Target="https://www.biamp.com/" TargetMode="External"/><Relationship Id="rId50" Type="http://schemas.openxmlformats.org/officeDocument/2006/relationships/hyperlink" Target="https://www.biamp.com/" TargetMode="External"/><Relationship Id="rId55" Type="http://schemas.openxmlformats.org/officeDocument/2006/relationships/hyperlink" Target="https://www.biamp.com/" TargetMode="External"/><Relationship Id="rId76" Type="http://schemas.openxmlformats.org/officeDocument/2006/relationships/hyperlink" Target="https://www.biamp.com/" TargetMode="External"/><Relationship Id="rId97" Type="http://schemas.openxmlformats.org/officeDocument/2006/relationships/hyperlink" Target="https://www.biamp.com/" TargetMode="External"/><Relationship Id="rId104" Type="http://schemas.openxmlformats.org/officeDocument/2006/relationships/hyperlink" Target="https://www.biamp.com/" TargetMode="External"/><Relationship Id="rId120" Type="http://schemas.openxmlformats.org/officeDocument/2006/relationships/hyperlink" Target="https://www.biamp.com/" TargetMode="External"/><Relationship Id="rId125" Type="http://schemas.openxmlformats.org/officeDocument/2006/relationships/hyperlink" Target="https://www.biamp.com/" TargetMode="External"/><Relationship Id="rId141" Type="http://schemas.openxmlformats.org/officeDocument/2006/relationships/hyperlink" Target="https://www.biamp.com/" TargetMode="External"/><Relationship Id="rId146" Type="http://schemas.openxmlformats.org/officeDocument/2006/relationships/hyperlink" Target="https://www.biamp.com/" TargetMode="External"/><Relationship Id="rId167" Type="http://schemas.openxmlformats.org/officeDocument/2006/relationships/table" Target="../tables/table7.xml"/><Relationship Id="rId7" Type="http://schemas.openxmlformats.org/officeDocument/2006/relationships/hyperlink" Target="https://www.biamp.com/" TargetMode="External"/><Relationship Id="rId71" Type="http://schemas.openxmlformats.org/officeDocument/2006/relationships/hyperlink" Target="https://www.biamp.com/" TargetMode="External"/><Relationship Id="rId92" Type="http://schemas.openxmlformats.org/officeDocument/2006/relationships/hyperlink" Target="https://www.biamp.com/" TargetMode="External"/><Relationship Id="rId162" Type="http://schemas.openxmlformats.org/officeDocument/2006/relationships/hyperlink" Target="https://www.biamp.com/" TargetMode="External"/><Relationship Id="rId2" Type="http://schemas.openxmlformats.org/officeDocument/2006/relationships/hyperlink" Target="https://www.biamp.com/" TargetMode="External"/><Relationship Id="rId29" Type="http://schemas.openxmlformats.org/officeDocument/2006/relationships/hyperlink" Target="https://www.biamp.com/" TargetMode="External"/><Relationship Id="rId24" Type="http://schemas.openxmlformats.org/officeDocument/2006/relationships/hyperlink" Target="https://www.biamp.com/" TargetMode="External"/><Relationship Id="rId40" Type="http://schemas.openxmlformats.org/officeDocument/2006/relationships/hyperlink" Target="https://www.biamp.com/" TargetMode="External"/><Relationship Id="rId45" Type="http://schemas.openxmlformats.org/officeDocument/2006/relationships/hyperlink" Target="https://www.biamp.com/" TargetMode="External"/><Relationship Id="rId66" Type="http://schemas.openxmlformats.org/officeDocument/2006/relationships/hyperlink" Target="https://www.biamp.com/" TargetMode="External"/><Relationship Id="rId87" Type="http://schemas.openxmlformats.org/officeDocument/2006/relationships/hyperlink" Target="https://www.biamp.com/" TargetMode="External"/><Relationship Id="rId110" Type="http://schemas.openxmlformats.org/officeDocument/2006/relationships/hyperlink" Target="https://www.biamp.com/" TargetMode="External"/><Relationship Id="rId115" Type="http://schemas.openxmlformats.org/officeDocument/2006/relationships/hyperlink" Target="https://www.biamp.com/" TargetMode="External"/><Relationship Id="rId131" Type="http://schemas.openxmlformats.org/officeDocument/2006/relationships/hyperlink" Target="https://www.biamp.com/" TargetMode="External"/><Relationship Id="rId136" Type="http://schemas.openxmlformats.org/officeDocument/2006/relationships/hyperlink" Target="https://www.biamp.com/" TargetMode="External"/><Relationship Id="rId157" Type="http://schemas.openxmlformats.org/officeDocument/2006/relationships/hyperlink" Target="https://www.biamp.com/" TargetMode="External"/><Relationship Id="rId61" Type="http://schemas.openxmlformats.org/officeDocument/2006/relationships/hyperlink" Target="https://www.biamp.com/" TargetMode="External"/><Relationship Id="rId82" Type="http://schemas.openxmlformats.org/officeDocument/2006/relationships/hyperlink" Target="https://www.biamp.com/" TargetMode="External"/><Relationship Id="rId152" Type="http://schemas.openxmlformats.org/officeDocument/2006/relationships/hyperlink" Target="https://www.biamp.com/" TargetMode="External"/><Relationship Id="rId19" Type="http://schemas.openxmlformats.org/officeDocument/2006/relationships/hyperlink" Target="https://www.biamp.com/" TargetMode="External"/><Relationship Id="rId14" Type="http://schemas.openxmlformats.org/officeDocument/2006/relationships/hyperlink" Target="https://www.biamp.com/" TargetMode="External"/><Relationship Id="rId30" Type="http://schemas.openxmlformats.org/officeDocument/2006/relationships/hyperlink" Target="https://www.biamp.com/" TargetMode="External"/><Relationship Id="rId35" Type="http://schemas.openxmlformats.org/officeDocument/2006/relationships/hyperlink" Target="https://www.biamp.com/" TargetMode="External"/><Relationship Id="rId56" Type="http://schemas.openxmlformats.org/officeDocument/2006/relationships/hyperlink" Target="https://www.biamp.com/" TargetMode="External"/><Relationship Id="rId77" Type="http://schemas.openxmlformats.org/officeDocument/2006/relationships/hyperlink" Target="https://www.biamp.com/" TargetMode="External"/><Relationship Id="rId100" Type="http://schemas.openxmlformats.org/officeDocument/2006/relationships/hyperlink" Target="https://www.biamp.com/" TargetMode="External"/><Relationship Id="rId105" Type="http://schemas.openxmlformats.org/officeDocument/2006/relationships/hyperlink" Target="https://www.biamp.com/" TargetMode="External"/><Relationship Id="rId126" Type="http://schemas.openxmlformats.org/officeDocument/2006/relationships/hyperlink" Target="https://www.biamp.com/" TargetMode="External"/><Relationship Id="rId147" Type="http://schemas.openxmlformats.org/officeDocument/2006/relationships/hyperlink" Target="https://www.biamp.com/" TargetMode="External"/><Relationship Id="rId8" Type="http://schemas.openxmlformats.org/officeDocument/2006/relationships/hyperlink" Target="https://www.biamp.com/" TargetMode="External"/><Relationship Id="rId51" Type="http://schemas.openxmlformats.org/officeDocument/2006/relationships/hyperlink" Target="https://www.biamp.com/" TargetMode="External"/><Relationship Id="rId72" Type="http://schemas.openxmlformats.org/officeDocument/2006/relationships/hyperlink" Target="https://www.biamp.com/" TargetMode="External"/><Relationship Id="rId93" Type="http://schemas.openxmlformats.org/officeDocument/2006/relationships/hyperlink" Target="https://www.biamp.com/" TargetMode="External"/><Relationship Id="rId98" Type="http://schemas.openxmlformats.org/officeDocument/2006/relationships/hyperlink" Target="https://www.biamp.com/" TargetMode="External"/><Relationship Id="rId121" Type="http://schemas.openxmlformats.org/officeDocument/2006/relationships/hyperlink" Target="https://www.biamp.com/" TargetMode="External"/><Relationship Id="rId142" Type="http://schemas.openxmlformats.org/officeDocument/2006/relationships/hyperlink" Target="https://www.biamp.com/" TargetMode="External"/><Relationship Id="rId163" Type="http://schemas.openxmlformats.org/officeDocument/2006/relationships/hyperlink" Target="https://www.biamp.com/" TargetMode="External"/><Relationship Id="rId3" Type="http://schemas.openxmlformats.org/officeDocument/2006/relationships/hyperlink" Target="https://www.biamp.com/" TargetMode="External"/><Relationship Id="rId25" Type="http://schemas.openxmlformats.org/officeDocument/2006/relationships/hyperlink" Target="https://www.biamp.com/" TargetMode="External"/><Relationship Id="rId46" Type="http://schemas.openxmlformats.org/officeDocument/2006/relationships/hyperlink" Target="https://www.biamp.com/" TargetMode="External"/><Relationship Id="rId67" Type="http://schemas.openxmlformats.org/officeDocument/2006/relationships/hyperlink" Target="https://www.biamp.com/" TargetMode="External"/><Relationship Id="rId116" Type="http://schemas.openxmlformats.org/officeDocument/2006/relationships/hyperlink" Target="https://www.biamp.com/" TargetMode="External"/><Relationship Id="rId137" Type="http://schemas.openxmlformats.org/officeDocument/2006/relationships/hyperlink" Target="https://www.biamp.com/" TargetMode="External"/><Relationship Id="rId158" Type="http://schemas.openxmlformats.org/officeDocument/2006/relationships/hyperlink" Target="https://www.biamp.com/" TargetMode="External"/><Relationship Id="rId20" Type="http://schemas.openxmlformats.org/officeDocument/2006/relationships/hyperlink" Target="https://www.biamp.com/" TargetMode="External"/><Relationship Id="rId41" Type="http://schemas.openxmlformats.org/officeDocument/2006/relationships/hyperlink" Target="https://www.biamp.com/" TargetMode="External"/><Relationship Id="rId62" Type="http://schemas.openxmlformats.org/officeDocument/2006/relationships/hyperlink" Target="https://www.biamp.com/" TargetMode="External"/><Relationship Id="rId83" Type="http://schemas.openxmlformats.org/officeDocument/2006/relationships/hyperlink" Target="https://www.biamp.com/" TargetMode="External"/><Relationship Id="rId88" Type="http://schemas.openxmlformats.org/officeDocument/2006/relationships/hyperlink" Target="https://www.biamp.com/" TargetMode="External"/><Relationship Id="rId111" Type="http://schemas.openxmlformats.org/officeDocument/2006/relationships/hyperlink" Target="https://www.biamp.com/" TargetMode="External"/><Relationship Id="rId132" Type="http://schemas.openxmlformats.org/officeDocument/2006/relationships/hyperlink" Target="https://www.biamp.com/" TargetMode="External"/><Relationship Id="rId153" Type="http://schemas.openxmlformats.org/officeDocument/2006/relationships/hyperlink" Target="https://www.biamp.com/" TargetMode="External"/><Relationship Id="rId15" Type="http://schemas.openxmlformats.org/officeDocument/2006/relationships/hyperlink" Target="https://www.biamp.com/" TargetMode="External"/><Relationship Id="rId36" Type="http://schemas.openxmlformats.org/officeDocument/2006/relationships/hyperlink" Target="https://www.biamp.com/" TargetMode="External"/><Relationship Id="rId57" Type="http://schemas.openxmlformats.org/officeDocument/2006/relationships/hyperlink" Target="https://www.biamp.com/" TargetMode="External"/><Relationship Id="rId106" Type="http://schemas.openxmlformats.org/officeDocument/2006/relationships/hyperlink" Target="https://www.biamp.com/" TargetMode="External"/><Relationship Id="rId127" Type="http://schemas.openxmlformats.org/officeDocument/2006/relationships/hyperlink" Target="https://www.biamp.com/" TargetMode="External"/><Relationship Id="rId10" Type="http://schemas.openxmlformats.org/officeDocument/2006/relationships/hyperlink" Target="https://www.biamp.com/" TargetMode="External"/><Relationship Id="rId31" Type="http://schemas.openxmlformats.org/officeDocument/2006/relationships/hyperlink" Target="https://www.biamp.com/" TargetMode="External"/><Relationship Id="rId52" Type="http://schemas.openxmlformats.org/officeDocument/2006/relationships/hyperlink" Target="https://www.biamp.com/" TargetMode="External"/><Relationship Id="rId73" Type="http://schemas.openxmlformats.org/officeDocument/2006/relationships/hyperlink" Target="https://www.biamp.com/" TargetMode="External"/><Relationship Id="rId78" Type="http://schemas.openxmlformats.org/officeDocument/2006/relationships/hyperlink" Target="https://www.biamp.com/" TargetMode="External"/><Relationship Id="rId94" Type="http://schemas.openxmlformats.org/officeDocument/2006/relationships/hyperlink" Target="https://www.biamp.com/" TargetMode="External"/><Relationship Id="rId99" Type="http://schemas.openxmlformats.org/officeDocument/2006/relationships/hyperlink" Target="https://www.biamp.com/" TargetMode="External"/><Relationship Id="rId101" Type="http://schemas.openxmlformats.org/officeDocument/2006/relationships/hyperlink" Target="https://www.biamp.com/" TargetMode="External"/><Relationship Id="rId122" Type="http://schemas.openxmlformats.org/officeDocument/2006/relationships/hyperlink" Target="https://www.biamp.com/" TargetMode="External"/><Relationship Id="rId143" Type="http://schemas.openxmlformats.org/officeDocument/2006/relationships/hyperlink" Target="https://www.biamp.com/" TargetMode="External"/><Relationship Id="rId148" Type="http://schemas.openxmlformats.org/officeDocument/2006/relationships/hyperlink" Target="https://www.biamp.com/" TargetMode="External"/><Relationship Id="rId164" Type="http://schemas.openxmlformats.org/officeDocument/2006/relationships/hyperlink" Target="https://www.biamp.com/" TargetMode="External"/><Relationship Id="rId4" Type="http://schemas.openxmlformats.org/officeDocument/2006/relationships/hyperlink" Target="https://www.biamp.com/" TargetMode="External"/><Relationship Id="rId9" Type="http://schemas.openxmlformats.org/officeDocument/2006/relationships/hyperlink" Target="https://www.biamp.com/" TargetMode="External"/><Relationship Id="rId26" Type="http://schemas.openxmlformats.org/officeDocument/2006/relationships/hyperlink" Target="https://www.biamp.com/" TargetMode="External"/><Relationship Id="rId47" Type="http://schemas.openxmlformats.org/officeDocument/2006/relationships/hyperlink" Target="https://www.biamp.com/" TargetMode="External"/><Relationship Id="rId68" Type="http://schemas.openxmlformats.org/officeDocument/2006/relationships/hyperlink" Target="https://www.biamp.com/" TargetMode="External"/><Relationship Id="rId89" Type="http://schemas.openxmlformats.org/officeDocument/2006/relationships/hyperlink" Target="https://www.biamp.com/" TargetMode="External"/><Relationship Id="rId112" Type="http://schemas.openxmlformats.org/officeDocument/2006/relationships/hyperlink" Target="https://www.biamp.com/" TargetMode="External"/><Relationship Id="rId133" Type="http://schemas.openxmlformats.org/officeDocument/2006/relationships/hyperlink" Target="https://www.biamp.com/" TargetMode="External"/><Relationship Id="rId154" Type="http://schemas.openxmlformats.org/officeDocument/2006/relationships/hyperlink" Target="https://www.biamp.com/" TargetMode="External"/><Relationship Id="rId16" Type="http://schemas.openxmlformats.org/officeDocument/2006/relationships/hyperlink" Target="https://www.biamp.com/" TargetMode="External"/><Relationship Id="rId37" Type="http://schemas.openxmlformats.org/officeDocument/2006/relationships/hyperlink" Target="https://www.biamp.com/" TargetMode="External"/><Relationship Id="rId58" Type="http://schemas.openxmlformats.org/officeDocument/2006/relationships/hyperlink" Target="https://www.biamp.com/" TargetMode="External"/><Relationship Id="rId79" Type="http://schemas.openxmlformats.org/officeDocument/2006/relationships/hyperlink" Target="https://www.biamp.com/" TargetMode="External"/><Relationship Id="rId102" Type="http://schemas.openxmlformats.org/officeDocument/2006/relationships/hyperlink" Target="https://www.biamp.com/" TargetMode="External"/><Relationship Id="rId123" Type="http://schemas.openxmlformats.org/officeDocument/2006/relationships/hyperlink" Target="https://www.biamp.com/" TargetMode="External"/><Relationship Id="rId144" Type="http://schemas.openxmlformats.org/officeDocument/2006/relationships/hyperlink" Target="https://www.biamp.com/" TargetMode="External"/><Relationship Id="rId90" Type="http://schemas.openxmlformats.org/officeDocument/2006/relationships/hyperlink" Target="https://www.biamp.com/" TargetMode="External"/><Relationship Id="rId165" Type="http://schemas.openxmlformats.org/officeDocument/2006/relationships/hyperlink" Target="https://www.biamp.com/" TargetMode="External"/><Relationship Id="rId27" Type="http://schemas.openxmlformats.org/officeDocument/2006/relationships/hyperlink" Target="https://www.biamp.com/" TargetMode="External"/><Relationship Id="rId48" Type="http://schemas.openxmlformats.org/officeDocument/2006/relationships/hyperlink" Target="https://www.biamp.com/" TargetMode="External"/><Relationship Id="rId69" Type="http://schemas.openxmlformats.org/officeDocument/2006/relationships/hyperlink" Target="https://www.biamp.com/" TargetMode="External"/><Relationship Id="rId113" Type="http://schemas.openxmlformats.org/officeDocument/2006/relationships/hyperlink" Target="https://www.biamp.com/" TargetMode="External"/><Relationship Id="rId134" Type="http://schemas.openxmlformats.org/officeDocument/2006/relationships/hyperlink" Target="https://www.biamp.com/" TargetMode="External"/><Relationship Id="rId80" Type="http://schemas.openxmlformats.org/officeDocument/2006/relationships/hyperlink" Target="https://www.biamp.com/" TargetMode="External"/><Relationship Id="rId155" Type="http://schemas.openxmlformats.org/officeDocument/2006/relationships/hyperlink" Target="https://www.biamp.com/"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biamp.com/" TargetMode="External"/><Relationship Id="rId13" Type="http://schemas.openxmlformats.org/officeDocument/2006/relationships/hyperlink" Target="https://www.biamp.com/" TargetMode="External"/><Relationship Id="rId18" Type="http://schemas.openxmlformats.org/officeDocument/2006/relationships/hyperlink" Target="https://www.biamp.com/" TargetMode="External"/><Relationship Id="rId26" Type="http://schemas.openxmlformats.org/officeDocument/2006/relationships/hyperlink" Target="https://www.biamp.com/" TargetMode="External"/><Relationship Id="rId3" Type="http://schemas.openxmlformats.org/officeDocument/2006/relationships/hyperlink" Target="https://www.biamp.com/" TargetMode="External"/><Relationship Id="rId21" Type="http://schemas.openxmlformats.org/officeDocument/2006/relationships/hyperlink" Target="https://www.biamp.com/" TargetMode="External"/><Relationship Id="rId7" Type="http://schemas.openxmlformats.org/officeDocument/2006/relationships/hyperlink" Target="https://www.biamp.com/" TargetMode="External"/><Relationship Id="rId12" Type="http://schemas.openxmlformats.org/officeDocument/2006/relationships/hyperlink" Target="https://www.biamp.com/" TargetMode="External"/><Relationship Id="rId17" Type="http://schemas.openxmlformats.org/officeDocument/2006/relationships/hyperlink" Target="https://www.biamp.com/" TargetMode="External"/><Relationship Id="rId25" Type="http://schemas.openxmlformats.org/officeDocument/2006/relationships/hyperlink" Target="https://www.biamp.com/" TargetMode="External"/><Relationship Id="rId2" Type="http://schemas.openxmlformats.org/officeDocument/2006/relationships/hyperlink" Target="https://www.biamp.com/" TargetMode="External"/><Relationship Id="rId16" Type="http://schemas.openxmlformats.org/officeDocument/2006/relationships/hyperlink" Target="https://www.biamp.com/" TargetMode="External"/><Relationship Id="rId20" Type="http://schemas.openxmlformats.org/officeDocument/2006/relationships/hyperlink" Target="https://www.biamp.com/" TargetMode="External"/><Relationship Id="rId29" Type="http://schemas.openxmlformats.org/officeDocument/2006/relationships/hyperlink" Target="https://www.biamp.com/" TargetMode="External"/><Relationship Id="rId1" Type="http://schemas.openxmlformats.org/officeDocument/2006/relationships/hyperlink" Target="https://www.biamp.com/" TargetMode="External"/><Relationship Id="rId6" Type="http://schemas.openxmlformats.org/officeDocument/2006/relationships/hyperlink" Target="https://www.biamp.com/" TargetMode="External"/><Relationship Id="rId11" Type="http://schemas.openxmlformats.org/officeDocument/2006/relationships/hyperlink" Target="https://www.biamp.com/" TargetMode="External"/><Relationship Id="rId24" Type="http://schemas.openxmlformats.org/officeDocument/2006/relationships/hyperlink" Target="https://www.biamp.com/" TargetMode="External"/><Relationship Id="rId5" Type="http://schemas.openxmlformats.org/officeDocument/2006/relationships/hyperlink" Target="https://www.biamp.com/" TargetMode="External"/><Relationship Id="rId15" Type="http://schemas.openxmlformats.org/officeDocument/2006/relationships/hyperlink" Target="https://www.biamp.com/" TargetMode="External"/><Relationship Id="rId23" Type="http://schemas.openxmlformats.org/officeDocument/2006/relationships/hyperlink" Target="https://www.biamp.com/" TargetMode="External"/><Relationship Id="rId28" Type="http://schemas.openxmlformats.org/officeDocument/2006/relationships/hyperlink" Target="https://www.biamp.com/" TargetMode="External"/><Relationship Id="rId10" Type="http://schemas.openxmlformats.org/officeDocument/2006/relationships/hyperlink" Target="https://www.biamp.com/" TargetMode="External"/><Relationship Id="rId19" Type="http://schemas.openxmlformats.org/officeDocument/2006/relationships/hyperlink" Target="https://www.biamp.com/" TargetMode="External"/><Relationship Id="rId31" Type="http://schemas.openxmlformats.org/officeDocument/2006/relationships/table" Target="../tables/table8.xml"/><Relationship Id="rId4" Type="http://schemas.openxmlformats.org/officeDocument/2006/relationships/hyperlink" Target="https://www.biamp.com/" TargetMode="External"/><Relationship Id="rId9" Type="http://schemas.openxmlformats.org/officeDocument/2006/relationships/hyperlink" Target="https://www.biamp.com/" TargetMode="External"/><Relationship Id="rId14" Type="http://schemas.openxmlformats.org/officeDocument/2006/relationships/hyperlink" Target="https://www.biamp.com/" TargetMode="External"/><Relationship Id="rId22" Type="http://schemas.openxmlformats.org/officeDocument/2006/relationships/hyperlink" Target="https://www.biamp.com/" TargetMode="External"/><Relationship Id="rId27" Type="http://schemas.openxmlformats.org/officeDocument/2006/relationships/hyperlink" Target="https://www.biamp.com/" TargetMode="External"/><Relationship Id="rId30"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A53B5-7AB2-49E1-A09E-43949DA0E02A}">
  <sheetPr codeName="Sheet1"/>
  <dimension ref="A10:AL51"/>
  <sheetViews>
    <sheetView showGridLines="0" tabSelected="1" workbookViewId="0"/>
  </sheetViews>
  <sheetFormatPr defaultColWidth="8.6640625" defaultRowHeight="13.8" x14ac:dyDescent="0.3"/>
  <cols>
    <col min="1" max="3" width="8.6640625" style="4"/>
    <col min="4" max="4" width="11.5546875" style="4" customWidth="1"/>
    <col min="5" max="7" width="8.6640625" style="4"/>
    <col min="8" max="8" width="14.44140625" style="4" customWidth="1"/>
    <col min="9" max="9" width="5" style="4" customWidth="1"/>
    <col min="10" max="16384" width="8.6640625" style="4"/>
  </cols>
  <sheetData>
    <row r="10" spans="1:14" ht="42" customHeight="1" x14ac:dyDescent="0.85">
      <c r="A10" s="21" t="s">
        <v>3365</v>
      </c>
      <c r="B10" s="21"/>
      <c r="C10" s="21"/>
      <c r="D10" s="21"/>
      <c r="E10" s="21"/>
      <c r="F10" s="21"/>
      <c r="G10" s="21"/>
      <c r="H10" s="21"/>
      <c r="I10" s="21"/>
      <c r="J10" s="21"/>
      <c r="K10" s="21"/>
      <c r="L10" s="21"/>
      <c r="M10" s="21"/>
      <c r="N10" s="21"/>
    </row>
    <row r="11" spans="1:14" s="18" customFormat="1" ht="42" customHeight="1" x14ac:dyDescent="0.7">
      <c r="A11" s="23" t="s">
        <v>3366</v>
      </c>
      <c r="B11" s="23"/>
      <c r="C11" s="23"/>
      <c r="D11" s="23"/>
      <c r="E11" s="23"/>
      <c r="F11" s="23"/>
      <c r="G11" s="23"/>
      <c r="H11" s="23"/>
      <c r="I11" s="23"/>
      <c r="J11" s="23"/>
      <c r="K11" s="23"/>
      <c r="L11" s="23"/>
      <c r="M11" s="23"/>
      <c r="N11" s="23"/>
    </row>
    <row r="12" spans="1:14" ht="42" customHeight="1" x14ac:dyDescent="0.35">
      <c r="A12" s="22" t="str">
        <f>"Effective " &amp; TEXT(Effectivity_Date,"MM/DD/YY")</f>
        <v>Effective 02/23/26</v>
      </c>
      <c r="B12" s="22"/>
      <c r="C12" s="22"/>
      <c r="D12" s="22"/>
      <c r="E12" s="22"/>
      <c r="F12" s="22"/>
      <c r="G12" s="22"/>
      <c r="H12" s="22"/>
      <c r="I12" s="22"/>
      <c r="J12" s="22"/>
      <c r="K12" s="22"/>
      <c r="L12" s="22"/>
      <c r="M12" s="22"/>
      <c r="N12" s="22"/>
    </row>
    <row r="13" spans="1:14" ht="18" x14ac:dyDescent="0.35">
      <c r="A13" s="13"/>
      <c r="B13" s="13"/>
      <c r="C13" s="13"/>
      <c r="D13" s="13"/>
      <c r="E13" s="13"/>
      <c r="F13" s="13"/>
      <c r="G13" s="13"/>
      <c r="H13" s="13"/>
      <c r="I13" s="13"/>
      <c r="J13" s="13"/>
      <c r="K13" s="13"/>
      <c r="L13" s="13"/>
      <c r="M13" s="13"/>
      <c r="N13" s="13"/>
    </row>
    <row r="14" spans="1:14" ht="18" x14ac:dyDescent="0.35">
      <c r="A14" s="13"/>
      <c r="B14" s="13"/>
      <c r="C14" s="13"/>
      <c r="D14" s="13"/>
      <c r="E14" s="13"/>
      <c r="F14" s="13"/>
      <c r="G14" s="13"/>
      <c r="H14" s="13"/>
      <c r="I14" s="13"/>
      <c r="J14" s="13"/>
      <c r="K14" s="13"/>
      <c r="L14" s="13"/>
      <c r="M14" s="13"/>
      <c r="N14" s="13"/>
    </row>
    <row r="15" spans="1:14" ht="18" x14ac:dyDescent="0.35">
      <c r="A15" s="22"/>
      <c r="B15" s="22"/>
      <c r="C15" s="22"/>
      <c r="D15" s="22"/>
      <c r="E15" s="22"/>
      <c r="F15" s="22"/>
      <c r="G15" s="22"/>
      <c r="H15" s="22"/>
      <c r="I15" s="22"/>
      <c r="J15" s="22"/>
      <c r="K15" s="22"/>
      <c r="L15" s="22"/>
      <c r="M15" s="22"/>
      <c r="N15" s="22"/>
    </row>
    <row r="16" spans="1:14" ht="18" x14ac:dyDescent="0.35">
      <c r="A16" s="22"/>
      <c r="B16" s="22"/>
      <c r="C16" s="22"/>
      <c r="D16" s="22"/>
      <c r="E16" s="22"/>
      <c r="F16" s="22"/>
      <c r="G16" s="22"/>
      <c r="H16" s="22"/>
      <c r="I16" s="22"/>
      <c r="J16" s="22"/>
      <c r="K16" s="22"/>
      <c r="L16" s="22"/>
      <c r="M16" s="22"/>
      <c r="N16" s="22"/>
    </row>
    <row r="17" spans="1:14" ht="18" hidden="1" x14ac:dyDescent="0.35">
      <c r="A17" s="13"/>
      <c r="B17" s="13"/>
      <c r="C17" s="13"/>
      <c r="D17" s="13"/>
      <c r="E17" s="13"/>
      <c r="F17" s="13"/>
      <c r="G17" s="13"/>
      <c r="H17" s="13"/>
      <c r="I17" s="13"/>
      <c r="J17" s="13"/>
      <c r="K17" s="13"/>
      <c r="L17" s="13"/>
      <c r="M17" s="13"/>
      <c r="N17" s="13"/>
    </row>
    <row r="18" spans="1:14" ht="18" hidden="1" x14ac:dyDescent="0.35">
      <c r="A18" s="8"/>
    </row>
    <row r="19" spans="1:14" ht="18" hidden="1" x14ac:dyDescent="0.35">
      <c r="A19" s="22"/>
      <c r="B19" s="22"/>
      <c r="C19" s="22"/>
      <c r="D19" s="22"/>
      <c r="E19" s="22"/>
      <c r="F19" s="22"/>
      <c r="G19" s="22"/>
      <c r="H19" s="22"/>
      <c r="I19" s="22"/>
      <c r="J19" s="22"/>
      <c r="K19" s="22"/>
      <c r="L19" s="22"/>
      <c r="M19" s="22"/>
      <c r="N19" s="22"/>
    </row>
    <row r="20" spans="1:14" hidden="1" x14ac:dyDescent="0.3"/>
    <row r="21" spans="1:14" hidden="1" x14ac:dyDescent="0.3"/>
    <row r="22" spans="1:14" ht="23.4" x14ac:dyDescent="0.45">
      <c r="F22" s="5"/>
      <c r="G22" s="9"/>
      <c r="H22" s="14">
        <v>50</v>
      </c>
      <c r="J22" s="7"/>
      <c r="K22" s="7"/>
      <c r="L22" s="7"/>
    </row>
    <row r="23" spans="1:14" ht="15.6" x14ac:dyDescent="0.3">
      <c r="F23" s="7"/>
      <c r="G23" s="10"/>
      <c r="H23" s="6"/>
      <c r="J23" s="6"/>
      <c r="K23" s="6"/>
      <c r="L23" s="6"/>
    </row>
    <row r="25" spans="1:14" ht="60" customHeight="1" x14ac:dyDescent="0.35">
      <c r="C25" s="19" t="s">
        <v>2774</v>
      </c>
      <c r="D25" s="19"/>
      <c r="E25" s="19"/>
      <c r="F25" s="19"/>
      <c r="G25" s="19"/>
      <c r="H25" s="19"/>
      <c r="I25" s="19"/>
      <c r="J25" s="19"/>
      <c r="K25" s="19"/>
      <c r="L25" s="19"/>
      <c r="M25" s="19"/>
    </row>
    <row r="26" spans="1:14" ht="18" x14ac:dyDescent="0.35">
      <c r="C26" s="15" t="s">
        <v>2775</v>
      </c>
    </row>
    <row r="29" spans="1:14" ht="18" x14ac:dyDescent="0.35">
      <c r="C29" s="16" t="s">
        <v>2776</v>
      </c>
      <c r="E29" s="15" t="s">
        <v>2777</v>
      </c>
      <c r="I29" s="16" t="s">
        <v>2778</v>
      </c>
      <c r="J29" s="15" t="s">
        <v>2779</v>
      </c>
    </row>
    <row r="33" spans="3:38" ht="90" customHeight="1" x14ac:dyDescent="0.3">
      <c r="C33" s="20"/>
      <c r="D33" s="20"/>
      <c r="E33" s="20"/>
      <c r="F33" s="20"/>
      <c r="G33" s="20"/>
      <c r="H33" s="20"/>
      <c r="I33" s="20"/>
      <c r="J33" s="20"/>
      <c r="K33" s="20"/>
      <c r="L33" s="20"/>
      <c r="M33" s="20"/>
    </row>
    <row r="38" spans="3:38" x14ac:dyDescent="0.3">
      <c r="AL38" s="11" t="s">
        <v>0</v>
      </c>
    </row>
    <row r="39" spans="3:38" x14ac:dyDescent="0.3">
      <c r="AL39" s="11">
        <v>46076</v>
      </c>
    </row>
    <row r="40" spans="3:38" x14ac:dyDescent="0.3">
      <c r="AL40" s="11" t="s">
        <v>3367</v>
      </c>
    </row>
    <row r="41" spans="3:38" x14ac:dyDescent="0.3">
      <c r="AL41" s="11" t="s">
        <v>1</v>
      </c>
    </row>
    <row r="42" spans="3:38" x14ac:dyDescent="0.3">
      <c r="AL42" s="11" t="s">
        <v>2</v>
      </c>
    </row>
    <row r="43" spans="3:38" x14ac:dyDescent="0.3">
      <c r="AL43" s="11" t="s">
        <v>3</v>
      </c>
    </row>
    <row r="44" spans="3:38" x14ac:dyDescent="0.3">
      <c r="AL44" s="11" t="s">
        <v>4</v>
      </c>
    </row>
    <row r="45" spans="3:38" x14ac:dyDescent="0.3">
      <c r="AL45" s="11" t="s">
        <v>5</v>
      </c>
    </row>
    <row r="46" spans="3:38" x14ac:dyDescent="0.3">
      <c r="AL46" s="11">
        <v>4911</v>
      </c>
    </row>
    <row r="47" spans="3:38" x14ac:dyDescent="0.3">
      <c r="AL47" s="11" t="s">
        <v>6</v>
      </c>
    </row>
    <row r="48" spans="3:38" x14ac:dyDescent="0.3">
      <c r="AL48" s="11" t="s">
        <v>7</v>
      </c>
    </row>
    <row r="49" spans="38:38" x14ac:dyDescent="0.3">
      <c r="AL49" s="11" t="s">
        <v>4</v>
      </c>
    </row>
    <row r="50" spans="38:38" x14ac:dyDescent="0.3">
      <c r="AL50" s="11" t="s">
        <v>4</v>
      </c>
    </row>
    <row r="51" spans="38:38" x14ac:dyDescent="0.3">
      <c r="AL51" s="11" t="s">
        <v>8</v>
      </c>
    </row>
  </sheetData>
  <sheetProtection algorithmName="SHA-512" hashValue="2B5gyhw3NbAHRmpdlY4OKYFwesWHqpVrmdhrg9OLuq1MUW6yjafGi/Bx6XA68YuEFM8E1/ny5XA5PRMSpWtj0w==" saltValue="vlIufu/tepFWBb46sKgYNA==" spinCount="100000" sheet="1" selectLockedCells="1"/>
  <mergeCells count="8">
    <mergeCell ref="C25:M25"/>
    <mergeCell ref="C33:M33"/>
    <mergeCell ref="A10:N10"/>
    <mergeCell ref="A12:N12"/>
    <mergeCell ref="A15:N15"/>
    <mergeCell ref="A19:N19"/>
    <mergeCell ref="A16:N16"/>
    <mergeCell ref="A11:N11"/>
  </mergeCells>
  <hyperlinks>
    <hyperlink ref="C26" r:id="rId1" xr:uid="{09829FF4-35B3-4033-BDED-7E5345FEDF14}"/>
    <hyperlink ref="J29" r:id="rId2" xr:uid="{064408DA-D51A-451D-9D5E-3EF4E5A2BCFD}"/>
    <hyperlink ref="E29" r:id="rId3" xr:uid="{2185172F-69AC-4BD8-BF04-95EAB37A5184}"/>
  </hyperlinks>
  <pageMargins left="0.7" right="0.7" top="0.75" bottom="0.75" header="0.3" footer="0.3"/>
  <pageSetup orientation="portrait" horizontalDpi="1200" verticalDpi="1200"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2F62A-A417-4F34-A679-B6D91DF51EB8}">
  <sheetPr codeName="Sheet11"/>
  <dimension ref="A1:U48"/>
  <sheetViews>
    <sheetView workbookViewId="0">
      <pane xSplit="4" ySplit="1" topLeftCell="E2" activePane="bottomRight" state="frozen"/>
      <selection pane="topRight" activeCell="E1" sqref="E1"/>
      <selection pane="bottomLeft" activeCell="A2" sqref="A2"/>
      <selection pane="bottomRight" activeCell="U5" sqref="U5"/>
    </sheetView>
  </sheetViews>
  <sheetFormatPr defaultColWidth="8.88671875" defaultRowHeight="15.6" x14ac:dyDescent="0.3"/>
  <cols>
    <col min="1" max="1" width="17.5546875" style="2" customWidth="1"/>
    <col min="2" max="2" width="19.5546875" style="2" customWidth="1"/>
    <col min="3" max="3" width="15.5546875" style="3" customWidth="1"/>
    <col min="4" max="4" width="29.5546875" style="2" customWidth="1"/>
    <col min="5" max="5" width="11.109375" style="2" customWidth="1"/>
    <col min="6" max="6" width="14" style="42" customWidth="1"/>
    <col min="7" max="7" width="15.6640625" style="2" customWidth="1"/>
    <col min="8" max="8" width="11.33203125" style="2" customWidth="1"/>
    <col min="9" max="9" width="22.77734375" style="2" customWidth="1"/>
    <col min="10" max="10" width="47.88671875" style="2" customWidth="1"/>
    <col min="11" max="11" width="29.21875" style="2" customWidth="1"/>
    <col min="12" max="12" width="14" style="2" customWidth="1"/>
    <col min="13" max="13" width="10.5546875" style="2" customWidth="1"/>
    <col min="14" max="14" width="16" style="2" bestFit="1" customWidth="1"/>
    <col min="15" max="15" width="15.33203125" style="2" customWidth="1"/>
    <col min="16" max="16" width="12" style="2" customWidth="1"/>
    <col min="17" max="17" width="16.5546875" style="2" customWidth="1"/>
    <col min="18" max="18" width="22.88671875" style="2" customWidth="1"/>
    <col min="19" max="19" width="23.5546875" style="2" customWidth="1"/>
    <col min="20" max="20" width="21" style="2" customWidth="1"/>
    <col min="21" max="21" width="60.5546875" style="2" customWidth="1"/>
    <col min="22" max="22" width="45" style="2" customWidth="1"/>
    <col min="23" max="16384" width="8.88671875" style="2"/>
  </cols>
  <sheetData>
    <row r="1" spans="1:21" ht="46.8" x14ac:dyDescent="0.3">
      <c r="A1" s="2" t="s">
        <v>9</v>
      </c>
      <c r="B1" s="2" t="s">
        <v>10</v>
      </c>
      <c r="C1" s="3" t="s">
        <v>11</v>
      </c>
      <c r="D1" s="2" t="s">
        <v>12</v>
      </c>
      <c r="E1" s="2" t="s">
        <v>13</v>
      </c>
      <c r="F1" s="42" t="s">
        <v>14</v>
      </c>
      <c r="G1" s="2" t="s">
        <v>4439</v>
      </c>
      <c r="H1" s="2" t="s">
        <v>16</v>
      </c>
      <c r="I1" s="2" t="s">
        <v>19</v>
      </c>
      <c r="J1" s="2" t="s">
        <v>20</v>
      </c>
      <c r="K1" s="2" t="s">
        <v>21</v>
      </c>
      <c r="L1" s="2" t="s">
        <v>22</v>
      </c>
      <c r="M1" s="2" t="s">
        <v>23</v>
      </c>
      <c r="N1" s="2" t="s">
        <v>28</v>
      </c>
      <c r="O1" s="2" t="s">
        <v>29</v>
      </c>
      <c r="P1" s="2" t="s">
        <v>30</v>
      </c>
      <c r="Q1" s="2" t="s">
        <v>31</v>
      </c>
      <c r="R1" s="2" t="s">
        <v>32</v>
      </c>
      <c r="S1" s="2" t="s">
        <v>33</v>
      </c>
      <c r="T1" s="2" t="s">
        <v>34</v>
      </c>
      <c r="U1" s="2" t="s">
        <v>35</v>
      </c>
    </row>
    <row r="2" spans="1:21" ht="42" customHeight="1" x14ac:dyDescent="0.3">
      <c r="A2" s="2" t="s">
        <v>1</v>
      </c>
      <c r="B2" s="17">
        <f t="shared" ref="B2:B48" si="0">Effectivity_Date</f>
        <v>46076</v>
      </c>
      <c r="C2" s="3" t="s">
        <v>3579</v>
      </c>
      <c r="D2" s="26" t="s">
        <v>2955</v>
      </c>
      <c r="E2" s="26" t="s">
        <v>38</v>
      </c>
      <c r="F2" s="54">
        <v>53</v>
      </c>
      <c r="G2" s="2" t="s">
        <v>2204</v>
      </c>
      <c r="H2" s="2" t="s">
        <v>2</v>
      </c>
      <c r="I2" s="2" t="s">
        <v>2955</v>
      </c>
      <c r="J2" s="2" t="s">
        <v>2205</v>
      </c>
      <c r="K2" s="2" t="s">
        <v>299</v>
      </c>
      <c r="L2" s="2" t="s">
        <v>5</v>
      </c>
      <c r="M2" s="2" t="s">
        <v>225</v>
      </c>
      <c r="N2" s="2" t="s">
        <v>7</v>
      </c>
      <c r="O2" s="2" t="s">
        <v>4</v>
      </c>
      <c r="P2" s="2" t="s">
        <v>4</v>
      </c>
      <c r="Q2" s="2" t="s">
        <v>39</v>
      </c>
      <c r="R2" s="2" t="s">
        <v>46</v>
      </c>
      <c r="S2" s="52" t="s">
        <v>8</v>
      </c>
      <c r="T2" s="2" t="s">
        <v>3008</v>
      </c>
      <c r="U2" s="50"/>
    </row>
    <row r="3" spans="1:21" ht="42" customHeight="1" x14ac:dyDescent="0.3">
      <c r="A3" s="2" t="str">
        <f t="shared" ref="A3:A9" si="1">Company</f>
        <v>Biamp Systems</v>
      </c>
      <c r="B3" s="17">
        <f t="shared" si="0"/>
        <v>46076</v>
      </c>
      <c r="C3" s="3" t="s">
        <v>3580</v>
      </c>
      <c r="D3" s="26" t="s">
        <v>2956</v>
      </c>
      <c r="E3" s="26" t="s">
        <v>38</v>
      </c>
      <c r="F3" s="54">
        <v>104</v>
      </c>
      <c r="G3" s="2" t="s">
        <v>2206</v>
      </c>
      <c r="H3" s="2" t="s">
        <v>2</v>
      </c>
      <c r="I3" s="2" t="s">
        <v>2956</v>
      </c>
      <c r="J3" s="2" t="s">
        <v>2207</v>
      </c>
      <c r="K3" s="2" t="s">
        <v>299</v>
      </c>
      <c r="L3" s="2" t="s">
        <v>5</v>
      </c>
      <c r="M3" s="2" t="s">
        <v>225</v>
      </c>
      <c r="N3" s="2" t="s">
        <v>7</v>
      </c>
      <c r="O3" s="2" t="s">
        <v>4</v>
      </c>
      <c r="P3" s="2" t="s">
        <v>4</v>
      </c>
      <c r="Q3" s="2" t="s">
        <v>39</v>
      </c>
      <c r="R3" s="2" t="s">
        <v>46</v>
      </c>
      <c r="S3" s="46" t="s">
        <v>8</v>
      </c>
      <c r="T3" s="2" t="s">
        <v>3008</v>
      </c>
      <c r="U3" s="50"/>
    </row>
    <row r="4" spans="1:21" ht="42" customHeight="1" x14ac:dyDescent="0.3">
      <c r="A4" s="2" t="str">
        <f t="shared" si="1"/>
        <v>Biamp Systems</v>
      </c>
      <c r="B4" s="17">
        <f t="shared" si="0"/>
        <v>46076</v>
      </c>
      <c r="C4" s="3" t="s">
        <v>3581</v>
      </c>
      <c r="D4" s="26" t="s">
        <v>2957</v>
      </c>
      <c r="E4" s="26" t="s">
        <v>38</v>
      </c>
      <c r="F4" s="54">
        <v>28</v>
      </c>
      <c r="G4" s="2" t="s">
        <v>2208</v>
      </c>
      <c r="H4" s="2" t="s">
        <v>2</v>
      </c>
      <c r="I4" s="2" t="s">
        <v>2957</v>
      </c>
      <c r="J4" s="2" t="s">
        <v>2209</v>
      </c>
      <c r="K4" s="2" t="s">
        <v>299</v>
      </c>
      <c r="L4" s="2" t="s">
        <v>5</v>
      </c>
      <c r="M4" s="2" t="s">
        <v>225</v>
      </c>
      <c r="N4" s="2" t="s">
        <v>7</v>
      </c>
      <c r="O4" s="2" t="s">
        <v>4</v>
      </c>
      <c r="P4" s="2" t="s">
        <v>4</v>
      </c>
      <c r="Q4" s="2" t="s">
        <v>39</v>
      </c>
      <c r="R4" s="2" t="s">
        <v>46</v>
      </c>
      <c r="S4" s="46" t="s">
        <v>8</v>
      </c>
      <c r="T4" s="2" t="s">
        <v>3008</v>
      </c>
      <c r="U4" s="50"/>
    </row>
    <row r="5" spans="1:21" ht="42" customHeight="1" x14ac:dyDescent="0.3">
      <c r="A5" s="2" t="str">
        <f t="shared" si="1"/>
        <v>Biamp Systems</v>
      </c>
      <c r="B5" s="17">
        <f t="shared" si="0"/>
        <v>46076</v>
      </c>
      <c r="C5" s="3" t="s">
        <v>3582</v>
      </c>
      <c r="D5" s="26" t="s">
        <v>314</v>
      </c>
      <c r="E5" s="26" t="s">
        <v>38</v>
      </c>
      <c r="F5" s="54">
        <v>119</v>
      </c>
      <c r="G5" s="2" t="s">
        <v>313</v>
      </c>
      <c r="H5" s="2" t="str">
        <f>Currency</f>
        <v>USD</v>
      </c>
      <c r="I5" s="2" t="str">
        <f>Table1917[[#This Row],[Short Description]]</f>
        <v>EasyConnect EC-CBL-BG</v>
      </c>
      <c r="J5" s="2" t="s">
        <v>315</v>
      </c>
      <c r="K5" s="2" t="s">
        <v>299</v>
      </c>
      <c r="L5" s="2" t="str">
        <f>ItemStatus</f>
        <v>Current</v>
      </c>
      <c r="M5" s="2" t="s">
        <v>225</v>
      </c>
      <c r="N5" s="2" t="str">
        <f>Freight</f>
        <v>Standard Freight</v>
      </c>
      <c r="O5" s="2" t="str">
        <f>DropShip</f>
        <v>n</v>
      </c>
      <c r="P5" s="2" t="str">
        <f>EnergyStar</f>
        <v>n</v>
      </c>
      <c r="Q5" s="2" t="s">
        <v>58</v>
      </c>
      <c r="R5" s="2" t="s">
        <v>61</v>
      </c>
      <c r="S5" s="46" t="str">
        <f>URL</f>
        <v>https://www.biamp.com</v>
      </c>
      <c r="T5" s="2" t="s">
        <v>3008</v>
      </c>
    </row>
    <row r="6" spans="1:21" ht="42" customHeight="1" x14ac:dyDescent="0.3">
      <c r="A6" s="2" t="str">
        <f t="shared" si="1"/>
        <v>Biamp Systems</v>
      </c>
      <c r="B6" s="17">
        <f t="shared" si="0"/>
        <v>46076</v>
      </c>
      <c r="C6" s="3" t="s">
        <v>3583</v>
      </c>
      <c r="D6" s="26" t="s">
        <v>317</v>
      </c>
      <c r="E6" s="26" t="s">
        <v>38</v>
      </c>
      <c r="F6" s="54">
        <v>636</v>
      </c>
      <c r="G6" s="2" t="s">
        <v>316</v>
      </c>
      <c r="H6" s="2" t="str">
        <f>Currency</f>
        <v>USD</v>
      </c>
      <c r="I6" s="2" t="str">
        <f>Table1917[[#This Row],[Short Description]]</f>
        <v>EasyConnect EC-P-CH</v>
      </c>
      <c r="J6" s="2" t="s">
        <v>318</v>
      </c>
      <c r="K6" s="2" t="s">
        <v>319</v>
      </c>
      <c r="L6" s="2" t="str">
        <f>ItemStatus</f>
        <v>Current</v>
      </c>
      <c r="M6" s="2" t="s">
        <v>225</v>
      </c>
      <c r="N6" s="2" t="str">
        <f>Freight</f>
        <v>Standard Freight</v>
      </c>
      <c r="O6" s="2" t="str">
        <f>DropShip</f>
        <v>n</v>
      </c>
      <c r="P6" s="2" t="str">
        <f>EnergyStar</f>
        <v>n</v>
      </c>
      <c r="Q6" s="2" t="s">
        <v>58</v>
      </c>
      <c r="R6" s="2" t="s">
        <v>61</v>
      </c>
      <c r="S6" s="46" t="str">
        <f>URL</f>
        <v>https://www.biamp.com</v>
      </c>
      <c r="T6" s="2" t="s">
        <v>3008</v>
      </c>
    </row>
    <row r="7" spans="1:21" ht="42" customHeight="1" x14ac:dyDescent="0.3">
      <c r="A7" s="2" t="str">
        <f t="shared" si="1"/>
        <v>Biamp Systems</v>
      </c>
      <c r="B7" s="17">
        <f t="shared" si="0"/>
        <v>46076</v>
      </c>
      <c r="C7" s="3" t="s">
        <v>3584</v>
      </c>
      <c r="D7" s="26" t="s">
        <v>321</v>
      </c>
      <c r="E7" s="26" t="s">
        <v>38</v>
      </c>
      <c r="F7" s="54">
        <v>636</v>
      </c>
      <c r="G7" s="2" t="s">
        <v>320</v>
      </c>
      <c r="H7" s="2" t="str">
        <f>Currency</f>
        <v>USD</v>
      </c>
      <c r="I7" s="2" t="str">
        <f>Table1917[[#This Row],[Short Description]]</f>
        <v>EasyConnect EC-P-DK</v>
      </c>
      <c r="J7" s="2" t="s">
        <v>322</v>
      </c>
      <c r="K7" s="2" t="s">
        <v>319</v>
      </c>
      <c r="L7" s="2" t="str">
        <f>ItemStatus</f>
        <v>Current</v>
      </c>
      <c r="M7" s="2" t="s">
        <v>225</v>
      </c>
      <c r="N7" s="2" t="str">
        <f>Freight</f>
        <v>Standard Freight</v>
      </c>
      <c r="O7" s="2" t="str">
        <f>DropShip</f>
        <v>n</v>
      </c>
      <c r="P7" s="2" t="str">
        <f>EnergyStar</f>
        <v>n</v>
      </c>
      <c r="Q7" s="2" t="s">
        <v>58</v>
      </c>
      <c r="R7" s="2" t="s">
        <v>61</v>
      </c>
      <c r="S7" s="46" t="str">
        <f>URL</f>
        <v>https://www.biamp.com</v>
      </c>
      <c r="T7" s="2" t="s">
        <v>3008</v>
      </c>
    </row>
    <row r="8" spans="1:21" ht="42" customHeight="1" x14ac:dyDescent="0.3">
      <c r="A8" s="2" t="str">
        <f t="shared" si="1"/>
        <v>Biamp Systems</v>
      </c>
      <c r="B8" s="17">
        <f t="shared" si="0"/>
        <v>46076</v>
      </c>
      <c r="C8" s="3" t="s">
        <v>3585</v>
      </c>
      <c r="D8" s="26" t="s">
        <v>324</v>
      </c>
      <c r="E8" s="26" t="s">
        <v>38</v>
      </c>
      <c r="F8" s="54">
        <v>636</v>
      </c>
      <c r="G8" s="2" t="s">
        <v>323</v>
      </c>
      <c r="H8" s="2" t="str">
        <f>Currency</f>
        <v>USD</v>
      </c>
      <c r="I8" s="2" t="str">
        <f>Table1917[[#This Row],[Short Description]]</f>
        <v>EasyConnect EC-P-EU</v>
      </c>
      <c r="J8" s="2" t="s">
        <v>325</v>
      </c>
      <c r="K8" s="2" t="s">
        <v>319</v>
      </c>
      <c r="L8" s="2" t="str">
        <f>ItemStatus</f>
        <v>Current</v>
      </c>
      <c r="M8" s="2" t="s">
        <v>225</v>
      </c>
      <c r="N8" s="2" t="str">
        <f>Freight</f>
        <v>Standard Freight</v>
      </c>
      <c r="O8" s="2" t="str">
        <f>DropShip</f>
        <v>n</v>
      </c>
      <c r="P8" s="2" t="str">
        <f>EnergyStar</f>
        <v>n</v>
      </c>
      <c r="Q8" s="2" t="s">
        <v>58</v>
      </c>
      <c r="R8" s="2" t="s">
        <v>61</v>
      </c>
      <c r="S8" s="46" t="str">
        <f>URL</f>
        <v>https://www.biamp.com</v>
      </c>
      <c r="T8" s="2" t="s">
        <v>3008</v>
      </c>
    </row>
    <row r="9" spans="1:21" ht="42" customHeight="1" x14ac:dyDescent="0.3">
      <c r="A9" s="2" t="str">
        <f t="shared" si="1"/>
        <v>Biamp Systems</v>
      </c>
      <c r="B9" s="17">
        <f t="shared" si="0"/>
        <v>46076</v>
      </c>
      <c r="C9" s="3" t="s">
        <v>3586</v>
      </c>
      <c r="D9" s="26" t="s">
        <v>326</v>
      </c>
      <c r="E9" s="26" t="s">
        <v>38</v>
      </c>
      <c r="F9" s="54">
        <v>636</v>
      </c>
      <c r="G9" s="2" t="s">
        <v>2781</v>
      </c>
      <c r="H9" s="2" t="str">
        <f>Currency</f>
        <v>USD</v>
      </c>
      <c r="I9" s="2" t="str">
        <f>Table1917[[#This Row],[Short Description]]</f>
        <v>EasyConnect EC-P-UNI</v>
      </c>
      <c r="J9" s="2" t="s">
        <v>327</v>
      </c>
      <c r="K9" s="2" t="s">
        <v>319</v>
      </c>
      <c r="L9" s="2" t="str">
        <f>ItemStatus</f>
        <v>Current</v>
      </c>
      <c r="M9" s="2" t="s">
        <v>225</v>
      </c>
      <c r="N9" s="2" t="str">
        <f>Freight</f>
        <v>Standard Freight</v>
      </c>
      <c r="O9" s="2" t="str">
        <f>DropShip</f>
        <v>n</v>
      </c>
      <c r="P9" s="2" t="str">
        <f>EnergyStar</f>
        <v>n</v>
      </c>
      <c r="Q9" s="2" t="s">
        <v>58</v>
      </c>
      <c r="R9" s="2" t="s">
        <v>61</v>
      </c>
      <c r="S9" s="46" t="str">
        <f>URL</f>
        <v>https://www.biamp.com</v>
      </c>
      <c r="T9" s="2" t="s">
        <v>3008</v>
      </c>
    </row>
    <row r="10" spans="1:21" ht="42" customHeight="1" x14ac:dyDescent="0.3">
      <c r="A10" s="2" t="s">
        <v>1</v>
      </c>
      <c r="B10" s="17">
        <f t="shared" si="0"/>
        <v>46076</v>
      </c>
      <c r="C10" s="3" t="s">
        <v>3587</v>
      </c>
      <c r="D10" s="26" t="s">
        <v>3010</v>
      </c>
      <c r="E10" s="26" t="s">
        <v>38</v>
      </c>
      <c r="F10" s="54">
        <v>636</v>
      </c>
      <c r="G10" s="2" t="s">
        <v>3009</v>
      </c>
      <c r="H10" s="2" t="s">
        <v>2</v>
      </c>
      <c r="I10" s="2" t="s">
        <v>3010</v>
      </c>
      <c r="J10" s="2" t="s">
        <v>3011</v>
      </c>
      <c r="K10" s="2" t="s">
        <v>3012</v>
      </c>
      <c r="L10" s="2" t="s">
        <v>5</v>
      </c>
      <c r="M10" s="2" t="s">
        <v>3008</v>
      </c>
      <c r="N10" s="2" t="s">
        <v>7</v>
      </c>
      <c r="O10" s="2" t="s">
        <v>58</v>
      </c>
      <c r="P10" s="2" t="s">
        <v>58</v>
      </c>
      <c r="Q10" s="2" t="s">
        <v>58</v>
      </c>
      <c r="R10" s="2" t="s">
        <v>2964</v>
      </c>
      <c r="S10" s="52" t="s">
        <v>8</v>
      </c>
      <c r="T10" s="2" t="s">
        <v>225</v>
      </c>
      <c r="U10" s="50"/>
    </row>
    <row r="11" spans="1:21" ht="42" customHeight="1" x14ac:dyDescent="0.3">
      <c r="A11" s="2" t="str">
        <f t="shared" ref="A11:A18" si="2">Company</f>
        <v>Biamp Systems</v>
      </c>
      <c r="B11" s="17">
        <f t="shared" si="0"/>
        <v>46076</v>
      </c>
      <c r="C11" s="3" t="s">
        <v>3588</v>
      </c>
      <c r="D11" s="26" t="s">
        <v>3056</v>
      </c>
      <c r="E11" s="26" t="s">
        <v>38</v>
      </c>
      <c r="F11" s="54">
        <v>42</v>
      </c>
      <c r="G11" s="2" t="s">
        <v>3055</v>
      </c>
      <c r="H11" s="2" t="s">
        <v>2</v>
      </c>
      <c r="I11" s="2" t="s">
        <v>3056</v>
      </c>
      <c r="J11" s="2" t="s">
        <v>3057</v>
      </c>
      <c r="K11" s="2" t="s">
        <v>2884</v>
      </c>
      <c r="L11" s="2" t="s">
        <v>5</v>
      </c>
      <c r="M11" s="2" t="s">
        <v>3008</v>
      </c>
      <c r="N11" s="2" t="s">
        <v>7</v>
      </c>
      <c r="O11" s="2" t="s">
        <v>58</v>
      </c>
      <c r="P11" s="2" t="s">
        <v>58</v>
      </c>
      <c r="Q11" s="2" t="s">
        <v>58</v>
      </c>
      <c r="R11" s="2" t="s">
        <v>61</v>
      </c>
      <c r="S11" s="46" t="s">
        <v>8</v>
      </c>
      <c r="T11" s="2" t="s">
        <v>225</v>
      </c>
      <c r="U11" s="50"/>
    </row>
    <row r="12" spans="1:21" ht="42" customHeight="1" x14ac:dyDescent="0.3">
      <c r="A12" s="2" t="str">
        <f t="shared" si="2"/>
        <v>Biamp Systems</v>
      </c>
      <c r="B12" s="17">
        <f t="shared" si="0"/>
        <v>46076</v>
      </c>
      <c r="C12" s="3" t="s">
        <v>3589</v>
      </c>
      <c r="D12" s="26" t="s">
        <v>2914</v>
      </c>
      <c r="E12" s="26" t="s">
        <v>38</v>
      </c>
      <c r="F12" s="54">
        <v>53</v>
      </c>
      <c r="G12" s="2" t="s">
        <v>2913</v>
      </c>
      <c r="H12" s="2" t="s">
        <v>2</v>
      </c>
      <c r="I12" s="2" t="s">
        <v>2914</v>
      </c>
      <c r="J12" s="2" t="s">
        <v>2915</v>
      </c>
      <c r="K12" s="2" t="s">
        <v>2884</v>
      </c>
      <c r="L12" s="2" t="s">
        <v>5</v>
      </c>
      <c r="M12" s="2" t="s">
        <v>2884</v>
      </c>
      <c r="N12" s="2" t="s">
        <v>7</v>
      </c>
      <c r="O12" s="2" t="s">
        <v>58</v>
      </c>
      <c r="P12" s="2" t="s">
        <v>58</v>
      </c>
      <c r="Q12" s="2" t="s">
        <v>58</v>
      </c>
      <c r="R12" s="2" t="s">
        <v>61</v>
      </c>
      <c r="S12" s="46" t="s">
        <v>8</v>
      </c>
      <c r="T12" s="2" t="s">
        <v>3008</v>
      </c>
    </row>
    <row r="13" spans="1:21" ht="42" customHeight="1" x14ac:dyDescent="0.3">
      <c r="A13" s="2" t="str">
        <f t="shared" si="2"/>
        <v>Biamp Systems</v>
      </c>
      <c r="B13" s="17">
        <f t="shared" si="0"/>
        <v>46076</v>
      </c>
      <c r="C13" s="3" t="s">
        <v>3590</v>
      </c>
      <c r="D13" s="26" t="s">
        <v>2910</v>
      </c>
      <c r="E13" s="26" t="s">
        <v>38</v>
      </c>
      <c r="F13" s="54">
        <v>21</v>
      </c>
      <c r="G13" s="2" t="s">
        <v>2909</v>
      </c>
      <c r="H13" s="2" t="s">
        <v>2</v>
      </c>
      <c r="I13" s="2" t="s">
        <v>2910</v>
      </c>
      <c r="J13" s="2" t="s">
        <v>2911</v>
      </c>
      <c r="K13" s="2" t="s">
        <v>2884</v>
      </c>
      <c r="L13" s="2" t="s">
        <v>5</v>
      </c>
      <c r="M13" s="2" t="s">
        <v>2884</v>
      </c>
      <c r="N13" s="2" t="s">
        <v>7</v>
      </c>
      <c r="O13" s="2" t="s">
        <v>58</v>
      </c>
      <c r="P13" s="2" t="s">
        <v>58</v>
      </c>
      <c r="Q13" s="2" t="s">
        <v>58</v>
      </c>
      <c r="R13" s="2" t="s">
        <v>61</v>
      </c>
      <c r="S13" s="46" t="s">
        <v>8</v>
      </c>
      <c r="T13" s="2" t="s">
        <v>3008</v>
      </c>
    </row>
    <row r="14" spans="1:21" ht="42" customHeight="1" x14ac:dyDescent="0.3">
      <c r="A14" s="2" t="str">
        <f t="shared" si="2"/>
        <v>Biamp Systems</v>
      </c>
      <c r="B14" s="17">
        <f t="shared" si="0"/>
        <v>46076</v>
      </c>
      <c r="C14" s="3" t="s">
        <v>3591</v>
      </c>
      <c r="D14" s="26" t="s">
        <v>2917</v>
      </c>
      <c r="E14" s="26" t="s">
        <v>38</v>
      </c>
      <c r="F14" s="54">
        <v>170</v>
      </c>
      <c r="G14" s="2" t="s">
        <v>2916</v>
      </c>
      <c r="H14" s="2" t="s">
        <v>2</v>
      </c>
      <c r="I14" s="2" t="s">
        <v>2917</v>
      </c>
      <c r="J14" s="2" t="s">
        <v>2918</v>
      </c>
      <c r="K14" s="2" t="s">
        <v>2884</v>
      </c>
      <c r="L14" s="2" t="s">
        <v>5</v>
      </c>
      <c r="M14" s="2" t="s">
        <v>2884</v>
      </c>
      <c r="N14" s="2" t="s">
        <v>7</v>
      </c>
      <c r="O14" s="2" t="s">
        <v>58</v>
      </c>
      <c r="P14" s="2" t="s">
        <v>58</v>
      </c>
      <c r="Q14" s="2" t="s">
        <v>58</v>
      </c>
      <c r="R14" s="2" t="s">
        <v>61</v>
      </c>
      <c r="S14" s="46" t="s">
        <v>8</v>
      </c>
      <c r="T14" s="2" t="s">
        <v>3008</v>
      </c>
    </row>
    <row r="15" spans="1:21" ht="42" customHeight="1" x14ac:dyDescent="0.3">
      <c r="A15" s="2" t="str">
        <f t="shared" si="2"/>
        <v>Biamp Systems</v>
      </c>
      <c r="B15" s="17">
        <f t="shared" si="0"/>
        <v>46076</v>
      </c>
      <c r="C15" s="3" t="s">
        <v>3592</v>
      </c>
      <c r="D15" s="26" t="s">
        <v>2920</v>
      </c>
      <c r="E15" s="26" t="s">
        <v>38</v>
      </c>
      <c r="F15" s="54">
        <v>212</v>
      </c>
      <c r="G15" s="2" t="s">
        <v>2919</v>
      </c>
      <c r="H15" s="2" t="s">
        <v>2</v>
      </c>
      <c r="I15" s="2" t="s">
        <v>2920</v>
      </c>
      <c r="J15" s="2" t="s">
        <v>2921</v>
      </c>
      <c r="K15" s="2" t="s">
        <v>2884</v>
      </c>
      <c r="L15" s="2" t="s">
        <v>5</v>
      </c>
      <c r="M15" s="2" t="s">
        <v>2884</v>
      </c>
      <c r="N15" s="2" t="s">
        <v>7</v>
      </c>
      <c r="O15" s="2" t="s">
        <v>58</v>
      </c>
      <c r="P15" s="2" t="s">
        <v>58</v>
      </c>
      <c r="Q15" s="2" t="s">
        <v>58</v>
      </c>
      <c r="R15" s="2" t="s">
        <v>61</v>
      </c>
      <c r="S15" s="46" t="s">
        <v>8</v>
      </c>
      <c r="T15" s="2" t="s">
        <v>3008</v>
      </c>
    </row>
    <row r="16" spans="1:21" ht="42" customHeight="1" x14ac:dyDescent="0.3">
      <c r="A16" s="2" t="str">
        <f t="shared" si="2"/>
        <v>Biamp Systems</v>
      </c>
      <c r="B16" s="17">
        <f t="shared" si="0"/>
        <v>46076</v>
      </c>
      <c r="C16" s="3" t="s">
        <v>3593</v>
      </c>
      <c r="D16" s="26" t="s">
        <v>2958</v>
      </c>
      <c r="E16" s="26" t="s">
        <v>38</v>
      </c>
      <c r="F16" s="54">
        <v>32</v>
      </c>
      <c r="G16" s="2" t="s">
        <v>2912</v>
      </c>
      <c r="H16" s="2" t="s">
        <v>2</v>
      </c>
      <c r="I16" s="2" t="s">
        <v>2958</v>
      </c>
      <c r="J16" s="2" t="s">
        <v>2959</v>
      </c>
      <c r="K16" s="2" t="s">
        <v>2884</v>
      </c>
      <c r="L16" s="2" t="s">
        <v>5</v>
      </c>
      <c r="M16" s="2" t="s">
        <v>2884</v>
      </c>
      <c r="N16" s="2" t="s">
        <v>7</v>
      </c>
      <c r="O16" s="2" t="s">
        <v>58</v>
      </c>
      <c r="P16" s="2" t="s">
        <v>58</v>
      </c>
      <c r="Q16" s="2" t="s">
        <v>58</v>
      </c>
      <c r="R16" s="2" t="s">
        <v>61</v>
      </c>
      <c r="S16" s="46" t="s">
        <v>8</v>
      </c>
      <c r="T16" s="2" t="s">
        <v>3008</v>
      </c>
    </row>
    <row r="17" spans="1:21" ht="42" customHeight="1" x14ac:dyDescent="0.3">
      <c r="A17" s="2" t="str">
        <f t="shared" si="2"/>
        <v>Biamp Systems</v>
      </c>
      <c r="B17" s="17">
        <f t="shared" si="0"/>
        <v>46076</v>
      </c>
      <c r="C17" s="3" t="s">
        <v>3594</v>
      </c>
      <c r="D17" s="26" t="s">
        <v>329</v>
      </c>
      <c r="E17" s="26" t="s">
        <v>38</v>
      </c>
      <c r="F17" s="54">
        <v>176</v>
      </c>
      <c r="G17" s="2" t="s">
        <v>328</v>
      </c>
      <c r="H17" s="2" t="str">
        <f>Currency</f>
        <v>USD</v>
      </c>
      <c r="I17" s="2" t="str">
        <f>Table1917[[#This Row],[Short Description]]</f>
        <v>EasyConnect MC1</v>
      </c>
      <c r="J17" s="2" t="s">
        <v>330</v>
      </c>
      <c r="K17" s="2" t="s">
        <v>319</v>
      </c>
      <c r="L17" s="2" t="str">
        <f>ItemStatus</f>
        <v>Current</v>
      </c>
      <c r="M17" s="2" t="s">
        <v>225</v>
      </c>
      <c r="N17" s="2" t="str">
        <f>Freight</f>
        <v>Standard Freight</v>
      </c>
      <c r="O17" s="2" t="str">
        <f>DropShip</f>
        <v>n</v>
      </c>
      <c r="P17" s="2" t="str">
        <f>EnergyStar</f>
        <v>n</v>
      </c>
      <c r="Q17" s="2" t="s">
        <v>58</v>
      </c>
      <c r="R17" s="2" t="s">
        <v>61</v>
      </c>
      <c r="S17" s="46" t="str">
        <f>URL</f>
        <v>https://www.biamp.com</v>
      </c>
      <c r="T17" s="2" t="s">
        <v>3008</v>
      </c>
    </row>
    <row r="18" spans="1:21" ht="42" customHeight="1" x14ac:dyDescent="0.3">
      <c r="A18" s="2" t="str">
        <f t="shared" si="2"/>
        <v>Biamp Systems</v>
      </c>
      <c r="B18" s="17">
        <f t="shared" si="0"/>
        <v>46076</v>
      </c>
      <c r="C18" s="3" t="s">
        <v>3595</v>
      </c>
      <c r="D18" s="26" t="s">
        <v>2895</v>
      </c>
      <c r="E18" s="26" t="s">
        <v>38</v>
      </c>
      <c r="F18" s="54">
        <v>1325</v>
      </c>
      <c r="G18" s="2" t="s">
        <v>2894</v>
      </c>
      <c r="H18" s="2" t="s">
        <v>2</v>
      </c>
      <c r="I18" s="2" t="s">
        <v>2895</v>
      </c>
      <c r="J18" s="2" t="s">
        <v>3002</v>
      </c>
      <c r="K18" s="2" t="s">
        <v>3001</v>
      </c>
      <c r="L18" s="2" t="s">
        <v>5</v>
      </c>
      <c r="M18" s="2" t="s">
        <v>225</v>
      </c>
      <c r="N18" s="2" t="s">
        <v>7</v>
      </c>
      <c r="O18" s="2" t="s">
        <v>58</v>
      </c>
      <c r="Q18" s="2" t="s">
        <v>39</v>
      </c>
      <c r="R18" s="2" t="s">
        <v>121</v>
      </c>
      <c r="S18" s="46" t="s">
        <v>8</v>
      </c>
      <c r="T18" s="2" t="s">
        <v>3008</v>
      </c>
    </row>
    <row r="19" spans="1:21" ht="42" customHeight="1" x14ac:dyDescent="0.3">
      <c r="A19" s="2" t="s">
        <v>1</v>
      </c>
      <c r="B19" s="17">
        <f t="shared" si="0"/>
        <v>46076</v>
      </c>
      <c r="C19" s="3" t="s">
        <v>3596</v>
      </c>
      <c r="D19" s="33" t="s">
        <v>3329</v>
      </c>
      <c r="E19" s="33" t="s">
        <v>38</v>
      </c>
      <c r="F19" s="55">
        <v>2500</v>
      </c>
      <c r="G19" s="2" t="s">
        <v>3328</v>
      </c>
      <c r="H19" s="2" t="s">
        <v>2</v>
      </c>
      <c r="I19" s="2" t="s">
        <v>3329</v>
      </c>
      <c r="J19" s="2" t="s">
        <v>3330</v>
      </c>
      <c r="K19" s="2" t="s">
        <v>3001</v>
      </c>
      <c r="L19" s="2" t="s">
        <v>5</v>
      </c>
      <c r="M19" s="2" t="s">
        <v>3008</v>
      </c>
      <c r="N19" s="2" t="s">
        <v>7</v>
      </c>
      <c r="O19" s="2" t="s">
        <v>58</v>
      </c>
      <c r="P19" s="2" t="s">
        <v>58</v>
      </c>
      <c r="Q19" s="2" t="s">
        <v>58</v>
      </c>
      <c r="R19" s="2" t="s">
        <v>61</v>
      </c>
      <c r="S19" s="52" t="s">
        <v>8</v>
      </c>
      <c r="T19" s="2" t="s">
        <v>3008</v>
      </c>
      <c r="U19" s="2" t="s">
        <v>3331</v>
      </c>
    </row>
    <row r="20" spans="1:21" ht="42" customHeight="1" x14ac:dyDescent="0.3">
      <c r="A20" s="2" t="s">
        <v>1</v>
      </c>
      <c r="B20" s="17">
        <f t="shared" si="0"/>
        <v>46076</v>
      </c>
      <c r="C20" s="3" t="s">
        <v>3597</v>
      </c>
      <c r="D20" s="33" t="s">
        <v>3333</v>
      </c>
      <c r="E20" s="33" t="s">
        <v>38</v>
      </c>
      <c r="F20" s="55">
        <v>3000</v>
      </c>
      <c r="G20" s="2" t="s">
        <v>3332</v>
      </c>
      <c r="H20" s="2" t="s">
        <v>2</v>
      </c>
      <c r="I20" s="2" t="s">
        <v>3333</v>
      </c>
      <c r="J20" s="2" t="s">
        <v>3334</v>
      </c>
      <c r="K20" s="2" t="s">
        <v>3012</v>
      </c>
      <c r="L20" s="2" t="s">
        <v>5</v>
      </c>
      <c r="M20" s="2" t="s">
        <v>3008</v>
      </c>
      <c r="N20" s="2" t="s">
        <v>7</v>
      </c>
      <c r="O20" s="2" t="s">
        <v>58</v>
      </c>
      <c r="P20" s="2" t="s">
        <v>58</v>
      </c>
      <c r="Q20" s="2" t="s">
        <v>58</v>
      </c>
      <c r="R20" s="2" t="s">
        <v>2964</v>
      </c>
      <c r="S20" s="52" t="s">
        <v>8</v>
      </c>
      <c r="T20" s="2" t="s">
        <v>3008</v>
      </c>
    </row>
    <row r="21" spans="1:21" ht="42" customHeight="1" x14ac:dyDescent="0.3">
      <c r="A21" s="2" t="s">
        <v>1</v>
      </c>
      <c r="B21" s="17">
        <f t="shared" si="0"/>
        <v>46076</v>
      </c>
      <c r="C21" s="3" t="s">
        <v>3598</v>
      </c>
      <c r="D21" s="33" t="s">
        <v>3336</v>
      </c>
      <c r="E21" s="33" t="s">
        <v>38</v>
      </c>
      <c r="F21" s="55">
        <v>2544</v>
      </c>
      <c r="G21" s="2" t="s">
        <v>3335</v>
      </c>
      <c r="H21" s="2" t="s">
        <v>2</v>
      </c>
      <c r="I21" s="2" t="s">
        <v>3336</v>
      </c>
      <c r="J21" s="2" t="s">
        <v>3337</v>
      </c>
      <c r="K21" s="2" t="s">
        <v>3012</v>
      </c>
      <c r="L21" s="2" t="s">
        <v>5</v>
      </c>
      <c r="M21" s="2" t="s">
        <v>3008</v>
      </c>
      <c r="N21" s="2" t="s">
        <v>7</v>
      </c>
      <c r="O21" s="2" t="s">
        <v>58</v>
      </c>
      <c r="P21" s="2" t="s">
        <v>58</v>
      </c>
      <c r="Q21" s="2" t="s">
        <v>58</v>
      </c>
      <c r="R21" s="2" t="s">
        <v>2964</v>
      </c>
      <c r="S21" s="52" t="s">
        <v>8</v>
      </c>
      <c r="T21" s="2" t="s">
        <v>3008</v>
      </c>
    </row>
    <row r="22" spans="1:21" ht="42" customHeight="1" x14ac:dyDescent="0.3">
      <c r="A22" s="2" t="s">
        <v>1</v>
      </c>
      <c r="B22" s="17">
        <f t="shared" si="0"/>
        <v>46076</v>
      </c>
      <c r="C22" s="3" t="s">
        <v>3599</v>
      </c>
      <c r="D22" s="33" t="s">
        <v>3339</v>
      </c>
      <c r="E22" s="33" t="s">
        <v>38</v>
      </c>
      <c r="F22" s="55">
        <v>1484</v>
      </c>
      <c r="G22" s="2" t="s">
        <v>3338</v>
      </c>
      <c r="H22" s="2" t="s">
        <v>2</v>
      </c>
      <c r="I22" s="2" t="s">
        <v>3339</v>
      </c>
      <c r="J22" s="2" t="s">
        <v>3340</v>
      </c>
      <c r="K22" s="2" t="s">
        <v>3012</v>
      </c>
      <c r="L22" s="2" t="s">
        <v>5</v>
      </c>
      <c r="M22" s="2" t="s">
        <v>3008</v>
      </c>
      <c r="N22" s="2" t="s">
        <v>7</v>
      </c>
      <c r="O22" s="2" t="s">
        <v>58</v>
      </c>
      <c r="P22" s="2" t="s">
        <v>58</v>
      </c>
      <c r="Q22" s="2" t="s">
        <v>58</v>
      </c>
      <c r="R22" s="2" t="s">
        <v>2964</v>
      </c>
      <c r="S22" s="52" t="s">
        <v>8</v>
      </c>
      <c r="T22" s="2" t="s">
        <v>3008</v>
      </c>
      <c r="U22" s="50"/>
    </row>
    <row r="23" spans="1:21" ht="42" customHeight="1" x14ac:dyDescent="0.3">
      <c r="A23" s="2" t="s">
        <v>1</v>
      </c>
      <c r="B23" s="17">
        <f t="shared" si="0"/>
        <v>46076</v>
      </c>
      <c r="C23" s="3" t="s">
        <v>4503</v>
      </c>
      <c r="D23" s="33" t="s">
        <v>4504</v>
      </c>
      <c r="E23" s="33" t="s">
        <v>38</v>
      </c>
      <c r="F23" s="55">
        <v>800</v>
      </c>
      <c r="G23" s="2" t="s">
        <v>2964</v>
      </c>
      <c r="H23" s="2" t="s">
        <v>2</v>
      </c>
      <c r="I23" s="2" t="s">
        <v>4504</v>
      </c>
      <c r="J23" s="2" t="s">
        <v>4505</v>
      </c>
      <c r="K23" s="2" t="s">
        <v>2884</v>
      </c>
      <c r="L23" s="2" t="s">
        <v>5</v>
      </c>
      <c r="M23" s="2" t="s">
        <v>3008</v>
      </c>
      <c r="N23" s="2" t="s">
        <v>7</v>
      </c>
      <c r="O23" s="2" t="s">
        <v>58</v>
      </c>
      <c r="P23" s="2" t="s">
        <v>58</v>
      </c>
      <c r="Q23" s="2" t="s">
        <v>58</v>
      </c>
      <c r="R23" s="2" t="s">
        <v>2964</v>
      </c>
      <c r="S23" s="46" t="s">
        <v>8</v>
      </c>
      <c r="T23" s="2" t="s">
        <v>3008</v>
      </c>
      <c r="U23" s="2" t="s">
        <v>3368</v>
      </c>
    </row>
    <row r="24" spans="1:21" ht="42" customHeight="1" x14ac:dyDescent="0.3">
      <c r="A24" s="2" t="s">
        <v>1</v>
      </c>
      <c r="B24" s="17">
        <f t="shared" si="0"/>
        <v>46076</v>
      </c>
      <c r="C24" s="3" t="s">
        <v>4506</v>
      </c>
      <c r="D24" s="33" t="s">
        <v>4507</v>
      </c>
      <c r="E24" s="33" t="s">
        <v>38</v>
      </c>
      <c r="F24" s="55">
        <v>100</v>
      </c>
      <c r="G24" s="2" t="s">
        <v>2964</v>
      </c>
      <c r="H24" s="2" t="s">
        <v>2</v>
      </c>
      <c r="I24" s="2" t="s">
        <v>4507</v>
      </c>
      <c r="J24" s="2" t="s">
        <v>4508</v>
      </c>
      <c r="K24" s="2" t="s">
        <v>2884</v>
      </c>
      <c r="L24" s="2" t="s">
        <v>5</v>
      </c>
      <c r="M24" s="2" t="s">
        <v>3008</v>
      </c>
      <c r="N24" s="2" t="s">
        <v>7</v>
      </c>
      <c r="O24" s="2" t="s">
        <v>58</v>
      </c>
      <c r="P24" s="2" t="s">
        <v>58</v>
      </c>
      <c r="Q24" s="2" t="s">
        <v>58</v>
      </c>
      <c r="R24" s="2" t="s">
        <v>2964</v>
      </c>
      <c r="S24" s="46" t="s">
        <v>8</v>
      </c>
      <c r="T24" s="2" t="s">
        <v>3008</v>
      </c>
      <c r="U24" s="2" t="s">
        <v>3368</v>
      </c>
    </row>
    <row r="25" spans="1:21" ht="42" customHeight="1" x14ac:dyDescent="0.3">
      <c r="A25" s="2" t="s">
        <v>1</v>
      </c>
      <c r="B25" s="17">
        <f t="shared" si="0"/>
        <v>46076</v>
      </c>
      <c r="C25" s="3" t="s">
        <v>4509</v>
      </c>
      <c r="D25" s="33" t="s">
        <v>4510</v>
      </c>
      <c r="E25" s="33" t="s">
        <v>38</v>
      </c>
      <c r="F25" s="55">
        <v>100</v>
      </c>
      <c r="G25" s="2" t="s">
        <v>2964</v>
      </c>
      <c r="H25" s="2" t="s">
        <v>2</v>
      </c>
      <c r="I25" s="2" t="s">
        <v>4510</v>
      </c>
      <c r="J25" s="2" t="s">
        <v>4511</v>
      </c>
      <c r="K25" s="2" t="s">
        <v>2884</v>
      </c>
      <c r="L25" s="2" t="s">
        <v>5</v>
      </c>
      <c r="M25" s="2" t="s">
        <v>3008</v>
      </c>
      <c r="N25" s="2" t="s">
        <v>7</v>
      </c>
      <c r="O25" s="2" t="s">
        <v>58</v>
      </c>
      <c r="P25" s="2" t="s">
        <v>58</v>
      </c>
      <c r="Q25" s="2" t="s">
        <v>58</v>
      </c>
      <c r="R25" s="2" t="s">
        <v>2964</v>
      </c>
      <c r="S25" s="46" t="s">
        <v>8</v>
      </c>
      <c r="T25" s="2" t="s">
        <v>3008</v>
      </c>
      <c r="U25" s="2" t="s">
        <v>3368</v>
      </c>
    </row>
    <row r="26" spans="1:21" ht="42" customHeight="1" x14ac:dyDescent="0.3">
      <c r="A26" s="2" t="s">
        <v>1</v>
      </c>
      <c r="B26" s="17">
        <f t="shared" si="0"/>
        <v>46076</v>
      </c>
      <c r="C26" s="3" t="s">
        <v>4512</v>
      </c>
      <c r="D26" s="33" t="s">
        <v>4513</v>
      </c>
      <c r="E26" s="33" t="s">
        <v>38</v>
      </c>
      <c r="F26" s="55">
        <v>400</v>
      </c>
      <c r="G26" s="2" t="s">
        <v>2964</v>
      </c>
      <c r="H26" s="2" t="s">
        <v>2</v>
      </c>
      <c r="I26" s="2" t="s">
        <v>4513</v>
      </c>
      <c r="J26" s="2" t="s">
        <v>4514</v>
      </c>
      <c r="K26" s="2" t="s">
        <v>4450</v>
      </c>
      <c r="L26" s="2" t="s">
        <v>5</v>
      </c>
      <c r="M26" s="2" t="s">
        <v>3008</v>
      </c>
      <c r="N26" s="2" t="s">
        <v>7</v>
      </c>
      <c r="O26" s="2" t="s">
        <v>58</v>
      </c>
      <c r="P26" s="2" t="s">
        <v>58</v>
      </c>
      <c r="Q26" s="2" t="s">
        <v>58</v>
      </c>
      <c r="R26" s="2" t="s">
        <v>2964</v>
      </c>
      <c r="S26" s="46" t="s">
        <v>8</v>
      </c>
      <c r="T26" s="2" t="s">
        <v>3008</v>
      </c>
      <c r="U26" s="2" t="s">
        <v>4451</v>
      </c>
    </row>
    <row r="27" spans="1:21" ht="42" customHeight="1" x14ac:dyDescent="0.3">
      <c r="A27" s="2" t="str">
        <f>Company</f>
        <v>Biamp Systems</v>
      </c>
      <c r="B27" s="17">
        <f t="shared" si="0"/>
        <v>46076</v>
      </c>
      <c r="C27" s="3" t="s">
        <v>4301</v>
      </c>
      <c r="D27" s="33" t="s">
        <v>3007</v>
      </c>
      <c r="E27" s="33" t="s">
        <v>38</v>
      </c>
      <c r="F27" s="55">
        <v>293</v>
      </c>
      <c r="G27" s="2" t="s">
        <v>392</v>
      </c>
      <c r="H27" s="2" t="str">
        <f>Currency</f>
        <v>USD</v>
      </c>
      <c r="I27" s="2" t="str">
        <f>Table1917[[#This Row],[Short Description]]</f>
        <v>EasyConnect USB 200</v>
      </c>
      <c r="J27" s="2" t="s">
        <v>394</v>
      </c>
      <c r="K27" s="2" t="s">
        <v>395</v>
      </c>
      <c r="L27" s="2" t="str">
        <f>ItemStatus</f>
        <v>Current</v>
      </c>
      <c r="M27" s="2" t="s">
        <v>225</v>
      </c>
      <c r="N27" s="2" t="str">
        <f>Freight</f>
        <v>Standard Freight</v>
      </c>
      <c r="O27" s="2" t="str">
        <f>DropShip</f>
        <v>n</v>
      </c>
      <c r="P27" s="2" t="str">
        <f>EnergyStar</f>
        <v>n</v>
      </c>
      <c r="Q27" s="2" t="s">
        <v>39</v>
      </c>
      <c r="R27" s="2" t="s">
        <v>396</v>
      </c>
      <c r="S27" s="46" t="str">
        <f>URL</f>
        <v>https://www.biamp.com</v>
      </c>
      <c r="T27" s="2" t="s">
        <v>3008</v>
      </c>
    </row>
    <row r="28" spans="1:21" ht="42" customHeight="1" x14ac:dyDescent="0.3">
      <c r="A28" s="2" t="str">
        <f>Company</f>
        <v>Biamp Systems</v>
      </c>
      <c r="B28" s="17">
        <f t="shared" si="0"/>
        <v>46076</v>
      </c>
      <c r="C28" s="3" t="s">
        <v>3600</v>
      </c>
      <c r="D28" s="33" t="s">
        <v>3053</v>
      </c>
      <c r="E28" s="33" t="s">
        <v>38</v>
      </c>
      <c r="F28" s="55">
        <v>25</v>
      </c>
      <c r="G28" s="2" t="s">
        <v>3052</v>
      </c>
      <c r="H28" s="2" t="s">
        <v>2</v>
      </c>
      <c r="I28" s="2" t="s">
        <v>3053</v>
      </c>
      <c r="J28" s="2" t="s">
        <v>3054</v>
      </c>
      <c r="K28" s="2" t="s">
        <v>2884</v>
      </c>
      <c r="L28" s="2" t="s">
        <v>5</v>
      </c>
      <c r="M28" s="2" t="s">
        <v>3008</v>
      </c>
      <c r="N28" s="2" t="s">
        <v>7</v>
      </c>
      <c r="O28" s="2" t="s">
        <v>58</v>
      </c>
      <c r="P28" s="2" t="s">
        <v>58</v>
      </c>
      <c r="Q28" s="2" t="s">
        <v>58</v>
      </c>
      <c r="R28" s="2" t="s">
        <v>61</v>
      </c>
      <c r="S28" s="46" t="s">
        <v>8</v>
      </c>
      <c r="T28" s="2" t="s">
        <v>225</v>
      </c>
      <c r="U28" s="50"/>
    </row>
    <row r="29" spans="1:21" ht="42" customHeight="1" x14ac:dyDescent="0.3">
      <c r="A29" s="2" t="str">
        <f>Company</f>
        <v>Biamp Systems</v>
      </c>
      <c r="B29" s="17">
        <f t="shared" si="0"/>
        <v>46076</v>
      </c>
      <c r="C29" s="3" t="s">
        <v>3601</v>
      </c>
      <c r="D29" s="26" t="s">
        <v>3050</v>
      </c>
      <c r="E29" s="26" t="s">
        <v>38</v>
      </c>
      <c r="F29" s="54">
        <v>21</v>
      </c>
      <c r="G29" s="2" t="s">
        <v>3049</v>
      </c>
      <c r="H29" s="2" t="s">
        <v>2</v>
      </c>
      <c r="I29" s="2" t="s">
        <v>3050</v>
      </c>
      <c r="J29" s="2" t="s">
        <v>3051</v>
      </c>
      <c r="K29" s="2" t="s">
        <v>2884</v>
      </c>
      <c r="L29" s="2" t="s">
        <v>5</v>
      </c>
      <c r="M29" s="2" t="s">
        <v>3008</v>
      </c>
      <c r="N29" s="2" t="s">
        <v>7</v>
      </c>
      <c r="O29" s="2" t="s">
        <v>58</v>
      </c>
      <c r="P29" s="2" t="s">
        <v>58</v>
      </c>
      <c r="Q29" s="2" t="s">
        <v>58</v>
      </c>
      <c r="R29" s="2" t="s">
        <v>61</v>
      </c>
      <c r="S29" s="46" t="s">
        <v>8</v>
      </c>
      <c r="T29" s="2" t="s">
        <v>225</v>
      </c>
      <c r="U29" s="50"/>
    </row>
    <row r="30" spans="1:21" ht="42" customHeight="1" x14ac:dyDescent="0.3">
      <c r="A30" s="2" t="s">
        <v>1</v>
      </c>
      <c r="B30" s="17">
        <f t="shared" si="0"/>
        <v>46076</v>
      </c>
      <c r="C30" s="3" t="s">
        <v>3602</v>
      </c>
      <c r="D30" s="26" t="s">
        <v>3014</v>
      </c>
      <c r="E30" s="26" t="s">
        <v>38</v>
      </c>
      <c r="F30" s="54">
        <v>38</v>
      </c>
      <c r="G30" s="2" t="s">
        <v>3013</v>
      </c>
      <c r="H30" s="2" t="s">
        <v>2</v>
      </c>
      <c r="I30" s="2" t="s">
        <v>3014</v>
      </c>
      <c r="J30" s="2" t="s">
        <v>3015</v>
      </c>
      <c r="K30" s="2" t="s">
        <v>2884</v>
      </c>
      <c r="L30" s="2" t="s">
        <v>5</v>
      </c>
      <c r="M30" s="2" t="s">
        <v>3008</v>
      </c>
      <c r="N30" s="2" t="s">
        <v>7</v>
      </c>
      <c r="O30" s="2" t="s">
        <v>58</v>
      </c>
      <c r="P30" s="2" t="s">
        <v>58</v>
      </c>
      <c r="Q30" s="2" t="s">
        <v>58</v>
      </c>
      <c r="R30" s="2" t="s">
        <v>61</v>
      </c>
      <c r="S30" s="52" t="s">
        <v>8</v>
      </c>
      <c r="T30" s="2" t="s">
        <v>225</v>
      </c>
      <c r="U30" s="50"/>
    </row>
    <row r="31" spans="1:21" ht="42" customHeight="1" x14ac:dyDescent="0.3">
      <c r="A31" s="2" t="s">
        <v>1</v>
      </c>
      <c r="B31" s="17">
        <f t="shared" si="0"/>
        <v>46076</v>
      </c>
      <c r="C31" s="3" t="s">
        <v>3603</v>
      </c>
      <c r="D31" s="26" t="s">
        <v>3023</v>
      </c>
      <c r="E31" s="26" t="s">
        <v>38</v>
      </c>
      <c r="F31" s="54">
        <v>64</v>
      </c>
      <c r="G31" s="2" t="s">
        <v>3022</v>
      </c>
      <c r="H31" s="2" t="s">
        <v>2</v>
      </c>
      <c r="I31" s="2" t="s">
        <v>3023</v>
      </c>
      <c r="J31" s="2" t="s">
        <v>3024</v>
      </c>
      <c r="K31" s="2" t="s">
        <v>2884</v>
      </c>
      <c r="L31" s="2" t="s">
        <v>5</v>
      </c>
      <c r="M31" s="2" t="s">
        <v>3008</v>
      </c>
      <c r="N31" s="2" t="s">
        <v>7</v>
      </c>
      <c r="O31" s="2" t="s">
        <v>58</v>
      </c>
      <c r="P31" s="2" t="s">
        <v>58</v>
      </c>
      <c r="Q31" s="2" t="s">
        <v>58</v>
      </c>
      <c r="R31" s="2" t="s">
        <v>61</v>
      </c>
      <c r="S31" s="52" t="s">
        <v>8</v>
      </c>
      <c r="T31" s="2" t="s">
        <v>225</v>
      </c>
      <c r="U31" s="50"/>
    </row>
    <row r="32" spans="1:21" ht="42" customHeight="1" x14ac:dyDescent="0.3">
      <c r="A32" s="2" t="str">
        <f t="shared" ref="A32:A38" si="3">Company</f>
        <v>Biamp Systems</v>
      </c>
      <c r="B32" s="17">
        <f t="shared" si="0"/>
        <v>46076</v>
      </c>
      <c r="C32" s="3" t="s">
        <v>3604</v>
      </c>
      <c r="D32" s="26" t="s">
        <v>3032</v>
      </c>
      <c r="E32" s="26" t="s">
        <v>38</v>
      </c>
      <c r="F32" s="54">
        <v>38</v>
      </c>
      <c r="G32" s="2" t="s">
        <v>3031</v>
      </c>
      <c r="H32" s="2" t="s">
        <v>2</v>
      </c>
      <c r="I32" s="2" t="s">
        <v>3032</v>
      </c>
      <c r="J32" s="2" t="s">
        <v>3033</v>
      </c>
      <c r="K32" s="2" t="s">
        <v>2884</v>
      </c>
      <c r="L32" s="2" t="s">
        <v>5</v>
      </c>
      <c r="M32" s="2" t="s">
        <v>3008</v>
      </c>
      <c r="N32" s="2" t="s">
        <v>7</v>
      </c>
      <c r="O32" s="2" t="s">
        <v>58</v>
      </c>
      <c r="P32" s="2" t="s">
        <v>58</v>
      </c>
      <c r="Q32" s="2" t="s">
        <v>58</v>
      </c>
      <c r="R32" s="2" t="s">
        <v>61</v>
      </c>
      <c r="S32" s="46" t="s">
        <v>8</v>
      </c>
      <c r="T32" s="2" t="s">
        <v>225</v>
      </c>
      <c r="U32" s="50"/>
    </row>
    <row r="33" spans="1:21" ht="42" customHeight="1" x14ac:dyDescent="0.3">
      <c r="A33" s="2" t="str">
        <f t="shared" si="3"/>
        <v>Biamp Systems</v>
      </c>
      <c r="B33" s="17">
        <f t="shared" si="0"/>
        <v>46076</v>
      </c>
      <c r="C33" s="3" t="s">
        <v>3605</v>
      </c>
      <c r="D33" s="26" t="s">
        <v>2901</v>
      </c>
      <c r="E33" s="26" t="s">
        <v>38</v>
      </c>
      <c r="F33" s="54">
        <v>53</v>
      </c>
      <c r="G33" s="2" t="s">
        <v>2900</v>
      </c>
      <c r="H33" s="2" t="s">
        <v>2</v>
      </c>
      <c r="I33" s="2" t="s">
        <v>2901</v>
      </c>
      <c r="J33" s="2" t="s">
        <v>3098</v>
      </c>
      <c r="K33" s="2" t="s">
        <v>2884</v>
      </c>
      <c r="L33" s="2" t="s">
        <v>5</v>
      </c>
      <c r="M33" s="2" t="s">
        <v>2884</v>
      </c>
      <c r="N33" s="2" t="s">
        <v>7</v>
      </c>
      <c r="O33" s="2" t="s">
        <v>58</v>
      </c>
      <c r="P33" s="2" t="s">
        <v>58</v>
      </c>
      <c r="Q33" s="2" t="s">
        <v>58</v>
      </c>
      <c r="R33" s="2" t="s">
        <v>61</v>
      </c>
      <c r="S33" s="46" t="s">
        <v>8</v>
      </c>
      <c r="T33" s="2" t="s">
        <v>3008</v>
      </c>
    </row>
    <row r="34" spans="1:21" ht="42" customHeight="1" x14ac:dyDescent="0.3">
      <c r="A34" s="2" t="str">
        <f t="shared" si="3"/>
        <v>Biamp Systems</v>
      </c>
      <c r="B34" s="17">
        <f t="shared" si="0"/>
        <v>46076</v>
      </c>
      <c r="C34" s="3" t="s">
        <v>3606</v>
      </c>
      <c r="D34" s="26" t="s">
        <v>2903</v>
      </c>
      <c r="E34" s="26" t="s">
        <v>38</v>
      </c>
      <c r="F34" s="54">
        <v>127</v>
      </c>
      <c r="G34" s="2" t="s">
        <v>2902</v>
      </c>
      <c r="H34" s="2" t="s">
        <v>2</v>
      </c>
      <c r="I34" s="2" t="s">
        <v>2903</v>
      </c>
      <c r="J34" s="2" t="s">
        <v>2904</v>
      </c>
      <c r="K34" s="2" t="s">
        <v>2884</v>
      </c>
      <c r="L34" s="2" t="s">
        <v>5</v>
      </c>
      <c r="M34" s="2" t="s">
        <v>2884</v>
      </c>
      <c r="N34" s="2" t="s">
        <v>7</v>
      </c>
      <c r="O34" s="2" t="s">
        <v>58</v>
      </c>
      <c r="P34" s="2" t="s">
        <v>58</v>
      </c>
      <c r="Q34" s="2" t="s">
        <v>58</v>
      </c>
      <c r="R34" s="2" t="s">
        <v>61</v>
      </c>
      <c r="S34" s="46" t="s">
        <v>8</v>
      </c>
      <c r="T34" s="2" t="s">
        <v>3008</v>
      </c>
    </row>
    <row r="35" spans="1:21" ht="42" customHeight="1" x14ac:dyDescent="0.3">
      <c r="A35" s="2" t="str">
        <f t="shared" si="3"/>
        <v>Biamp Systems</v>
      </c>
      <c r="B35" s="17">
        <f t="shared" si="0"/>
        <v>46076</v>
      </c>
      <c r="C35" s="3" t="s">
        <v>3607</v>
      </c>
      <c r="D35" s="26" t="s">
        <v>3041</v>
      </c>
      <c r="E35" s="26" t="s">
        <v>38</v>
      </c>
      <c r="F35" s="54">
        <v>159</v>
      </c>
      <c r="G35" s="2" t="s">
        <v>3040</v>
      </c>
      <c r="H35" s="2" t="s">
        <v>2</v>
      </c>
      <c r="I35" s="2" t="s">
        <v>3041</v>
      </c>
      <c r="J35" s="2" t="s">
        <v>3042</v>
      </c>
      <c r="K35" s="2" t="s">
        <v>2884</v>
      </c>
      <c r="L35" s="2" t="s">
        <v>5</v>
      </c>
      <c r="M35" s="2" t="s">
        <v>3008</v>
      </c>
      <c r="N35" s="2" t="s">
        <v>7</v>
      </c>
      <c r="O35" s="2" t="s">
        <v>58</v>
      </c>
      <c r="P35" s="2" t="s">
        <v>58</v>
      </c>
      <c r="Q35" s="2" t="s">
        <v>58</v>
      </c>
      <c r="R35" s="2" t="s">
        <v>61</v>
      </c>
      <c r="S35" s="46" t="s">
        <v>8</v>
      </c>
      <c r="T35" s="2" t="s">
        <v>225</v>
      </c>
      <c r="U35" s="50"/>
    </row>
    <row r="36" spans="1:21" ht="42" customHeight="1" x14ac:dyDescent="0.3">
      <c r="A36" s="2" t="str">
        <f t="shared" si="3"/>
        <v>Biamp Systems</v>
      </c>
      <c r="B36" s="17">
        <f t="shared" si="0"/>
        <v>46076</v>
      </c>
      <c r="C36" s="3" t="s">
        <v>3608</v>
      </c>
      <c r="D36" s="26" t="s">
        <v>2906</v>
      </c>
      <c r="E36" s="26" t="s">
        <v>38</v>
      </c>
      <c r="F36" s="54">
        <v>318</v>
      </c>
      <c r="G36" s="2" t="s">
        <v>2905</v>
      </c>
      <c r="H36" s="2" t="s">
        <v>2</v>
      </c>
      <c r="I36" s="2" t="s">
        <v>2906</v>
      </c>
      <c r="J36" s="2" t="s">
        <v>2992</v>
      </c>
      <c r="K36" s="2" t="s">
        <v>2884</v>
      </c>
      <c r="L36" s="2" t="s">
        <v>5</v>
      </c>
      <c r="M36" s="2" t="s">
        <v>2884</v>
      </c>
      <c r="N36" s="2" t="s">
        <v>7</v>
      </c>
      <c r="O36" s="2" t="s">
        <v>58</v>
      </c>
      <c r="P36" s="2" t="s">
        <v>58</v>
      </c>
      <c r="Q36" s="2" t="s">
        <v>58</v>
      </c>
      <c r="R36" s="2" t="s">
        <v>61</v>
      </c>
      <c r="S36" s="46" t="s">
        <v>8</v>
      </c>
      <c r="T36" s="2" t="s">
        <v>3008</v>
      </c>
    </row>
    <row r="37" spans="1:21" ht="42" customHeight="1" x14ac:dyDescent="0.3">
      <c r="A37" s="2" t="str">
        <f t="shared" si="3"/>
        <v>Biamp Systems</v>
      </c>
      <c r="B37" s="17">
        <f t="shared" si="0"/>
        <v>46076</v>
      </c>
      <c r="C37" s="3" t="s">
        <v>3609</v>
      </c>
      <c r="D37" s="26" t="s">
        <v>3044</v>
      </c>
      <c r="E37" s="26" t="s">
        <v>38</v>
      </c>
      <c r="F37" s="54">
        <v>265</v>
      </c>
      <c r="G37" s="2" t="s">
        <v>3043</v>
      </c>
      <c r="H37" s="2" t="s">
        <v>2</v>
      </c>
      <c r="I37" s="2" t="s">
        <v>3044</v>
      </c>
      <c r="J37" s="2" t="s">
        <v>3045</v>
      </c>
      <c r="K37" s="2" t="s">
        <v>2884</v>
      </c>
      <c r="L37" s="2" t="s">
        <v>5</v>
      </c>
      <c r="M37" s="2" t="s">
        <v>3008</v>
      </c>
      <c r="N37" s="2" t="s">
        <v>7</v>
      </c>
      <c r="O37" s="2" t="s">
        <v>58</v>
      </c>
      <c r="P37" s="2" t="s">
        <v>58</v>
      </c>
      <c r="Q37" s="2" t="s">
        <v>58</v>
      </c>
      <c r="R37" s="2" t="s">
        <v>61</v>
      </c>
      <c r="S37" s="46" t="s">
        <v>8</v>
      </c>
      <c r="T37" s="2" t="s">
        <v>225</v>
      </c>
      <c r="U37" s="50"/>
    </row>
    <row r="38" spans="1:21" ht="42" customHeight="1" x14ac:dyDescent="0.3">
      <c r="A38" s="2" t="str">
        <f t="shared" si="3"/>
        <v>Biamp Systems</v>
      </c>
      <c r="B38" s="17">
        <f t="shared" si="0"/>
        <v>46076</v>
      </c>
      <c r="C38" s="3" t="s">
        <v>3610</v>
      </c>
      <c r="D38" s="26" t="s">
        <v>2897</v>
      </c>
      <c r="E38" s="26" t="s">
        <v>38</v>
      </c>
      <c r="F38" s="54">
        <v>25</v>
      </c>
      <c r="G38" s="2" t="s">
        <v>2896</v>
      </c>
      <c r="H38" s="2" t="s">
        <v>2</v>
      </c>
      <c r="I38" s="2" t="s">
        <v>2897</v>
      </c>
      <c r="J38" s="2" t="s">
        <v>2898</v>
      </c>
      <c r="K38" s="2" t="s">
        <v>2884</v>
      </c>
      <c r="L38" s="2" t="s">
        <v>5</v>
      </c>
      <c r="M38" s="2" t="s">
        <v>2884</v>
      </c>
      <c r="N38" s="2" t="s">
        <v>7</v>
      </c>
      <c r="O38" s="2" t="s">
        <v>58</v>
      </c>
      <c r="P38" s="2" t="s">
        <v>58</v>
      </c>
      <c r="Q38" s="2" t="s">
        <v>58</v>
      </c>
      <c r="R38" s="2" t="s">
        <v>61</v>
      </c>
      <c r="S38" s="46" t="s">
        <v>8</v>
      </c>
      <c r="T38" s="2" t="s">
        <v>3008</v>
      </c>
    </row>
    <row r="39" spans="1:21" ht="42" customHeight="1" x14ac:dyDescent="0.3">
      <c r="A39" s="2" t="s">
        <v>1</v>
      </c>
      <c r="B39" s="17">
        <f t="shared" si="0"/>
        <v>46076</v>
      </c>
      <c r="C39" s="3" t="s">
        <v>3611</v>
      </c>
      <c r="D39" s="26" t="s">
        <v>3017</v>
      </c>
      <c r="E39" s="26" t="s">
        <v>38</v>
      </c>
      <c r="F39" s="54">
        <v>42</v>
      </c>
      <c r="G39" s="2" t="s">
        <v>3016</v>
      </c>
      <c r="H39" s="2" t="s">
        <v>2</v>
      </c>
      <c r="I39" s="2" t="s">
        <v>3017</v>
      </c>
      <c r="J39" s="2" t="s">
        <v>3018</v>
      </c>
      <c r="K39" s="2" t="s">
        <v>2884</v>
      </c>
      <c r="L39" s="2" t="s">
        <v>5</v>
      </c>
      <c r="M39" s="2" t="s">
        <v>3008</v>
      </c>
      <c r="N39" s="2" t="s">
        <v>7</v>
      </c>
      <c r="O39" s="2" t="s">
        <v>58</v>
      </c>
      <c r="P39" s="2" t="s">
        <v>58</v>
      </c>
      <c r="Q39" s="2" t="s">
        <v>58</v>
      </c>
      <c r="R39" s="2" t="s">
        <v>61</v>
      </c>
      <c r="S39" s="52" t="s">
        <v>8</v>
      </c>
      <c r="T39" s="2" t="s">
        <v>225</v>
      </c>
      <c r="U39" s="50"/>
    </row>
    <row r="40" spans="1:21" ht="42" customHeight="1" x14ac:dyDescent="0.3">
      <c r="A40" s="2" t="str">
        <f>Company</f>
        <v>Biamp Systems</v>
      </c>
      <c r="B40" s="17">
        <f t="shared" si="0"/>
        <v>46076</v>
      </c>
      <c r="C40" s="3" t="s">
        <v>3612</v>
      </c>
      <c r="D40" s="26" t="s">
        <v>3026</v>
      </c>
      <c r="E40" s="26" t="s">
        <v>38</v>
      </c>
      <c r="F40" s="54">
        <v>25</v>
      </c>
      <c r="G40" s="2" t="s">
        <v>3025</v>
      </c>
      <c r="H40" s="2" t="s">
        <v>2</v>
      </c>
      <c r="I40" s="2" t="s">
        <v>3026</v>
      </c>
      <c r="J40" s="2" t="s">
        <v>3027</v>
      </c>
      <c r="K40" s="2" t="s">
        <v>2884</v>
      </c>
      <c r="L40" s="2" t="s">
        <v>5</v>
      </c>
      <c r="M40" s="2" t="s">
        <v>3008</v>
      </c>
      <c r="N40" s="2" t="s">
        <v>7</v>
      </c>
      <c r="O40" s="2" t="s">
        <v>58</v>
      </c>
      <c r="P40" s="2" t="s">
        <v>58</v>
      </c>
      <c r="Q40" s="2" t="s">
        <v>58</v>
      </c>
      <c r="R40" s="2" t="s">
        <v>61</v>
      </c>
      <c r="S40" s="46" t="s">
        <v>8</v>
      </c>
      <c r="T40" s="2" t="s">
        <v>225</v>
      </c>
      <c r="U40" s="50"/>
    </row>
    <row r="41" spans="1:21" ht="42" customHeight="1" x14ac:dyDescent="0.3">
      <c r="A41" s="2" t="str">
        <f>Company</f>
        <v>Biamp Systems</v>
      </c>
      <c r="B41" s="17">
        <f t="shared" si="0"/>
        <v>46076</v>
      </c>
      <c r="C41" s="3" t="s">
        <v>3613</v>
      </c>
      <c r="D41" s="33" t="s">
        <v>3035</v>
      </c>
      <c r="E41" s="33" t="s">
        <v>38</v>
      </c>
      <c r="F41" s="55">
        <v>32</v>
      </c>
      <c r="G41" s="2" t="s">
        <v>3034</v>
      </c>
      <c r="H41" s="2" t="s">
        <v>2</v>
      </c>
      <c r="I41" s="2" t="s">
        <v>3035</v>
      </c>
      <c r="J41" s="2" t="s">
        <v>3036</v>
      </c>
      <c r="K41" s="2" t="s">
        <v>2884</v>
      </c>
      <c r="L41" s="2" t="s">
        <v>5</v>
      </c>
      <c r="M41" s="2" t="s">
        <v>3008</v>
      </c>
      <c r="N41" s="2" t="s">
        <v>7</v>
      </c>
      <c r="O41" s="2" t="s">
        <v>58</v>
      </c>
      <c r="P41" s="2" t="s">
        <v>58</v>
      </c>
      <c r="Q41" s="2" t="s">
        <v>58</v>
      </c>
      <c r="R41" s="2" t="s">
        <v>61</v>
      </c>
      <c r="S41" s="46" t="s">
        <v>8</v>
      </c>
      <c r="T41" s="2" t="s">
        <v>225</v>
      </c>
      <c r="U41" s="50"/>
    </row>
    <row r="42" spans="1:21" ht="42" customHeight="1" x14ac:dyDescent="0.3">
      <c r="A42" s="2" t="str">
        <f>Company</f>
        <v>Biamp Systems</v>
      </c>
      <c r="B42" s="17">
        <f t="shared" si="0"/>
        <v>46076</v>
      </c>
      <c r="C42" s="3" t="s">
        <v>3614</v>
      </c>
      <c r="D42" s="33" t="s">
        <v>2908</v>
      </c>
      <c r="E42" s="33" t="s">
        <v>38</v>
      </c>
      <c r="F42" s="55">
        <v>424</v>
      </c>
      <c r="G42" s="2" t="s">
        <v>2907</v>
      </c>
      <c r="H42" s="2" t="s">
        <v>2</v>
      </c>
      <c r="I42" s="2" t="s">
        <v>2908</v>
      </c>
      <c r="J42" s="2" t="s">
        <v>2993</v>
      </c>
      <c r="K42" s="2" t="s">
        <v>2884</v>
      </c>
      <c r="L42" s="2" t="s">
        <v>5</v>
      </c>
      <c r="M42" s="2" t="s">
        <v>2884</v>
      </c>
      <c r="N42" s="2" t="s">
        <v>7</v>
      </c>
      <c r="O42" s="2" t="s">
        <v>58</v>
      </c>
      <c r="P42" s="2" t="s">
        <v>58</v>
      </c>
      <c r="Q42" s="2" t="s">
        <v>58</v>
      </c>
      <c r="R42" s="2" t="s">
        <v>61</v>
      </c>
      <c r="S42" s="46" t="s">
        <v>8</v>
      </c>
      <c r="T42" s="2" t="s">
        <v>3008</v>
      </c>
    </row>
    <row r="43" spans="1:21" ht="42" customHeight="1" x14ac:dyDescent="0.3">
      <c r="A43" s="2" t="str">
        <f>Company</f>
        <v>Biamp Systems</v>
      </c>
      <c r="B43" s="17">
        <f t="shared" si="0"/>
        <v>46076</v>
      </c>
      <c r="C43" s="3" t="s">
        <v>3615</v>
      </c>
      <c r="D43" s="33" t="s">
        <v>3047</v>
      </c>
      <c r="E43" s="33" t="s">
        <v>38</v>
      </c>
      <c r="F43" s="55">
        <v>371</v>
      </c>
      <c r="G43" s="2" t="s">
        <v>3046</v>
      </c>
      <c r="H43" s="2" t="s">
        <v>2</v>
      </c>
      <c r="I43" s="2" t="s">
        <v>3047</v>
      </c>
      <c r="J43" s="2" t="s">
        <v>3048</v>
      </c>
      <c r="K43" s="2" t="s">
        <v>2884</v>
      </c>
      <c r="L43" s="2" t="s">
        <v>5</v>
      </c>
      <c r="M43" s="2" t="s">
        <v>3008</v>
      </c>
      <c r="N43" s="2" t="s">
        <v>7</v>
      </c>
      <c r="O43" s="2" t="s">
        <v>58</v>
      </c>
      <c r="P43" s="2" t="s">
        <v>58</v>
      </c>
      <c r="Q43" s="2" t="s">
        <v>58</v>
      </c>
      <c r="R43" s="2" t="s">
        <v>61</v>
      </c>
      <c r="S43" s="46" t="s">
        <v>8</v>
      </c>
      <c r="T43" s="2" t="s">
        <v>225</v>
      </c>
      <c r="U43" s="50"/>
    </row>
    <row r="44" spans="1:21" ht="42" customHeight="1" x14ac:dyDescent="0.3">
      <c r="A44" s="2" t="str">
        <f>Company</f>
        <v>Biamp Systems</v>
      </c>
      <c r="B44" s="17">
        <f t="shared" si="0"/>
        <v>46076</v>
      </c>
      <c r="C44" s="3" t="s">
        <v>3616</v>
      </c>
      <c r="D44" s="33" t="s">
        <v>2960</v>
      </c>
      <c r="E44" s="33" t="s">
        <v>38</v>
      </c>
      <c r="F44" s="55">
        <v>32</v>
      </c>
      <c r="G44" s="2" t="s">
        <v>2899</v>
      </c>
      <c r="H44" s="2" t="s">
        <v>2</v>
      </c>
      <c r="I44" s="2" t="s">
        <v>2960</v>
      </c>
      <c r="J44" s="2" t="s">
        <v>2961</v>
      </c>
      <c r="K44" s="2" t="s">
        <v>2884</v>
      </c>
      <c r="L44" s="2" t="s">
        <v>5</v>
      </c>
      <c r="M44" s="2" t="s">
        <v>2884</v>
      </c>
      <c r="N44" s="2" t="s">
        <v>7</v>
      </c>
      <c r="O44" s="2" t="s">
        <v>58</v>
      </c>
      <c r="P44" s="2" t="s">
        <v>58</v>
      </c>
      <c r="Q44" s="2" t="s">
        <v>58</v>
      </c>
      <c r="R44" s="2" t="s">
        <v>61</v>
      </c>
      <c r="S44" s="46" t="s">
        <v>8</v>
      </c>
      <c r="T44" s="2" t="s">
        <v>3008</v>
      </c>
    </row>
    <row r="45" spans="1:21" ht="42" customHeight="1" x14ac:dyDescent="0.3">
      <c r="A45" s="2" t="s">
        <v>1</v>
      </c>
      <c r="B45" s="17">
        <f t="shared" si="0"/>
        <v>46076</v>
      </c>
      <c r="C45" s="3" t="s">
        <v>3617</v>
      </c>
      <c r="D45" s="33" t="s">
        <v>3020</v>
      </c>
      <c r="E45" s="33" t="s">
        <v>38</v>
      </c>
      <c r="F45" s="55">
        <v>53</v>
      </c>
      <c r="G45" s="2" t="s">
        <v>3019</v>
      </c>
      <c r="H45" s="2" t="s">
        <v>2</v>
      </c>
      <c r="I45" s="2" t="s">
        <v>3020</v>
      </c>
      <c r="J45" s="2" t="s">
        <v>3021</v>
      </c>
      <c r="K45" s="2" t="s">
        <v>2884</v>
      </c>
      <c r="L45" s="2" t="s">
        <v>5</v>
      </c>
      <c r="M45" s="2" t="s">
        <v>3008</v>
      </c>
      <c r="N45" s="2" t="s">
        <v>7</v>
      </c>
      <c r="O45" s="2" t="s">
        <v>58</v>
      </c>
      <c r="P45" s="2" t="s">
        <v>58</v>
      </c>
      <c r="Q45" s="2" t="s">
        <v>58</v>
      </c>
      <c r="R45" s="2" t="s">
        <v>61</v>
      </c>
      <c r="S45" s="52" t="s">
        <v>8</v>
      </c>
      <c r="T45" s="2" t="s">
        <v>225</v>
      </c>
      <c r="U45" s="50"/>
    </row>
    <row r="46" spans="1:21" ht="42" customHeight="1" x14ac:dyDescent="0.3">
      <c r="A46" s="2" t="str">
        <f>Company</f>
        <v>Biamp Systems</v>
      </c>
      <c r="B46" s="17">
        <f t="shared" si="0"/>
        <v>46076</v>
      </c>
      <c r="C46" s="3" t="s">
        <v>3618</v>
      </c>
      <c r="D46" s="33" t="s">
        <v>3029</v>
      </c>
      <c r="E46" s="33" t="s">
        <v>38</v>
      </c>
      <c r="F46" s="55">
        <v>32</v>
      </c>
      <c r="G46" s="2" t="s">
        <v>3028</v>
      </c>
      <c r="H46" s="2" t="s">
        <v>2</v>
      </c>
      <c r="I46" s="2" t="s">
        <v>3029</v>
      </c>
      <c r="J46" s="2" t="s">
        <v>3030</v>
      </c>
      <c r="K46" s="2" t="s">
        <v>2884</v>
      </c>
      <c r="L46" s="2" t="s">
        <v>5</v>
      </c>
      <c r="M46" s="2" t="s">
        <v>3008</v>
      </c>
      <c r="N46" s="2" t="s">
        <v>7</v>
      </c>
      <c r="O46" s="2" t="s">
        <v>58</v>
      </c>
      <c r="P46" s="2" t="s">
        <v>58</v>
      </c>
      <c r="Q46" s="2" t="s">
        <v>58</v>
      </c>
      <c r="R46" s="2" t="s">
        <v>61</v>
      </c>
      <c r="S46" s="46" t="s">
        <v>8</v>
      </c>
      <c r="T46" s="2" t="s">
        <v>225</v>
      </c>
      <c r="U46" s="50"/>
    </row>
    <row r="47" spans="1:21" ht="42" customHeight="1" x14ac:dyDescent="0.3">
      <c r="A47" s="2" t="str">
        <f>Company</f>
        <v>Biamp Systems</v>
      </c>
      <c r="B47" s="17">
        <f t="shared" si="0"/>
        <v>46076</v>
      </c>
      <c r="C47" s="3" t="s">
        <v>3619</v>
      </c>
      <c r="D47" s="33" t="s">
        <v>3038</v>
      </c>
      <c r="E47" s="33" t="s">
        <v>38</v>
      </c>
      <c r="F47" s="55">
        <v>42</v>
      </c>
      <c r="G47" s="2" t="s">
        <v>3037</v>
      </c>
      <c r="H47" s="2" t="s">
        <v>2</v>
      </c>
      <c r="I47" s="2" t="s">
        <v>3038</v>
      </c>
      <c r="J47" s="2" t="s">
        <v>3039</v>
      </c>
      <c r="K47" s="2" t="s">
        <v>2884</v>
      </c>
      <c r="L47" s="2" t="s">
        <v>5</v>
      </c>
      <c r="M47" s="2" t="s">
        <v>3008</v>
      </c>
      <c r="N47" s="2" t="s">
        <v>7</v>
      </c>
      <c r="O47" s="2" t="s">
        <v>58</v>
      </c>
      <c r="P47" s="2" t="s">
        <v>58</v>
      </c>
      <c r="Q47" s="2" t="s">
        <v>58</v>
      </c>
      <c r="R47" s="2" t="s">
        <v>61</v>
      </c>
      <c r="S47" s="46" t="s">
        <v>8</v>
      </c>
      <c r="T47" s="2" t="s">
        <v>225</v>
      </c>
      <c r="U47" s="50"/>
    </row>
    <row r="48" spans="1:21" ht="42" customHeight="1" x14ac:dyDescent="0.3">
      <c r="A48" s="2" t="str">
        <f>Company</f>
        <v>Biamp Systems</v>
      </c>
      <c r="B48" s="17">
        <f t="shared" si="0"/>
        <v>46076</v>
      </c>
      <c r="C48" s="3" t="s">
        <v>3620</v>
      </c>
      <c r="D48" s="33" t="s">
        <v>3059</v>
      </c>
      <c r="E48" s="33" t="s">
        <v>38</v>
      </c>
      <c r="F48" s="55">
        <v>106</v>
      </c>
      <c r="G48" s="2" t="s">
        <v>3058</v>
      </c>
      <c r="H48" s="2" t="s">
        <v>2</v>
      </c>
      <c r="I48" s="2" t="s">
        <v>3059</v>
      </c>
      <c r="J48" s="2" t="s">
        <v>3060</v>
      </c>
      <c r="K48" s="2" t="s">
        <v>2884</v>
      </c>
      <c r="L48" s="2" t="s">
        <v>5</v>
      </c>
      <c r="M48" s="2" t="s">
        <v>3008</v>
      </c>
      <c r="N48" s="2" t="s">
        <v>7</v>
      </c>
      <c r="O48" s="2" t="s">
        <v>58</v>
      </c>
      <c r="P48" s="2" t="s">
        <v>58</v>
      </c>
      <c r="Q48" s="2" t="s">
        <v>58</v>
      </c>
      <c r="R48" s="2" t="s">
        <v>61</v>
      </c>
      <c r="S48" s="46" t="s">
        <v>8</v>
      </c>
      <c r="T48" s="2" t="s">
        <v>225</v>
      </c>
    </row>
  </sheetData>
  <sheetProtection algorithmName="SHA-512" hashValue="Xao0CbnRAEZlY2pCiTdUixaZiOBugaDSZ0bXCIfxurM/T9i/TTY5BGxpeUADuhFgABYQLBrBTm/l3QbCyNlMlQ==" saltValue="r6x0lM2MtgFDKa5YWEVUEw==" spinCount="100000" sheet="1" objects="1" scenarios="1"/>
  <conditionalFormatting sqref="C6 C8">
    <cfRule type="duplicateValues" dxfId="13" priority="2"/>
  </conditionalFormatting>
  <hyperlinks>
    <hyperlink ref="S2" r:id="rId1" xr:uid="{75D2C2BD-366F-458F-A660-EEB93006E005}"/>
    <hyperlink ref="S3" r:id="rId2" xr:uid="{163748D1-6864-43AA-BD0D-65F4730F8F88}"/>
    <hyperlink ref="S4" r:id="rId3" xr:uid="{6FA03586-F54D-4725-AA5E-9682F8202A1C}"/>
    <hyperlink ref="S5" r:id="rId4" display="https://www.biamp.com" xr:uid="{443D29A7-C137-49DC-ADFC-10E1EF8BFA20}"/>
    <hyperlink ref="S6" r:id="rId5" display="https://www.biamp.com" xr:uid="{12BC2667-6D01-43AA-ABA2-615B2C70DF65}"/>
    <hyperlink ref="S7" r:id="rId6" display="https://www.biamp.com" xr:uid="{BC69BC1E-BB72-494B-B07F-00B9C6C81FD0}"/>
    <hyperlink ref="S8" r:id="rId7" display="https://www.biamp.com" xr:uid="{6B8FD140-BFD4-4EC5-88B3-3D5C05FA9429}"/>
    <hyperlink ref="S9" r:id="rId8" display="https://www.biamp.com" xr:uid="{02C91550-9D83-4AAE-BB78-FB0068CCF572}"/>
    <hyperlink ref="S10" r:id="rId9" xr:uid="{FCB015E4-BECC-4614-8368-E126143F3D2E}"/>
    <hyperlink ref="S11" r:id="rId10" xr:uid="{E8BB68ED-5763-4C90-9793-79DFF6F81F4F}"/>
    <hyperlink ref="S12" r:id="rId11" xr:uid="{29450AFD-D305-4BE8-B9AD-51D38CE4E545}"/>
    <hyperlink ref="S13" r:id="rId12" xr:uid="{32FA597D-ADE2-4A1F-98FC-10942C8F6597}"/>
    <hyperlink ref="S14" r:id="rId13" xr:uid="{24F9C86D-DBAC-4B68-9175-6DD3FC1B7448}"/>
    <hyperlink ref="S15" r:id="rId14" xr:uid="{D10B7E07-9DB8-43DD-B11D-5CBFBE37867E}"/>
    <hyperlink ref="S16" r:id="rId15" xr:uid="{CA5A5540-D21B-40B2-A8C9-E5D2E065B7EE}"/>
    <hyperlink ref="S17" r:id="rId16" display="https://www.biamp.com" xr:uid="{773923C7-A592-43F3-9C17-5661C05E48AE}"/>
    <hyperlink ref="S18" r:id="rId17" xr:uid="{6D83A45F-BA59-4C32-9DB4-6D2684E077BA}"/>
    <hyperlink ref="S19" r:id="rId18" xr:uid="{D51697FA-1521-43DF-9A61-9679ADF12219}"/>
    <hyperlink ref="S20" r:id="rId19" xr:uid="{E39B6BA3-8A17-4500-BF9C-738C097648F6}"/>
    <hyperlink ref="S21" r:id="rId20" xr:uid="{D187D031-DD42-4C18-AB34-B37D586E6231}"/>
    <hyperlink ref="S22" r:id="rId21" xr:uid="{ADC805D4-3C2B-4BFD-B1F0-C34C595A6BAF}"/>
    <hyperlink ref="S27" r:id="rId22" display="https://www.biamp.com" xr:uid="{57A32401-D748-4D27-A702-8BEC9FA010EC}"/>
    <hyperlink ref="S28" r:id="rId23" xr:uid="{99F16F26-E964-42C4-AE1A-00DD4BF19A8E}"/>
    <hyperlink ref="S29" r:id="rId24" xr:uid="{104CE048-E97D-40C4-BB1C-0208FE8B68E4}"/>
    <hyperlink ref="S30" r:id="rId25" xr:uid="{1AE9BA7B-CDE0-4E1C-BB92-25E2EDA918F8}"/>
    <hyperlink ref="S31" r:id="rId26" xr:uid="{4E4C5DF9-BB6E-444F-B84D-561FCC7A45FE}"/>
    <hyperlink ref="S32" r:id="rId27" xr:uid="{70262567-187F-4F6F-957C-FDC6BEECEBCA}"/>
    <hyperlink ref="S33" r:id="rId28" xr:uid="{02493733-CC25-4D36-BE9C-70C724EB06B9}"/>
    <hyperlink ref="S34" r:id="rId29" xr:uid="{65706738-EAEF-4554-A029-341E86C80778}"/>
    <hyperlink ref="S35" r:id="rId30" xr:uid="{10835F46-D7DA-4A5E-89FE-F8BA7C846279}"/>
    <hyperlink ref="S36" r:id="rId31" xr:uid="{97F60255-97C3-41A1-A4F9-CC94D5704085}"/>
    <hyperlink ref="S37" r:id="rId32" xr:uid="{04EBB7AC-9C8B-4A20-8620-D90A65944F42}"/>
    <hyperlink ref="S38" r:id="rId33" xr:uid="{0E22069A-ADE1-476B-9797-1B27984F5AFB}"/>
    <hyperlink ref="S39" r:id="rId34" xr:uid="{3E984C5B-103E-484E-8F4A-C0C498CB6DA8}"/>
    <hyperlink ref="S40" r:id="rId35" xr:uid="{113E97D3-BE22-4F5E-BA82-67B269A55F5E}"/>
    <hyperlink ref="S41" r:id="rId36" xr:uid="{64B13AD8-ECC8-4094-B25F-BBCAE2785747}"/>
    <hyperlink ref="S42" r:id="rId37" xr:uid="{03759297-DBDC-48F9-B4C9-BE78AE69262A}"/>
    <hyperlink ref="S43" r:id="rId38" xr:uid="{D79883B6-14DA-4AA0-BE11-D8B667C2FD6D}"/>
    <hyperlink ref="S44" r:id="rId39" xr:uid="{3F4494AA-FA14-44C6-AEBF-0DC117D2D804}"/>
    <hyperlink ref="S45" r:id="rId40" xr:uid="{F8784A47-9FFA-4F25-B812-F706282F60F5}"/>
    <hyperlink ref="S46" r:id="rId41" xr:uid="{C88973B7-EF81-4EAB-999F-F876854CD0A6}"/>
    <hyperlink ref="S47" r:id="rId42" xr:uid="{6ACF3E17-EDEF-4506-B592-3C42B3085184}"/>
    <hyperlink ref="S48" r:id="rId43" xr:uid="{4C3C0C1D-CDB0-49CC-BB1C-2F5A3E04880E}"/>
    <hyperlink ref="S45:S48" r:id="rId44" display="https://www.biamp.com" xr:uid="{39CD5537-5814-435A-95BC-F8DC13FDEE3D}"/>
  </hyperlinks>
  <pageMargins left="0.7" right="0.7" top="0.75" bottom="0.75" header="0.3" footer="0.3"/>
  <pageSetup orientation="portrait" horizontalDpi="1200" verticalDpi="1200" r:id="rId45"/>
  <tableParts count="1">
    <tablePart r:id="rId46"/>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5BC83-B9AB-4797-B6D1-2A441F836B8D}">
  <sheetPr codeName="Sheet12"/>
  <dimension ref="A1:U22"/>
  <sheetViews>
    <sheetView zoomScaleNormal="100" workbookViewId="0">
      <selection activeCell="T6" sqref="T6"/>
    </sheetView>
  </sheetViews>
  <sheetFormatPr defaultColWidth="9.109375" defaultRowHeight="15.6" x14ac:dyDescent="0.3"/>
  <cols>
    <col min="1" max="1" width="17" style="2" bestFit="1" customWidth="1"/>
    <col min="2" max="2" width="19.6640625" style="17" bestFit="1" customWidth="1"/>
    <col min="3" max="3" width="16.109375" style="2" bestFit="1" customWidth="1"/>
    <col min="4" max="4" width="28.44140625" style="2" bestFit="1" customWidth="1"/>
    <col min="5" max="5" width="11.6640625" style="2" bestFit="1" customWidth="1"/>
    <col min="6" max="6" width="12.109375" style="42" bestFit="1" customWidth="1"/>
    <col min="7" max="7" width="15.6640625" style="2" customWidth="1"/>
    <col min="8" max="8" width="10" style="2" bestFit="1" customWidth="1"/>
    <col min="9" max="9" width="24.21875" style="2" customWidth="1"/>
    <col min="10" max="10" width="46.21875" style="2" customWidth="1"/>
    <col min="11" max="11" width="24.21875" style="2" customWidth="1"/>
    <col min="12" max="13" width="15.5546875" style="2" customWidth="1"/>
    <col min="14" max="14" width="17" style="2" bestFit="1" customWidth="1"/>
    <col min="15" max="15" width="15.44140625" style="2" bestFit="1" customWidth="1"/>
    <col min="16" max="16" width="13" style="2" bestFit="1" customWidth="1"/>
    <col min="17" max="17" width="18.44140625" style="2" bestFit="1" customWidth="1"/>
    <col min="18" max="18" width="23.44140625" style="2" bestFit="1" customWidth="1"/>
    <col min="19" max="19" width="23.5546875" style="2" customWidth="1"/>
    <col min="20" max="20" width="20.109375" style="2" bestFit="1" customWidth="1"/>
    <col min="21" max="21" width="60.5546875" style="2" customWidth="1"/>
    <col min="22" max="22" width="9" style="2" bestFit="1" customWidth="1"/>
    <col min="23" max="16384" width="9.109375" style="2"/>
  </cols>
  <sheetData>
    <row r="1" spans="1:21" ht="31.2" x14ac:dyDescent="0.3">
      <c r="A1" s="2" t="s">
        <v>9</v>
      </c>
      <c r="B1" s="17" t="s">
        <v>10</v>
      </c>
      <c r="C1" s="2" t="s">
        <v>11</v>
      </c>
      <c r="D1" s="2" t="s">
        <v>12</v>
      </c>
      <c r="E1" s="2" t="s">
        <v>13</v>
      </c>
      <c r="F1" s="42" t="s">
        <v>14</v>
      </c>
      <c r="G1" s="2" t="s">
        <v>4439</v>
      </c>
      <c r="H1" s="2" t="s">
        <v>16</v>
      </c>
      <c r="I1" s="2" t="s">
        <v>19</v>
      </c>
      <c r="J1" s="2" t="s">
        <v>20</v>
      </c>
      <c r="K1" s="2" t="s">
        <v>21</v>
      </c>
      <c r="L1" s="2" t="s">
        <v>22</v>
      </c>
      <c r="M1" s="2" t="s">
        <v>23</v>
      </c>
      <c r="N1" s="2" t="s">
        <v>28</v>
      </c>
      <c r="O1" s="2" t="s">
        <v>29</v>
      </c>
      <c r="P1" s="2" t="s">
        <v>30</v>
      </c>
      <c r="Q1" s="2" t="s">
        <v>31</v>
      </c>
      <c r="R1" s="2" t="s">
        <v>32</v>
      </c>
      <c r="S1" s="2" t="s">
        <v>33</v>
      </c>
      <c r="T1" s="2" t="s">
        <v>34</v>
      </c>
      <c r="U1" s="2" t="s">
        <v>35</v>
      </c>
    </row>
    <row r="2" spans="1:21" ht="31.2" x14ac:dyDescent="0.3">
      <c r="A2" s="2" t="s">
        <v>1</v>
      </c>
      <c r="B2" s="17">
        <f t="shared" ref="B2:B22" si="0">Effectivity_Date</f>
        <v>46076</v>
      </c>
      <c r="C2" s="2" t="s">
        <v>3372</v>
      </c>
      <c r="D2" s="2" t="s">
        <v>3124</v>
      </c>
      <c r="E2" s="2" t="s">
        <v>38</v>
      </c>
      <c r="F2" s="42">
        <v>80</v>
      </c>
      <c r="G2" s="2" t="s">
        <v>3123</v>
      </c>
      <c r="H2" s="2" t="s">
        <v>2</v>
      </c>
      <c r="I2" s="2" t="s">
        <v>3124</v>
      </c>
      <c r="J2" s="2" t="s">
        <v>4441</v>
      </c>
      <c r="K2" s="2" t="s">
        <v>275</v>
      </c>
      <c r="L2" s="2" t="s">
        <v>5</v>
      </c>
      <c r="M2" s="2" t="s">
        <v>3125</v>
      </c>
      <c r="N2" s="2" t="s">
        <v>7</v>
      </c>
      <c r="O2" s="2" t="s">
        <v>58</v>
      </c>
      <c r="P2" s="2" t="s">
        <v>58</v>
      </c>
      <c r="Q2" s="2" t="s">
        <v>2991</v>
      </c>
      <c r="R2" s="2" t="s">
        <v>2964</v>
      </c>
      <c r="S2" s="46" t="s">
        <v>8</v>
      </c>
      <c r="T2" s="2" t="s">
        <v>3125</v>
      </c>
    </row>
    <row r="3" spans="1:21" ht="31.2" x14ac:dyDescent="0.3">
      <c r="A3" s="2" t="s">
        <v>1</v>
      </c>
      <c r="B3" s="17">
        <f t="shared" si="0"/>
        <v>46076</v>
      </c>
      <c r="C3" s="2" t="s">
        <v>3373</v>
      </c>
      <c r="D3" s="2" t="s">
        <v>3303</v>
      </c>
      <c r="E3" s="2" t="s">
        <v>38</v>
      </c>
      <c r="F3" s="42">
        <v>228</v>
      </c>
      <c r="G3" s="2" t="s">
        <v>3302</v>
      </c>
      <c r="H3" s="2" t="s">
        <v>2</v>
      </c>
      <c r="I3" s="2" t="s">
        <v>3303</v>
      </c>
      <c r="J3" s="2" t="s">
        <v>4442</v>
      </c>
      <c r="K3" s="2" t="s">
        <v>275</v>
      </c>
      <c r="L3" s="2" t="s">
        <v>5</v>
      </c>
      <c r="M3" s="2" t="s">
        <v>3125</v>
      </c>
      <c r="N3" s="2" t="s">
        <v>7</v>
      </c>
      <c r="O3" s="2" t="s">
        <v>58</v>
      </c>
      <c r="P3" s="2" t="s">
        <v>58</v>
      </c>
      <c r="Q3" s="2" t="s">
        <v>58</v>
      </c>
      <c r="R3" s="2" t="s">
        <v>2964</v>
      </c>
      <c r="S3" s="46" t="s">
        <v>8</v>
      </c>
      <c r="T3" s="2" t="s">
        <v>3125</v>
      </c>
      <c r="U3" s="2" t="s">
        <v>2964</v>
      </c>
    </row>
    <row r="4" spans="1:21" ht="31.2" x14ac:dyDescent="0.3">
      <c r="A4" s="2" t="s">
        <v>1</v>
      </c>
      <c r="B4" s="17">
        <f t="shared" si="0"/>
        <v>46076</v>
      </c>
      <c r="C4" s="2" t="s">
        <v>3374</v>
      </c>
      <c r="D4" s="2" t="s">
        <v>3305</v>
      </c>
      <c r="E4" s="2" t="s">
        <v>38</v>
      </c>
      <c r="F4" s="42">
        <v>360</v>
      </c>
      <c r="G4" s="2" t="s">
        <v>3304</v>
      </c>
      <c r="H4" s="2" t="s">
        <v>2</v>
      </c>
      <c r="I4" s="2" t="s">
        <v>3305</v>
      </c>
      <c r="J4" s="2" t="s">
        <v>4443</v>
      </c>
      <c r="K4" s="2" t="s">
        <v>275</v>
      </c>
      <c r="L4" s="2" t="s">
        <v>5</v>
      </c>
      <c r="M4" s="2" t="s">
        <v>3125</v>
      </c>
      <c r="N4" s="2" t="s">
        <v>7</v>
      </c>
      <c r="O4" s="2" t="s">
        <v>58</v>
      </c>
      <c r="P4" s="2" t="s">
        <v>58</v>
      </c>
      <c r="Q4" s="2" t="s">
        <v>58</v>
      </c>
      <c r="R4" s="2" t="s">
        <v>2964</v>
      </c>
      <c r="S4" s="46" t="s">
        <v>8</v>
      </c>
      <c r="T4" s="2" t="s">
        <v>3125</v>
      </c>
      <c r="U4" s="2" t="s">
        <v>2964</v>
      </c>
    </row>
    <row r="5" spans="1:21" ht="31.2" x14ac:dyDescent="0.3">
      <c r="A5" s="2" t="s">
        <v>1</v>
      </c>
      <c r="B5" s="17">
        <f t="shared" si="0"/>
        <v>46076</v>
      </c>
      <c r="C5" s="2" t="s">
        <v>3665</v>
      </c>
      <c r="D5" s="2" t="s">
        <v>3005</v>
      </c>
      <c r="E5" s="2" t="s">
        <v>38</v>
      </c>
      <c r="F5" s="42">
        <v>400</v>
      </c>
      <c r="G5" s="2" t="s">
        <v>2990</v>
      </c>
      <c r="H5" s="2" t="s">
        <v>2</v>
      </c>
      <c r="I5" s="2" t="s">
        <v>3005</v>
      </c>
      <c r="J5" s="2" t="s">
        <v>4446</v>
      </c>
      <c r="K5" s="2" t="s">
        <v>2966</v>
      </c>
      <c r="L5" s="2" t="s">
        <v>5</v>
      </c>
      <c r="M5" s="2" t="s">
        <v>2967</v>
      </c>
      <c r="N5" s="2" t="s">
        <v>7</v>
      </c>
      <c r="O5" s="2" t="s">
        <v>58</v>
      </c>
      <c r="P5" s="2" t="s">
        <v>2964</v>
      </c>
      <c r="Q5" s="2" t="s">
        <v>58</v>
      </c>
      <c r="R5" s="2" t="s">
        <v>61</v>
      </c>
      <c r="S5" s="46" t="s">
        <v>8</v>
      </c>
      <c r="T5" s="2" t="s">
        <v>2967</v>
      </c>
      <c r="U5" s="2" t="s">
        <v>2964</v>
      </c>
    </row>
    <row r="6" spans="1:21" ht="46.8" x14ac:dyDescent="0.3">
      <c r="A6" s="2" t="s">
        <v>1</v>
      </c>
      <c r="B6" s="17">
        <f t="shared" si="0"/>
        <v>46076</v>
      </c>
      <c r="C6" s="2" t="s">
        <v>3666</v>
      </c>
      <c r="D6" s="2" t="s">
        <v>3006</v>
      </c>
      <c r="E6" s="2" t="s">
        <v>38</v>
      </c>
      <c r="F6" s="42">
        <v>2400</v>
      </c>
      <c r="G6" s="2" t="s">
        <v>3004</v>
      </c>
      <c r="H6" s="2" t="s">
        <v>2</v>
      </c>
      <c r="I6" s="2" t="s">
        <v>3006</v>
      </c>
      <c r="J6" s="2" t="s">
        <v>3254</v>
      </c>
      <c r="K6" s="2" t="s">
        <v>2966</v>
      </c>
      <c r="L6" s="2" t="s">
        <v>5</v>
      </c>
      <c r="M6" s="2" t="s">
        <v>2967</v>
      </c>
      <c r="N6" s="2" t="s">
        <v>7</v>
      </c>
      <c r="O6" s="2" t="s">
        <v>58</v>
      </c>
      <c r="P6" s="2" t="s">
        <v>2964</v>
      </c>
      <c r="Q6" s="2" t="s">
        <v>58</v>
      </c>
      <c r="R6" s="2" t="s">
        <v>61</v>
      </c>
      <c r="S6" s="46" t="s">
        <v>8</v>
      </c>
      <c r="T6" s="2" t="s">
        <v>2967</v>
      </c>
      <c r="U6" s="2" t="s">
        <v>2964</v>
      </c>
    </row>
    <row r="7" spans="1:21" ht="31.2" x14ac:dyDescent="0.3">
      <c r="A7" s="2" t="s">
        <v>1</v>
      </c>
      <c r="B7" s="17">
        <f t="shared" si="0"/>
        <v>46076</v>
      </c>
      <c r="C7" s="2" t="s">
        <v>3667</v>
      </c>
      <c r="D7" s="2" t="s">
        <v>3269</v>
      </c>
      <c r="E7" s="2" t="s">
        <v>38</v>
      </c>
      <c r="F7" s="42">
        <v>53</v>
      </c>
      <c r="G7" s="2" t="s">
        <v>3268</v>
      </c>
      <c r="H7" s="2" t="s">
        <v>2</v>
      </c>
      <c r="I7" s="2" t="s">
        <v>3269</v>
      </c>
      <c r="J7" s="2" t="s">
        <v>3270</v>
      </c>
      <c r="K7" s="2" t="s">
        <v>2884</v>
      </c>
      <c r="L7" s="2" t="s">
        <v>5</v>
      </c>
      <c r="M7" s="2" t="s">
        <v>2967</v>
      </c>
      <c r="N7" s="2" t="s">
        <v>7</v>
      </c>
      <c r="O7" s="2" t="s">
        <v>58</v>
      </c>
      <c r="P7" s="2" t="s">
        <v>58</v>
      </c>
      <c r="Q7" s="2" t="s">
        <v>58</v>
      </c>
      <c r="R7" s="2" t="s">
        <v>61</v>
      </c>
      <c r="S7" s="46" t="s">
        <v>8</v>
      </c>
      <c r="T7" s="2" t="s">
        <v>2967</v>
      </c>
      <c r="U7" s="2" t="s">
        <v>2964</v>
      </c>
    </row>
    <row r="8" spans="1:21" ht="31.2" x14ac:dyDescent="0.3">
      <c r="A8" s="2" t="s">
        <v>1</v>
      </c>
      <c r="B8" s="17">
        <f t="shared" si="0"/>
        <v>46076</v>
      </c>
      <c r="C8" s="2" t="s">
        <v>3668</v>
      </c>
      <c r="D8" s="2" t="s">
        <v>2982</v>
      </c>
      <c r="E8" s="2" t="s">
        <v>38</v>
      </c>
      <c r="F8" s="42">
        <v>477</v>
      </c>
      <c r="G8" s="2" t="s">
        <v>3003</v>
      </c>
      <c r="H8" s="2" t="s">
        <v>2</v>
      </c>
      <c r="I8" s="2" t="s">
        <v>2982</v>
      </c>
      <c r="J8" s="2" t="s">
        <v>2983</v>
      </c>
      <c r="K8" s="2" t="s">
        <v>2884</v>
      </c>
      <c r="L8" s="2" t="s">
        <v>5</v>
      </c>
      <c r="M8" s="2" t="s">
        <v>2967</v>
      </c>
      <c r="N8" s="2" t="s">
        <v>7</v>
      </c>
      <c r="O8" s="2" t="s">
        <v>58</v>
      </c>
      <c r="P8" s="2" t="s">
        <v>2964</v>
      </c>
      <c r="Q8" s="2" t="s">
        <v>39</v>
      </c>
      <c r="R8" s="2" t="s">
        <v>2978</v>
      </c>
      <c r="S8" s="46" t="s">
        <v>8</v>
      </c>
      <c r="T8" s="2" t="s">
        <v>2967</v>
      </c>
      <c r="U8" s="2" t="s">
        <v>2964</v>
      </c>
    </row>
    <row r="9" spans="1:21" ht="31.2" x14ac:dyDescent="0.3">
      <c r="A9" s="2" t="s">
        <v>1</v>
      </c>
      <c r="B9" s="17">
        <f t="shared" si="0"/>
        <v>46076</v>
      </c>
      <c r="C9" s="2" t="s">
        <v>3669</v>
      </c>
      <c r="D9" s="2" t="s">
        <v>2985</v>
      </c>
      <c r="E9" s="2" t="s">
        <v>38</v>
      </c>
      <c r="F9" s="42">
        <v>424</v>
      </c>
      <c r="G9" s="2" t="s">
        <v>2984</v>
      </c>
      <c r="H9" s="2" t="s">
        <v>2</v>
      </c>
      <c r="I9" s="2" t="s">
        <v>2985</v>
      </c>
      <c r="J9" s="2" t="s">
        <v>2986</v>
      </c>
      <c r="K9" s="2" t="s">
        <v>2884</v>
      </c>
      <c r="L9" s="2" t="s">
        <v>5</v>
      </c>
      <c r="M9" s="2" t="s">
        <v>2967</v>
      </c>
      <c r="N9" s="2" t="s">
        <v>7</v>
      </c>
      <c r="O9" s="2" t="s">
        <v>58</v>
      </c>
      <c r="P9" s="2" t="s">
        <v>2964</v>
      </c>
      <c r="Q9" s="2" t="s">
        <v>39</v>
      </c>
      <c r="R9" s="2" t="s">
        <v>2978</v>
      </c>
      <c r="S9" s="46" t="s">
        <v>8</v>
      </c>
      <c r="T9" s="2" t="s">
        <v>2967</v>
      </c>
      <c r="U9" s="2" t="s">
        <v>2964</v>
      </c>
    </row>
    <row r="10" spans="1:21" ht="31.2" x14ac:dyDescent="0.3">
      <c r="A10" s="2" t="s">
        <v>1</v>
      </c>
      <c r="B10" s="17">
        <f t="shared" si="0"/>
        <v>46076</v>
      </c>
      <c r="C10" s="2" t="s">
        <v>3670</v>
      </c>
      <c r="D10" s="2" t="s">
        <v>2973</v>
      </c>
      <c r="E10" s="2" t="s">
        <v>38</v>
      </c>
      <c r="F10" s="42">
        <v>106</v>
      </c>
      <c r="G10" s="2" t="s">
        <v>2972</v>
      </c>
      <c r="H10" s="2" t="s">
        <v>2</v>
      </c>
      <c r="I10" s="2" t="s">
        <v>2973</v>
      </c>
      <c r="J10" s="2" t="s">
        <v>2974</v>
      </c>
      <c r="K10" s="2" t="s">
        <v>2884</v>
      </c>
      <c r="L10" s="2" t="s">
        <v>5</v>
      </c>
      <c r="M10" s="2" t="s">
        <v>2967</v>
      </c>
      <c r="N10" s="2" t="s">
        <v>7</v>
      </c>
      <c r="O10" s="2" t="s">
        <v>58</v>
      </c>
      <c r="P10" s="2" t="s">
        <v>2964</v>
      </c>
      <c r="Q10" s="2" t="s">
        <v>39</v>
      </c>
      <c r="R10" s="2" t="s">
        <v>2968</v>
      </c>
      <c r="S10" s="46" t="s">
        <v>8</v>
      </c>
      <c r="T10" s="2" t="s">
        <v>2967</v>
      </c>
      <c r="U10" s="2" t="s">
        <v>2964</v>
      </c>
    </row>
    <row r="11" spans="1:21" ht="46.8" x14ac:dyDescent="0.3">
      <c r="A11" s="2" t="s">
        <v>1</v>
      </c>
      <c r="B11" s="17">
        <f t="shared" si="0"/>
        <v>46076</v>
      </c>
      <c r="C11" s="2" t="s">
        <v>3671</v>
      </c>
      <c r="D11" s="2" t="s">
        <v>2988</v>
      </c>
      <c r="E11" s="2" t="s">
        <v>38</v>
      </c>
      <c r="F11" s="42">
        <v>64</v>
      </c>
      <c r="G11" s="2" t="s">
        <v>2987</v>
      </c>
      <c r="H11" s="2" t="s">
        <v>2</v>
      </c>
      <c r="I11" s="2" t="s">
        <v>2988</v>
      </c>
      <c r="J11" s="2" t="s">
        <v>2989</v>
      </c>
      <c r="K11" s="2" t="s">
        <v>2884</v>
      </c>
      <c r="L11" s="2" t="s">
        <v>5</v>
      </c>
      <c r="M11" s="2" t="s">
        <v>2967</v>
      </c>
      <c r="N11" s="2" t="s">
        <v>7</v>
      </c>
      <c r="O11" s="2" t="s">
        <v>58</v>
      </c>
      <c r="P11" s="2" t="s">
        <v>2964</v>
      </c>
      <c r="Q11" s="2" t="s">
        <v>58</v>
      </c>
      <c r="R11" s="2" t="s">
        <v>61</v>
      </c>
      <c r="S11" s="46" t="s">
        <v>8</v>
      </c>
      <c r="T11" s="2" t="s">
        <v>2967</v>
      </c>
      <c r="U11" s="2" t="s">
        <v>2964</v>
      </c>
    </row>
    <row r="12" spans="1:21" ht="31.2" x14ac:dyDescent="0.3">
      <c r="A12" s="2" t="s">
        <v>1</v>
      </c>
      <c r="B12" s="17">
        <f t="shared" si="0"/>
        <v>46076</v>
      </c>
      <c r="C12" s="2" t="s">
        <v>3672</v>
      </c>
      <c r="D12" s="2" t="s">
        <v>2963</v>
      </c>
      <c r="E12" s="2" t="s">
        <v>38</v>
      </c>
      <c r="F12" s="42">
        <v>1696</v>
      </c>
      <c r="G12" s="2" t="s">
        <v>2962</v>
      </c>
      <c r="H12" s="2" t="s">
        <v>2</v>
      </c>
      <c r="I12" s="2" t="s">
        <v>2963</v>
      </c>
      <c r="J12" s="2" t="s">
        <v>2965</v>
      </c>
      <c r="K12" s="2" t="s">
        <v>2966</v>
      </c>
      <c r="L12" s="2" t="s">
        <v>5</v>
      </c>
      <c r="M12" s="2" t="s">
        <v>2967</v>
      </c>
      <c r="N12" s="2" t="s">
        <v>7</v>
      </c>
      <c r="O12" s="2" t="s">
        <v>58</v>
      </c>
      <c r="P12" s="2" t="s">
        <v>2964</v>
      </c>
      <c r="Q12" s="2" t="s">
        <v>39</v>
      </c>
      <c r="R12" s="2" t="s">
        <v>2968</v>
      </c>
      <c r="S12" s="46" t="s">
        <v>8</v>
      </c>
      <c r="T12" s="2" t="s">
        <v>2967</v>
      </c>
      <c r="U12" s="2" t="s">
        <v>2964</v>
      </c>
    </row>
    <row r="13" spans="1:21" ht="31.2" x14ac:dyDescent="0.3">
      <c r="A13" s="2" t="s">
        <v>1</v>
      </c>
      <c r="B13" s="17">
        <f t="shared" si="0"/>
        <v>46076</v>
      </c>
      <c r="C13" s="2" t="s">
        <v>3673</v>
      </c>
      <c r="D13" s="2" t="s">
        <v>2980</v>
      </c>
      <c r="E13" s="2" t="s">
        <v>38</v>
      </c>
      <c r="F13" s="42">
        <v>159</v>
      </c>
      <c r="G13" s="2" t="s">
        <v>2979</v>
      </c>
      <c r="H13" s="2" t="s">
        <v>2</v>
      </c>
      <c r="I13" s="2" t="s">
        <v>2980</v>
      </c>
      <c r="J13" s="2" t="s">
        <v>2981</v>
      </c>
      <c r="K13" s="2" t="s">
        <v>2884</v>
      </c>
      <c r="L13" s="2" t="s">
        <v>5</v>
      </c>
      <c r="M13" s="2" t="s">
        <v>2967</v>
      </c>
      <c r="N13" s="2" t="s">
        <v>7</v>
      </c>
      <c r="O13" s="2" t="s">
        <v>58</v>
      </c>
      <c r="P13" s="2" t="s">
        <v>2964</v>
      </c>
      <c r="Q13" s="2" t="s">
        <v>39</v>
      </c>
      <c r="R13" s="2" t="s">
        <v>2978</v>
      </c>
      <c r="S13" s="46" t="s">
        <v>8</v>
      </c>
      <c r="T13" s="2" t="s">
        <v>2967</v>
      </c>
      <c r="U13" s="2" t="s">
        <v>2964</v>
      </c>
    </row>
    <row r="14" spans="1:21" ht="31.2" x14ac:dyDescent="0.3">
      <c r="A14" s="2" t="s">
        <v>1</v>
      </c>
      <c r="B14" s="17">
        <f t="shared" si="0"/>
        <v>46076</v>
      </c>
      <c r="C14" s="2" t="s">
        <v>3674</v>
      </c>
      <c r="D14" s="2" t="s">
        <v>2976</v>
      </c>
      <c r="E14" s="2" t="s">
        <v>38</v>
      </c>
      <c r="F14" s="42">
        <v>106</v>
      </c>
      <c r="G14" s="2" t="s">
        <v>2975</v>
      </c>
      <c r="H14" s="2" t="s">
        <v>2</v>
      </c>
      <c r="I14" s="2" t="s">
        <v>2976</v>
      </c>
      <c r="J14" s="2" t="s">
        <v>2977</v>
      </c>
      <c r="K14" s="2" t="s">
        <v>2884</v>
      </c>
      <c r="L14" s="2" t="s">
        <v>5</v>
      </c>
      <c r="M14" s="2" t="s">
        <v>2967</v>
      </c>
      <c r="N14" s="2" t="s">
        <v>7</v>
      </c>
      <c r="O14" s="2" t="s">
        <v>58</v>
      </c>
      <c r="P14" s="2" t="s">
        <v>2964</v>
      </c>
      <c r="Q14" s="2" t="s">
        <v>39</v>
      </c>
      <c r="R14" s="2" t="s">
        <v>2978</v>
      </c>
      <c r="S14" s="46" t="s">
        <v>8</v>
      </c>
      <c r="T14" s="2" t="s">
        <v>2967</v>
      </c>
      <c r="U14" s="2" t="s">
        <v>2964</v>
      </c>
    </row>
    <row r="15" spans="1:21" ht="31.2" x14ac:dyDescent="0.3">
      <c r="A15" s="2" t="s">
        <v>1</v>
      </c>
      <c r="B15" s="17">
        <f t="shared" si="0"/>
        <v>46076</v>
      </c>
      <c r="C15" s="2" t="s">
        <v>3675</v>
      </c>
      <c r="D15" s="2" t="s">
        <v>2970</v>
      </c>
      <c r="E15" s="2" t="s">
        <v>38</v>
      </c>
      <c r="F15" s="42">
        <v>53</v>
      </c>
      <c r="G15" s="2" t="s">
        <v>2969</v>
      </c>
      <c r="H15" s="2" t="s">
        <v>2</v>
      </c>
      <c r="I15" s="2" t="s">
        <v>2970</v>
      </c>
      <c r="J15" s="2" t="s">
        <v>2971</v>
      </c>
      <c r="K15" s="2" t="s">
        <v>2884</v>
      </c>
      <c r="L15" s="2" t="s">
        <v>5</v>
      </c>
      <c r="M15" s="2" t="s">
        <v>2967</v>
      </c>
      <c r="N15" s="2" t="s">
        <v>7</v>
      </c>
      <c r="O15" s="2" t="s">
        <v>58</v>
      </c>
      <c r="P15" s="2" t="s">
        <v>2964</v>
      </c>
      <c r="Q15" s="2" t="s">
        <v>39</v>
      </c>
      <c r="R15" s="2" t="s">
        <v>2968</v>
      </c>
      <c r="S15" s="46" t="s">
        <v>8</v>
      </c>
      <c r="T15" s="2" t="s">
        <v>2967</v>
      </c>
      <c r="U15" s="2" t="s">
        <v>2964</v>
      </c>
    </row>
    <row r="16" spans="1:21" ht="31.2" x14ac:dyDescent="0.3">
      <c r="A16" s="2" t="s">
        <v>1</v>
      </c>
      <c r="B16" s="17">
        <f t="shared" si="0"/>
        <v>46076</v>
      </c>
      <c r="C16" s="2" t="s">
        <v>3676</v>
      </c>
      <c r="D16" s="2" t="s">
        <v>3116</v>
      </c>
      <c r="E16" s="2" t="s">
        <v>38</v>
      </c>
      <c r="F16" s="42">
        <v>1200</v>
      </c>
      <c r="G16" s="2" t="s">
        <v>3115</v>
      </c>
      <c r="H16" s="2" t="s">
        <v>2</v>
      </c>
      <c r="I16" s="2" t="s">
        <v>3116</v>
      </c>
      <c r="J16" s="2" t="s">
        <v>3255</v>
      </c>
      <c r="K16" s="2" t="s">
        <v>2966</v>
      </c>
      <c r="L16" s="2" t="s">
        <v>5</v>
      </c>
      <c r="M16" s="2" t="s">
        <v>2967</v>
      </c>
      <c r="N16" s="2" t="s">
        <v>7</v>
      </c>
      <c r="O16" s="2" t="s">
        <v>58</v>
      </c>
      <c r="P16" s="2" t="s">
        <v>58</v>
      </c>
      <c r="Q16" s="2" t="s">
        <v>58</v>
      </c>
      <c r="R16" s="2" t="s">
        <v>2964</v>
      </c>
      <c r="S16" s="46" t="s">
        <v>8</v>
      </c>
      <c r="T16" s="2" t="s">
        <v>2967</v>
      </c>
      <c r="U16" s="2" t="s">
        <v>2964</v>
      </c>
    </row>
    <row r="17" spans="1:21" ht="31.2" x14ac:dyDescent="0.3">
      <c r="A17" s="2" t="s">
        <v>1</v>
      </c>
      <c r="B17" s="17">
        <f t="shared" si="0"/>
        <v>46076</v>
      </c>
      <c r="C17" s="2" t="s">
        <v>3677</v>
      </c>
      <c r="D17" s="2" t="s">
        <v>3073</v>
      </c>
      <c r="E17" s="2" t="s">
        <v>38</v>
      </c>
      <c r="F17" s="42">
        <v>477</v>
      </c>
      <c r="G17" s="2" t="s">
        <v>3072</v>
      </c>
      <c r="H17" s="2" t="s">
        <v>2</v>
      </c>
      <c r="I17" s="2" t="s">
        <v>3073</v>
      </c>
      <c r="J17" s="2" t="s">
        <v>3074</v>
      </c>
      <c r="K17" s="2" t="s">
        <v>2884</v>
      </c>
      <c r="L17" s="2" t="s">
        <v>5</v>
      </c>
      <c r="M17" s="2" t="s">
        <v>2967</v>
      </c>
      <c r="N17" s="2" t="s">
        <v>7</v>
      </c>
      <c r="O17" s="2" t="s">
        <v>58</v>
      </c>
      <c r="P17" s="2" t="s">
        <v>58</v>
      </c>
      <c r="Q17" s="2" t="s">
        <v>39</v>
      </c>
      <c r="R17" s="2" t="s">
        <v>2978</v>
      </c>
      <c r="S17" s="46" t="s">
        <v>8</v>
      </c>
      <c r="T17" s="2" t="s">
        <v>2967</v>
      </c>
      <c r="U17" s="2" t="s">
        <v>2964</v>
      </c>
    </row>
    <row r="18" spans="1:21" ht="31.2" x14ac:dyDescent="0.3">
      <c r="A18" s="2" t="s">
        <v>1</v>
      </c>
      <c r="B18" s="17">
        <f t="shared" si="0"/>
        <v>46076</v>
      </c>
      <c r="C18" s="2" t="s">
        <v>3678</v>
      </c>
      <c r="D18" s="2" t="s">
        <v>3076</v>
      </c>
      <c r="E18" s="2" t="s">
        <v>38</v>
      </c>
      <c r="F18" s="42">
        <v>424</v>
      </c>
      <c r="G18" s="2" t="s">
        <v>3075</v>
      </c>
      <c r="H18" s="2" t="s">
        <v>2</v>
      </c>
      <c r="I18" s="2" t="s">
        <v>3076</v>
      </c>
      <c r="J18" s="2" t="s">
        <v>3077</v>
      </c>
      <c r="K18" s="2" t="s">
        <v>2884</v>
      </c>
      <c r="L18" s="2" t="s">
        <v>5</v>
      </c>
      <c r="M18" s="2" t="s">
        <v>2967</v>
      </c>
      <c r="N18" s="2" t="s">
        <v>7</v>
      </c>
      <c r="O18" s="2" t="s">
        <v>58</v>
      </c>
      <c r="P18" s="2" t="s">
        <v>58</v>
      </c>
      <c r="Q18" s="2" t="s">
        <v>39</v>
      </c>
      <c r="R18" s="2" t="s">
        <v>2978</v>
      </c>
      <c r="S18" s="46" t="s">
        <v>8</v>
      </c>
      <c r="T18" s="2" t="s">
        <v>2967</v>
      </c>
      <c r="U18" s="2" t="s">
        <v>2964</v>
      </c>
    </row>
    <row r="19" spans="1:21" ht="46.8" x14ac:dyDescent="0.3">
      <c r="A19" s="2" t="s">
        <v>1</v>
      </c>
      <c r="B19" s="17">
        <f t="shared" si="0"/>
        <v>46076</v>
      </c>
      <c r="C19" s="2" t="s">
        <v>3679</v>
      </c>
      <c r="D19" s="2" t="s">
        <v>3062</v>
      </c>
      <c r="E19" s="2" t="s">
        <v>38</v>
      </c>
      <c r="F19" s="42">
        <v>64</v>
      </c>
      <c r="G19" s="2" t="s">
        <v>3061</v>
      </c>
      <c r="H19" s="2" t="s">
        <v>2</v>
      </c>
      <c r="I19" s="2" t="s">
        <v>3062</v>
      </c>
      <c r="J19" s="2" t="s">
        <v>3063</v>
      </c>
      <c r="K19" s="2" t="s">
        <v>2884</v>
      </c>
      <c r="L19" s="2" t="s">
        <v>5</v>
      </c>
      <c r="M19" s="2" t="s">
        <v>225</v>
      </c>
      <c r="N19" s="2" t="s">
        <v>7</v>
      </c>
      <c r="O19" s="2" t="s">
        <v>58</v>
      </c>
      <c r="P19" s="2" t="s">
        <v>58</v>
      </c>
      <c r="Q19" s="2" t="s">
        <v>58</v>
      </c>
      <c r="R19" s="2" t="s">
        <v>61</v>
      </c>
      <c r="S19" s="46" t="s">
        <v>8</v>
      </c>
      <c r="T19" s="2" t="s">
        <v>2967</v>
      </c>
      <c r="U19" s="2" t="s">
        <v>2964</v>
      </c>
    </row>
    <row r="20" spans="1:21" ht="31.2" x14ac:dyDescent="0.3">
      <c r="A20" s="2" t="s">
        <v>1</v>
      </c>
      <c r="B20" s="17">
        <f t="shared" si="0"/>
        <v>46076</v>
      </c>
      <c r="C20" s="2" t="s">
        <v>3680</v>
      </c>
      <c r="D20" s="2" t="s">
        <v>3070</v>
      </c>
      <c r="E20" s="2" t="s">
        <v>38</v>
      </c>
      <c r="F20" s="42">
        <v>159</v>
      </c>
      <c r="G20" s="2" t="s">
        <v>3069</v>
      </c>
      <c r="H20" s="2" t="s">
        <v>2</v>
      </c>
      <c r="I20" s="2" t="s">
        <v>3070</v>
      </c>
      <c r="J20" s="2" t="s">
        <v>3071</v>
      </c>
      <c r="K20" s="2" t="s">
        <v>2884</v>
      </c>
      <c r="L20" s="2" t="s">
        <v>5</v>
      </c>
      <c r="M20" s="2" t="s">
        <v>2967</v>
      </c>
      <c r="N20" s="2" t="s">
        <v>7</v>
      </c>
      <c r="O20" s="2" t="s">
        <v>58</v>
      </c>
      <c r="P20" s="2" t="s">
        <v>58</v>
      </c>
      <c r="Q20" s="2" t="s">
        <v>39</v>
      </c>
      <c r="R20" s="2" t="s">
        <v>2978</v>
      </c>
      <c r="S20" s="46" t="s">
        <v>8</v>
      </c>
      <c r="T20" s="2" t="s">
        <v>2967</v>
      </c>
      <c r="U20" s="2" t="s">
        <v>2964</v>
      </c>
    </row>
    <row r="21" spans="1:21" ht="31.2" x14ac:dyDescent="0.3">
      <c r="A21" s="2" t="s">
        <v>1</v>
      </c>
      <c r="B21" s="17">
        <f t="shared" si="0"/>
        <v>46076</v>
      </c>
      <c r="C21" s="2" t="s">
        <v>3681</v>
      </c>
      <c r="D21" s="2" t="s">
        <v>3067</v>
      </c>
      <c r="E21" s="2" t="s">
        <v>38</v>
      </c>
      <c r="F21" s="42">
        <v>106</v>
      </c>
      <c r="G21" s="2" t="s">
        <v>3066</v>
      </c>
      <c r="H21" s="2" t="s">
        <v>2</v>
      </c>
      <c r="I21" s="2" t="s">
        <v>3067</v>
      </c>
      <c r="J21" s="2" t="s">
        <v>3068</v>
      </c>
      <c r="K21" s="2" t="s">
        <v>2884</v>
      </c>
      <c r="L21" s="2" t="s">
        <v>5</v>
      </c>
      <c r="M21" s="2" t="s">
        <v>2967</v>
      </c>
      <c r="N21" s="2" t="s">
        <v>7</v>
      </c>
      <c r="O21" s="2" t="s">
        <v>58</v>
      </c>
      <c r="P21" s="2" t="s">
        <v>58</v>
      </c>
      <c r="Q21" s="2" t="s">
        <v>39</v>
      </c>
      <c r="R21" s="2" t="s">
        <v>2978</v>
      </c>
      <c r="S21" s="46" t="s">
        <v>8</v>
      </c>
      <c r="T21" s="2" t="s">
        <v>2967</v>
      </c>
      <c r="U21" s="2" t="s">
        <v>2964</v>
      </c>
    </row>
    <row r="22" spans="1:21" ht="31.2" x14ac:dyDescent="0.3">
      <c r="A22" s="2" t="s">
        <v>1</v>
      </c>
      <c r="B22" s="17">
        <f t="shared" si="0"/>
        <v>46076</v>
      </c>
      <c r="C22" s="2" t="s">
        <v>3682</v>
      </c>
      <c r="D22" s="2" t="s">
        <v>3065</v>
      </c>
      <c r="E22" s="2" t="s">
        <v>38</v>
      </c>
      <c r="F22" s="42">
        <v>53</v>
      </c>
      <c r="G22" s="2" t="s">
        <v>3064</v>
      </c>
      <c r="H22" s="2" t="s">
        <v>2</v>
      </c>
      <c r="I22" s="2" t="s">
        <v>3065</v>
      </c>
      <c r="J22" s="2" t="s">
        <v>3099</v>
      </c>
      <c r="K22" s="2" t="s">
        <v>2884</v>
      </c>
      <c r="L22" s="2" t="s">
        <v>5</v>
      </c>
      <c r="M22" s="2" t="s">
        <v>2967</v>
      </c>
      <c r="N22" s="2" t="s">
        <v>7</v>
      </c>
      <c r="O22" s="2" t="s">
        <v>58</v>
      </c>
      <c r="P22" s="2" t="s">
        <v>58</v>
      </c>
      <c r="Q22" s="2" t="s">
        <v>58</v>
      </c>
      <c r="R22" s="2" t="s">
        <v>61</v>
      </c>
      <c r="S22" s="46" t="s">
        <v>8</v>
      </c>
      <c r="T22" s="2" t="s">
        <v>2967</v>
      </c>
      <c r="U22" s="2" t="s">
        <v>2964</v>
      </c>
    </row>
  </sheetData>
  <sheetProtection algorithmName="SHA-512" hashValue="71N9n7oDmPSoT7MBFaJMebKixEY2h1te1JsJrvnPbBOuA/CCKwN3pfwDt1h10dyaH9Jd3ipNRLLJbwGCVdS+0Q==" saltValue="H228FN0k7sLBTRqtU0T2ig==" spinCount="100000" sheet="1" objects="1" scenarios="1"/>
  <hyperlinks>
    <hyperlink ref="S2" r:id="rId1" xr:uid="{0263AD15-3D59-4AF8-8FE1-00845BA7EE4C}"/>
    <hyperlink ref="S3" r:id="rId2" xr:uid="{824E0FA4-E8CF-4908-99DE-AD9703B062FA}"/>
    <hyperlink ref="S4" r:id="rId3" xr:uid="{A57BD6C9-7805-4A19-9AA6-50209506C17C}"/>
    <hyperlink ref="S5" r:id="rId4" xr:uid="{640D59EA-F651-41D9-BBC0-618A42B2FA08}"/>
    <hyperlink ref="S6" r:id="rId5" xr:uid="{1C8E7283-CEFA-4773-BCF2-689FFD23D5F5}"/>
    <hyperlink ref="S7" r:id="rId6" xr:uid="{F51CEAC6-77EB-4AE7-98F4-334554994DBD}"/>
    <hyperlink ref="S8" r:id="rId7" xr:uid="{8850C1AE-133D-4C36-ABEE-8D6EA87ED9BA}"/>
    <hyperlink ref="S9" r:id="rId8" xr:uid="{02F2046E-0AD7-4BB0-B87A-05A8F7EE1CD7}"/>
    <hyperlink ref="S10" r:id="rId9" xr:uid="{BD344E61-7160-4E17-8E17-D990C2349486}"/>
    <hyperlink ref="S11" r:id="rId10" xr:uid="{C7CCC5A1-B9F9-4E79-9D1E-96C2E5A8A93A}"/>
    <hyperlink ref="S12" r:id="rId11" xr:uid="{9DAE7094-7A27-4B90-91CD-7AEEF600D770}"/>
    <hyperlink ref="S13" r:id="rId12" xr:uid="{5BB8614F-92A5-4449-A76C-50F9FCF82058}"/>
    <hyperlink ref="S14" r:id="rId13" xr:uid="{1B57B1B6-1A19-4846-B17E-057C5F6CFD21}"/>
    <hyperlink ref="S15" r:id="rId14" xr:uid="{D2286FB5-5CA1-4DDB-A181-55C5F83CDB47}"/>
    <hyperlink ref="S16" r:id="rId15" xr:uid="{5AC82ECD-B845-4EA8-A11C-E28927BDB964}"/>
    <hyperlink ref="S17" r:id="rId16" xr:uid="{25BC4687-682C-4770-A4E5-14206B2B3D77}"/>
    <hyperlink ref="S18" r:id="rId17" xr:uid="{8D3CD498-C638-4CD7-82A0-BC28DFE5CAE2}"/>
    <hyperlink ref="S19" r:id="rId18" xr:uid="{D7E3356A-D684-4C4D-99CC-AFFBEA05C585}"/>
    <hyperlink ref="S20" r:id="rId19" xr:uid="{40CCDC5A-1556-44E7-BE59-60A52FCF6B96}"/>
    <hyperlink ref="S21" r:id="rId20" xr:uid="{0ABDC3D8-43E8-4495-B28D-7589C0A5F953}"/>
    <hyperlink ref="S22" r:id="rId21" xr:uid="{33D15343-7040-44AD-AB55-5E6CFBBFEF8A}"/>
  </hyperlinks>
  <pageMargins left="0.7" right="0.7" top="0.75" bottom="0.75" header="0.3" footer="0.3"/>
  <tableParts count="1">
    <tablePart r:id="rId2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53352-1561-40CC-830E-E317956C33F3}">
  <sheetPr codeName="Sheet13"/>
  <dimension ref="A1:U15"/>
  <sheetViews>
    <sheetView workbookViewId="0">
      <pane xSplit="4" ySplit="1" topLeftCell="E2" activePane="bottomRight" state="frozen"/>
      <selection pane="topRight" activeCell="E1" sqref="E1"/>
      <selection pane="bottomLeft" activeCell="A2" sqref="A2"/>
      <selection pane="bottomRight" activeCell="I3" sqref="I3"/>
    </sheetView>
  </sheetViews>
  <sheetFormatPr defaultRowHeight="15" x14ac:dyDescent="0.25"/>
  <cols>
    <col min="1" max="1" width="17.5546875" style="24" customWidth="1"/>
    <col min="2" max="2" width="19.44140625" style="24" customWidth="1"/>
    <col min="3" max="3" width="15.44140625" style="24" customWidth="1"/>
    <col min="4" max="4" width="28.44140625" style="24" customWidth="1"/>
    <col min="5" max="5" width="11.109375" style="24" customWidth="1"/>
    <col min="6" max="6" width="14.109375" style="43" customWidth="1"/>
    <col min="7" max="7" width="15.6640625" style="24" customWidth="1"/>
    <col min="8" max="8" width="11.33203125" style="24" bestFit="1" customWidth="1"/>
    <col min="9" max="9" width="22" style="24" customWidth="1"/>
    <col min="10" max="10" width="60.5546875" style="24" customWidth="1"/>
    <col min="11" max="11" width="32.44140625" style="24" customWidth="1"/>
    <col min="12" max="12" width="14.44140625" style="24" customWidth="1"/>
    <col min="13" max="13" width="16.21875" style="24" customWidth="1"/>
    <col min="14" max="14" width="20" style="24" customWidth="1"/>
    <col min="15" max="15" width="16.109375" style="24" bestFit="1" customWidth="1"/>
    <col min="16" max="16" width="12" style="24" customWidth="1"/>
    <col min="17" max="17" width="16.5546875" style="24" customWidth="1"/>
    <col min="18" max="18" width="16.44140625" style="24" customWidth="1"/>
    <col min="19" max="19" width="23.5546875" style="24" customWidth="1"/>
    <col min="20" max="20" width="21" style="24" customWidth="1"/>
    <col min="21" max="21" width="60.5546875" style="24" customWidth="1"/>
    <col min="22" max="22" width="72.109375" style="24" customWidth="1"/>
    <col min="23" max="16384" width="8.88671875" style="24"/>
  </cols>
  <sheetData>
    <row r="1" spans="1:21" ht="31.2" x14ac:dyDescent="0.3">
      <c r="A1" s="2" t="s">
        <v>9</v>
      </c>
      <c r="B1" s="2" t="s">
        <v>10</v>
      </c>
      <c r="C1" s="3" t="s">
        <v>11</v>
      </c>
      <c r="D1" s="2" t="s">
        <v>12</v>
      </c>
      <c r="E1" s="2" t="s">
        <v>13</v>
      </c>
      <c r="F1" s="42" t="s">
        <v>14</v>
      </c>
      <c r="G1" s="2" t="s">
        <v>4439</v>
      </c>
      <c r="H1" s="2" t="s">
        <v>16</v>
      </c>
      <c r="I1" s="2" t="s">
        <v>19</v>
      </c>
      <c r="J1" s="2" t="s">
        <v>20</v>
      </c>
      <c r="K1" s="2" t="s">
        <v>21</v>
      </c>
      <c r="L1" s="2" t="s">
        <v>22</v>
      </c>
      <c r="M1" s="2" t="s">
        <v>23</v>
      </c>
      <c r="N1" s="2" t="s">
        <v>25</v>
      </c>
      <c r="O1" s="2" t="s">
        <v>28</v>
      </c>
      <c r="P1" s="2" t="s">
        <v>30</v>
      </c>
      <c r="Q1" s="2" t="s">
        <v>31</v>
      </c>
      <c r="R1" s="2" t="s">
        <v>32</v>
      </c>
      <c r="S1" s="2" t="s">
        <v>33</v>
      </c>
      <c r="T1" s="2" t="s">
        <v>34</v>
      </c>
      <c r="U1" s="2" t="s">
        <v>35</v>
      </c>
    </row>
    <row r="2" spans="1:21" ht="42" customHeight="1" x14ac:dyDescent="0.3">
      <c r="A2" s="2" t="str">
        <f t="shared" ref="A2:A15" si="0">Company</f>
        <v>Biamp Systems</v>
      </c>
      <c r="B2" s="17">
        <f t="shared" ref="B2:B15" si="1">Effectivity_Date</f>
        <v>46076</v>
      </c>
      <c r="C2" s="3" t="s">
        <v>3375</v>
      </c>
      <c r="D2" s="2" t="s">
        <v>2284</v>
      </c>
      <c r="E2" s="2" t="s">
        <v>38</v>
      </c>
      <c r="F2" s="40">
        <v>47</v>
      </c>
      <c r="G2" s="2" t="s">
        <v>2283</v>
      </c>
      <c r="H2" s="2" t="str">
        <f t="shared" ref="H2:H15" si="2">Currency</f>
        <v>USD</v>
      </c>
      <c r="I2" s="61" t="str">
        <f>Table131113[[#This Row],[Short Description]]</f>
        <v>ACC-C-12V-PS</v>
      </c>
      <c r="J2" s="2" t="s">
        <v>2285</v>
      </c>
      <c r="K2" s="2" t="s">
        <v>2286</v>
      </c>
      <c r="L2" s="2" t="str">
        <f t="shared" ref="L2:L15" si="3">ItemStatus</f>
        <v>Current</v>
      </c>
      <c r="M2" s="2" t="s">
        <v>2287</v>
      </c>
      <c r="N2" s="2"/>
      <c r="O2" s="2" t="str">
        <f t="shared" ref="O2:O15" si="4">Freight</f>
        <v>Standard Freight</v>
      </c>
      <c r="P2" s="2" t="str">
        <f t="shared" ref="P2:P15" si="5">EnergyStar</f>
        <v>n</v>
      </c>
      <c r="Q2" s="2" t="s">
        <v>58</v>
      </c>
      <c r="R2" s="2" t="s">
        <v>61</v>
      </c>
      <c r="S2" s="29" t="str">
        <f t="shared" ref="S2:S15" si="6">URL</f>
        <v>https://www.biamp.com</v>
      </c>
      <c r="T2" s="2" t="str">
        <f>Table131113[[#This Row],[Manufacturer''s Category]]</f>
        <v>Impera</v>
      </c>
      <c r="U2" s="2"/>
    </row>
    <row r="3" spans="1:21" ht="42" customHeight="1" x14ac:dyDescent="0.3">
      <c r="A3" s="2" t="str">
        <f t="shared" si="0"/>
        <v>Biamp Systems</v>
      </c>
      <c r="B3" s="17">
        <f t="shared" si="1"/>
        <v>46076</v>
      </c>
      <c r="C3" s="3" t="s">
        <v>3376</v>
      </c>
      <c r="D3" s="2" t="s">
        <v>2289</v>
      </c>
      <c r="E3" s="2" t="s">
        <v>38</v>
      </c>
      <c r="F3" s="40">
        <v>129</v>
      </c>
      <c r="G3" s="2" t="s">
        <v>2288</v>
      </c>
      <c r="H3" s="2" t="str">
        <f t="shared" si="2"/>
        <v>USD</v>
      </c>
      <c r="I3" s="61" t="str">
        <f>Table131113[[#This Row],[Short Description]]</f>
        <v>ACC-C-IRE</v>
      </c>
      <c r="J3" s="78" t="s">
        <v>2290</v>
      </c>
      <c r="K3" s="2" t="s">
        <v>2286</v>
      </c>
      <c r="L3" s="2" t="str">
        <f t="shared" si="3"/>
        <v>Current</v>
      </c>
      <c r="M3" s="2" t="s">
        <v>2287</v>
      </c>
      <c r="N3" s="2"/>
      <c r="O3" s="2" t="str">
        <f t="shared" si="4"/>
        <v>Standard Freight</v>
      </c>
      <c r="P3" s="2" t="str">
        <f t="shared" si="5"/>
        <v>n</v>
      </c>
      <c r="Q3" s="2" t="s">
        <v>58</v>
      </c>
      <c r="R3" s="2" t="s">
        <v>61</v>
      </c>
      <c r="S3" s="29" t="str">
        <f t="shared" si="6"/>
        <v>https://www.biamp.com</v>
      </c>
      <c r="T3" s="2" t="str">
        <f>Table131113[[#This Row],[Manufacturer''s Category]]</f>
        <v>Impera</v>
      </c>
      <c r="U3" s="2"/>
    </row>
    <row r="4" spans="1:21" ht="42" customHeight="1" x14ac:dyDescent="0.3">
      <c r="A4" s="2" t="str">
        <f t="shared" si="0"/>
        <v>Biamp Systems</v>
      </c>
      <c r="B4" s="17">
        <f t="shared" si="1"/>
        <v>46076</v>
      </c>
      <c r="C4" s="3" t="s">
        <v>3625</v>
      </c>
      <c r="D4" s="2" t="s">
        <v>2788</v>
      </c>
      <c r="E4" s="2" t="s">
        <v>38</v>
      </c>
      <c r="F4" s="40">
        <v>526</v>
      </c>
      <c r="G4" s="2" t="s">
        <v>2795</v>
      </c>
      <c r="H4" s="2" t="str">
        <f t="shared" si="2"/>
        <v>USD</v>
      </c>
      <c r="I4" s="2" t="str">
        <f>Table131113[[#This Row],[Short Description]]</f>
        <v>Echo 8DKW</v>
      </c>
      <c r="J4" s="2" t="s">
        <v>2793</v>
      </c>
      <c r="K4" s="2" t="s">
        <v>41</v>
      </c>
      <c r="L4" s="2" t="str">
        <f t="shared" si="3"/>
        <v>Current</v>
      </c>
      <c r="M4" s="2" t="s">
        <v>2287</v>
      </c>
      <c r="N4" s="2"/>
      <c r="O4" s="2" t="str">
        <f t="shared" si="4"/>
        <v>Standard Freight</v>
      </c>
      <c r="P4" s="2" t="str">
        <f t="shared" si="5"/>
        <v>n</v>
      </c>
      <c r="Q4" s="2" t="s">
        <v>58</v>
      </c>
      <c r="R4" s="2" t="s">
        <v>167</v>
      </c>
      <c r="S4" s="29" t="str">
        <f t="shared" si="6"/>
        <v>https://www.biamp.com</v>
      </c>
      <c r="T4" s="2" t="str">
        <f>Table131113[[#This Row],[Manufacturer''s Category]]</f>
        <v>Impera</v>
      </c>
      <c r="U4" s="2"/>
    </row>
    <row r="5" spans="1:21" ht="42" customHeight="1" x14ac:dyDescent="0.3">
      <c r="A5" s="2" t="str">
        <f t="shared" si="0"/>
        <v>Biamp Systems</v>
      </c>
      <c r="B5" s="17">
        <f t="shared" si="1"/>
        <v>46076</v>
      </c>
      <c r="C5" s="3" t="s">
        <v>3626</v>
      </c>
      <c r="D5" s="2" t="s">
        <v>2789</v>
      </c>
      <c r="E5" s="2" t="s">
        <v>38</v>
      </c>
      <c r="F5" s="40">
        <v>526</v>
      </c>
      <c r="G5" s="2" t="s">
        <v>2796</v>
      </c>
      <c r="H5" s="2" t="str">
        <f t="shared" si="2"/>
        <v>USD</v>
      </c>
      <c r="I5" s="2" t="str">
        <f>Table131113[[#This Row],[Short Description]]</f>
        <v>Echo 8EUW</v>
      </c>
      <c r="J5" s="2" t="s">
        <v>2794</v>
      </c>
      <c r="K5" s="2" t="s">
        <v>41</v>
      </c>
      <c r="L5" s="2" t="str">
        <f t="shared" si="3"/>
        <v>Current</v>
      </c>
      <c r="M5" s="2" t="s">
        <v>2287</v>
      </c>
      <c r="N5" s="2"/>
      <c r="O5" s="2" t="str">
        <f t="shared" si="4"/>
        <v>Standard Freight</v>
      </c>
      <c r="P5" s="2" t="str">
        <f t="shared" si="5"/>
        <v>n</v>
      </c>
      <c r="Q5" s="2" t="s">
        <v>58</v>
      </c>
      <c r="R5" s="2" t="s">
        <v>167</v>
      </c>
      <c r="S5" s="29" t="str">
        <f t="shared" si="6"/>
        <v>https://www.biamp.com</v>
      </c>
      <c r="T5" s="2" t="str">
        <f>Table131113[[#This Row],[Manufacturer''s Category]]</f>
        <v>Impera</v>
      </c>
      <c r="U5" s="2"/>
    </row>
    <row r="6" spans="1:21" ht="42" customHeight="1" x14ac:dyDescent="0.3">
      <c r="A6" s="2" t="str">
        <f t="shared" si="0"/>
        <v>Biamp Systems</v>
      </c>
      <c r="B6" s="17">
        <f t="shared" si="1"/>
        <v>46076</v>
      </c>
      <c r="C6" s="3" t="s">
        <v>3627</v>
      </c>
      <c r="D6" s="2" t="s">
        <v>2293</v>
      </c>
      <c r="E6" s="2" t="s">
        <v>38</v>
      </c>
      <c r="F6" s="40">
        <v>526</v>
      </c>
      <c r="G6" s="2" t="s">
        <v>2292</v>
      </c>
      <c r="H6" s="2" t="str">
        <f t="shared" si="2"/>
        <v>USD</v>
      </c>
      <c r="I6" s="61" t="str">
        <f>Table131113[[#This Row],[Short Description]]</f>
        <v>Echo 8USW</v>
      </c>
      <c r="J6" s="2" t="s">
        <v>2294</v>
      </c>
      <c r="K6" s="2" t="s">
        <v>41</v>
      </c>
      <c r="L6" s="2" t="str">
        <f t="shared" si="3"/>
        <v>Current</v>
      </c>
      <c r="M6" s="2" t="s">
        <v>2287</v>
      </c>
      <c r="N6" s="2" t="s">
        <v>44</v>
      </c>
      <c r="O6" s="2" t="str">
        <f t="shared" si="4"/>
        <v>Standard Freight</v>
      </c>
      <c r="P6" s="2" t="str">
        <f t="shared" si="5"/>
        <v>n</v>
      </c>
      <c r="Q6" s="2" t="s">
        <v>58</v>
      </c>
      <c r="R6" s="2" t="s">
        <v>167</v>
      </c>
      <c r="S6" s="29" t="str">
        <f t="shared" si="6"/>
        <v>https://www.biamp.com</v>
      </c>
      <c r="T6" s="2" t="str">
        <f>Table131113[[#This Row],[Manufacturer''s Category]]</f>
        <v>Impera</v>
      </c>
      <c r="U6" s="2"/>
    </row>
    <row r="7" spans="1:21" ht="42" customHeight="1" x14ac:dyDescent="0.3">
      <c r="A7" s="2" t="str">
        <f t="shared" si="0"/>
        <v>Biamp Systems</v>
      </c>
      <c r="B7" s="17">
        <f t="shared" si="1"/>
        <v>46076</v>
      </c>
      <c r="C7" s="3" t="s">
        <v>3628</v>
      </c>
      <c r="D7" s="2" t="s">
        <v>2790</v>
      </c>
      <c r="E7" s="2" t="s">
        <v>38</v>
      </c>
      <c r="F7" s="40">
        <v>636</v>
      </c>
      <c r="G7" s="2" t="s">
        <v>2797</v>
      </c>
      <c r="H7" s="2" t="str">
        <f t="shared" si="2"/>
        <v>USD</v>
      </c>
      <c r="I7" s="2" t="str">
        <f>Table131113[[#This Row],[Short Description]]</f>
        <v>Echo Plus 8DKW</v>
      </c>
      <c r="J7" s="2" t="s">
        <v>2785</v>
      </c>
      <c r="K7" s="2" t="s">
        <v>41</v>
      </c>
      <c r="L7" s="2" t="str">
        <f t="shared" si="3"/>
        <v>Current</v>
      </c>
      <c r="M7" s="2" t="s">
        <v>2287</v>
      </c>
      <c r="N7" s="2"/>
      <c r="O7" s="2" t="str">
        <f t="shared" si="4"/>
        <v>Standard Freight</v>
      </c>
      <c r="P7" s="2" t="str">
        <f t="shared" si="5"/>
        <v>n</v>
      </c>
      <c r="Q7" s="2" t="s">
        <v>58</v>
      </c>
      <c r="R7" s="2" t="s">
        <v>167</v>
      </c>
      <c r="S7" s="29" t="str">
        <f t="shared" si="6"/>
        <v>https://www.biamp.com</v>
      </c>
      <c r="T7" s="2" t="str">
        <f>Table131113[[#This Row],[Manufacturer''s Category]]</f>
        <v>Impera</v>
      </c>
      <c r="U7" s="2"/>
    </row>
    <row r="8" spans="1:21" ht="42" customHeight="1" x14ac:dyDescent="0.3">
      <c r="A8" s="2" t="str">
        <f t="shared" si="0"/>
        <v>Biamp Systems</v>
      </c>
      <c r="B8" s="17">
        <f t="shared" si="1"/>
        <v>46076</v>
      </c>
      <c r="C8" s="3" t="s">
        <v>3629</v>
      </c>
      <c r="D8" s="2" t="s">
        <v>2791</v>
      </c>
      <c r="E8" s="2" t="s">
        <v>38</v>
      </c>
      <c r="F8" s="40">
        <v>636</v>
      </c>
      <c r="G8" s="2" t="s">
        <v>2798</v>
      </c>
      <c r="H8" s="2" t="str">
        <f t="shared" si="2"/>
        <v>USD</v>
      </c>
      <c r="I8" s="2" t="str">
        <f>Table131113[[#This Row],[Short Description]]</f>
        <v>Echo Plus 8EUB</v>
      </c>
      <c r="J8" s="2" t="s">
        <v>2786</v>
      </c>
      <c r="K8" s="2" t="s">
        <v>41</v>
      </c>
      <c r="L8" s="2" t="str">
        <f t="shared" si="3"/>
        <v>Current</v>
      </c>
      <c r="M8" s="2" t="s">
        <v>2287</v>
      </c>
      <c r="N8" s="2"/>
      <c r="O8" s="2" t="str">
        <f t="shared" si="4"/>
        <v>Standard Freight</v>
      </c>
      <c r="P8" s="2" t="str">
        <f t="shared" si="5"/>
        <v>n</v>
      </c>
      <c r="Q8" s="2" t="s">
        <v>58</v>
      </c>
      <c r="R8" s="2" t="s">
        <v>167</v>
      </c>
      <c r="S8" s="29" t="str">
        <f t="shared" si="6"/>
        <v>https://www.biamp.com</v>
      </c>
      <c r="T8" s="2" t="str">
        <f>Table131113[[#This Row],[Manufacturer''s Category]]</f>
        <v>Impera</v>
      </c>
      <c r="U8" s="2"/>
    </row>
    <row r="9" spans="1:21" ht="42" customHeight="1" x14ac:dyDescent="0.3">
      <c r="A9" s="2" t="str">
        <f t="shared" si="0"/>
        <v>Biamp Systems</v>
      </c>
      <c r="B9" s="17">
        <f t="shared" si="1"/>
        <v>46076</v>
      </c>
      <c r="C9" s="3" t="s">
        <v>3630</v>
      </c>
      <c r="D9" s="2" t="s">
        <v>2792</v>
      </c>
      <c r="E9" s="2" t="s">
        <v>38</v>
      </c>
      <c r="F9" s="40">
        <v>636</v>
      </c>
      <c r="G9" s="2" t="s">
        <v>2799</v>
      </c>
      <c r="H9" s="2" t="str">
        <f t="shared" si="2"/>
        <v>USD</v>
      </c>
      <c r="I9" s="2" t="str">
        <f>Table131113[[#This Row],[Short Description]]</f>
        <v>Echo Plus 8EUW</v>
      </c>
      <c r="J9" s="2" t="s">
        <v>2787</v>
      </c>
      <c r="K9" s="2" t="s">
        <v>41</v>
      </c>
      <c r="L9" s="2" t="str">
        <f t="shared" si="3"/>
        <v>Current</v>
      </c>
      <c r="M9" s="2" t="s">
        <v>2287</v>
      </c>
      <c r="N9" s="2"/>
      <c r="O9" s="2" t="str">
        <f t="shared" si="4"/>
        <v>Standard Freight</v>
      </c>
      <c r="P9" s="2" t="str">
        <f t="shared" si="5"/>
        <v>n</v>
      </c>
      <c r="Q9" s="2" t="s">
        <v>58</v>
      </c>
      <c r="R9" s="2" t="s">
        <v>167</v>
      </c>
      <c r="S9" s="29" t="str">
        <f t="shared" si="6"/>
        <v>https://www.biamp.com</v>
      </c>
      <c r="T9" s="2" t="str">
        <f>Table131113[[#This Row],[Manufacturer''s Category]]</f>
        <v>Impera</v>
      </c>
      <c r="U9" s="2"/>
    </row>
    <row r="10" spans="1:21" ht="41.1" customHeight="1" x14ac:dyDescent="0.3">
      <c r="A10" s="2" t="str">
        <f t="shared" si="0"/>
        <v>Biamp Systems</v>
      </c>
      <c r="B10" s="17">
        <f t="shared" si="1"/>
        <v>46076</v>
      </c>
      <c r="C10" s="3" t="s">
        <v>3631</v>
      </c>
      <c r="D10" s="2" t="s">
        <v>2296</v>
      </c>
      <c r="E10" s="2" t="s">
        <v>38</v>
      </c>
      <c r="F10" s="40">
        <v>636</v>
      </c>
      <c r="G10" s="2" t="s">
        <v>2295</v>
      </c>
      <c r="H10" s="2" t="str">
        <f t="shared" si="2"/>
        <v>USD</v>
      </c>
      <c r="I10" s="61" t="str">
        <f>Table131113[[#This Row],[Short Description]]</f>
        <v>Echo Plus 8USW</v>
      </c>
      <c r="J10" s="2" t="s">
        <v>2297</v>
      </c>
      <c r="K10" s="2" t="s">
        <v>41</v>
      </c>
      <c r="L10" s="2" t="str">
        <f t="shared" si="3"/>
        <v>Current</v>
      </c>
      <c r="M10" s="2" t="s">
        <v>2287</v>
      </c>
      <c r="N10" s="2" t="s">
        <v>44</v>
      </c>
      <c r="O10" s="2" t="str">
        <f t="shared" si="4"/>
        <v>Standard Freight</v>
      </c>
      <c r="P10" s="2" t="str">
        <f t="shared" si="5"/>
        <v>n</v>
      </c>
      <c r="Q10" s="2" t="s">
        <v>58</v>
      </c>
      <c r="R10" s="2" t="s">
        <v>167</v>
      </c>
      <c r="S10" s="29" t="str">
        <f t="shared" si="6"/>
        <v>https://www.biamp.com</v>
      </c>
      <c r="T10" s="2" t="str">
        <f>Table131113[[#This Row],[Manufacturer''s Category]]</f>
        <v>Impera</v>
      </c>
      <c r="U10" s="2"/>
    </row>
    <row r="11" spans="1:21" ht="41.1" customHeight="1" x14ac:dyDescent="0.3">
      <c r="A11" s="2" t="str">
        <f t="shared" si="0"/>
        <v>Biamp Systems</v>
      </c>
      <c r="B11" s="17">
        <f t="shared" si="1"/>
        <v>46076</v>
      </c>
      <c r="C11" s="3" t="s">
        <v>3760</v>
      </c>
      <c r="D11" s="2" t="s">
        <v>2848</v>
      </c>
      <c r="E11" s="2" t="s">
        <v>38</v>
      </c>
      <c r="F11" s="40">
        <v>424</v>
      </c>
      <c r="G11" s="2" t="s">
        <v>2869</v>
      </c>
      <c r="H11" s="2" t="str">
        <f t="shared" si="2"/>
        <v>USD</v>
      </c>
      <c r="I11" s="2" t="str">
        <f>Table131113[[#This Row],[Short Description]]</f>
        <v>Impera Connect-X MP6</v>
      </c>
      <c r="J11" s="79" t="s">
        <v>2849</v>
      </c>
      <c r="K11" s="2" t="s">
        <v>2850</v>
      </c>
      <c r="L11" s="2" t="str">
        <f t="shared" si="3"/>
        <v>Current</v>
      </c>
      <c r="M11" s="2" t="s">
        <v>2287</v>
      </c>
      <c r="N11" s="2"/>
      <c r="O11" s="2" t="str">
        <f t="shared" si="4"/>
        <v>Standard Freight</v>
      </c>
      <c r="P11" s="2" t="str">
        <f t="shared" si="5"/>
        <v>n</v>
      </c>
      <c r="Q11" s="2" t="s">
        <v>58</v>
      </c>
      <c r="R11" s="2" t="s">
        <v>167</v>
      </c>
      <c r="S11" s="29" t="str">
        <f t="shared" si="6"/>
        <v>https://www.biamp.com</v>
      </c>
      <c r="T11" s="2" t="str">
        <f>Table131113[[#This Row],[Manufacturer''s Category]]</f>
        <v>Impera</v>
      </c>
      <c r="U11" s="2"/>
    </row>
    <row r="12" spans="1:21" ht="41.1" customHeight="1" x14ac:dyDescent="0.3">
      <c r="A12" s="2" t="str">
        <f t="shared" si="0"/>
        <v>Biamp Systems</v>
      </c>
      <c r="B12" s="17">
        <f t="shared" si="1"/>
        <v>46076</v>
      </c>
      <c r="C12" s="3" t="s">
        <v>3956</v>
      </c>
      <c r="D12" s="2" t="s">
        <v>2299</v>
      </c>
      <c r="E12" s="2" t="s">
        <v>38</v>
      </c>
      <c r="F12" s="40">
        <v>59</v>
      </c>
      <c r="G12" s="2" t="s">
        <v>2298</v>
      </c>
      <c r="H12" s="2" t="str">
        <f t="shared" si="2"/>
        <v>USD</v>
      </c>
      <c r="I12" s="61" t="str">
        <f>Table131113[[#This Row],[Short Description]]</f>
        <v>KP-U8-RP</v>
      </c>
      <c r="J12" s="2" t="s">
        <v>2300</v>
      </c>
      <c r="K12" s="2" t="s">
        <v>2286</v>
      </c>
      <c r="L12" s="2" t="str">
        <f t="shared" si="3"/>
        <v>Current</v>
      </c>
      <c r="M12" s="2" t="s">
        <v>2287</v>
      </c>
      <c r="N12" s="2"/>
      <c r="O12" s="2" t="str">
        <f t="shared" si="4"/>
        <v>Standard Freight</v>
      </c>
      <c r="P12" s="2" t="str">
        <f t="shared" si="5"/>
        <v>n</v>
      </c>
      <c r="Q12" s="2" t="s">
        <v>58</v>
      </c>
      <c r="R12" s="2" t="s">
        <v>61</v>
      </c>
      <c r="S12" s="29" t="str">
        <f t="shared" si="6"/>
        <v>https://www.biamp.com</v>
      </c>
      <c r="T12" s="2" t="str">
        <f>Table131113[[#This Row],[Manufacturer''s Category]]</f>
        <v>Impera</v>
      </c>
      <c r="U12" s="2"/>
    </row>
    <row r="13" spans="1:21" ht="41.1" customHeight="1" x14ac:dyDescent="0.3">
      <c r="A13" s="2" t="str">
        <f t="shared" si="0"/>
        <v>Biamp Systems</v>
      </c>
      <c r="B13" s="17">
        <f t="shared" si="1"/>
        <v>46076</v>
      </c>
      <c r="C13" s="3" t="s">
        <v>3957</v>
      </c>
      <c r="D13" s="2" t="s">
        <v>2302</v>
      </c>
      <c r="E13" s="2" t="s">
        <v>38</v>
      </c>
      <c r="F13" s="40">
        <v>59</v>
      </c>
      <c r="G13" s="2" t="s">
        <v>2301</v>
      </c>
      <c r="H13" s="2" t="str">
        <f t="shared" si="2"/>
        <v>USD</v>
      </c>
      <c r="I13" s="61" t="str">
        <f>Table131113[[#This Row],[Short Description]]</f>
        <v>KP-U8-WB</v>
      </c>
      <c r="J13" s="2" t="s">
        <v>2303</v>
      </c>
      <c r="K13" s="2" t="s">
        <v>2286</v>
      </c>
      <c r="L13" s="2" t="str">
        <f t="shared" si="3"/>
        <v>Current</v>
      </c>
      <c r="M13" s="2" t="s">
        <v>2287</v>
      </c>
      <c r="N13" s="2"/>
      <c r="O13" s="2" t="str">
        <f t="shared" si="4"/>
        <v>Standard Freight</v>
      </c>
      <c r="P13" s="2" t="str">
        <f t="shared" si="5"/>
        <v>n</v>
      </c>
      <c r="Q13" s="2" t="s">
        <v>58</v>
      </c>
      <c r="R13" s="2" t="s">
        <v>61</v>
      </c>
      <c r="S13" s="29" t="str">
        <f t="shared" si="6"/>
        <v>https://www.biamp.com</v>
      </c>
      <c r="T13" s="2" t="str">
        <f>Table131113[[#This Row],[Manufacturer''s Category]]</f>
        <v>Impera</v>
      </c>
      <c r="U13" s="2"/>
    </row>
    <row r="14" spans="1:21" ht="41.1" customHeight="1" x14ac:dyDescent="0.3">
      <c r="A14" s="2" t="str">
        <f t="shared" si="0"/>
        <v>Biamp Systems</v>
      </c>
      <c r="B14" s="17">
        <f t="shared" si="1"/>
        <v>46076</v>
      </c>
      <c r="C14" s="3" t="s">
        <v>4241</v>
      </c>
      <c r="D14" s="2" t="s">
        <v>2305</v>
      </c>
      <c r="E14" s="2" t="s">
        <v>38</v>
      </c>
      <c r="F14" s="40">
        <v>1459</v>
      </c>
      <c r="G14" s="2" t="s">
        <v>2304</v>
      </c>
      <c r="H14" s="2" t="str">
        <f t="shared" si="2"/>
        <v>USD</v>
      </c>
      <c r="I14" s="61" t="str">
        <f>Table131113[[#This Row],[Short Description]]</f>
        <v>Tango</v>
      </c>
      <c r="J14" s="2" t="s">
        <v>2306</v>
      </c>
      <c r="K14" s="2" t="s">
        <v>2291</v>
      </c>
      <c r="L14" s="2" t="str">
        <f t="shared" si="3"/>
        <v>Current</v>
      </c>
      <c r="M14" s="2" t="s">
        <v>2287</v>
      </c>
      <c r="N14" s="2" t="s">
        <v>44</v>
      </c>
      <c r="O14" s="2" t="str">
        <f t="shared" si="4"/>
        <v>Standard Freight</v>
      </c>
      <c r="P14" s="2" t="str">
        <f t="shared" si="5"/>
        <v>n</v>
      </c>
      <c r="Q14" s="2" t="s">
        <v>58</v>
      </c>
      <c r="R14" s="2" t="s">
        <v>167</v>
      </c>
      <c r="S14" s="29" t="str">
        <f t="shared" si="6"/>
        <v>https://www.biamp.com</v>
      </c>
      <c r="T14" s="2" t="str">
        <f>Table131113[[#This Row],[Manufacturer''s Category]]</f>
        <v>Impera</v>
      </c>
      <c r="U14" s="2"/>
    </row>
    <row r="15" spans="1:21" ht="41.1" customHeight="1" x14ac:dyDescent="0.3">
      <c r="A15" s="2" t="str">
        <f t="shared" si="0"/>
        <v>Biamp Systems</v>
      </c>
      <c r="B15" s="17">
        <f t="shared" si="1"/>
        <v>46076</v>
      </c>
      <c r="C15" s="3" t="s">
        <v>4300</v>
      </c>
      <c r="D15" s="2" t="s">
        <v>2308</v>
      </c>
      <c r="E15" s="2" t="s">
        <v>38</v>
      </c>
      <c r="F15" s="40">
        <v>700</v>
      </c>
      <c r="G15" s="2" t="s">
        <v>2307</v>
      </c>
      <c r="H15" s="2" t="str">
        <f t="shared" si="2"/>
        <v>USD</v>
      </c>
      <c r="I15" s="61" t="str">
        <f>Table131113[[#This Row],[Short Description]]</f>
        <v>Uniform 8U</v>
      </c>
      <c r="J15" s="2" t="s">
        <v>2309</v>
      </c>
      <c r="K15" s="2" t="s">
        <v>41</v>
      </c>
      <c r="L15" s="2" t="str">
        <f t="shared" si="3"/>
        <v>Current</v>
      </c>
      <c r="M15" s="2" t="s">
        <v>2287</v>
      </c>
      <c r="N15" s="2" t="s">
        <v>44</v>
      </c>
      <c r="O15" s="2" t="str">
        <f t="shared" si="4"/>
        <v>Standard Freight</v>
      </c>
      <c r="P15" s="2" t="str">
        <f t="shared" si="5"/>
        <v>n</v>
      </c>
      <c r="Q15" s="2" t="s">
        <v>58</v>
      </c>
      <c r="R15" s="2" t="s">
        <v>167</v>
      </c>
      <c r="S15" s="29" t="str">
        <f t="shared" si="6"/>
        <v>https://www.biamp.com</v>
      </c>
      <c r="T15" s="2" t="str">
        <f>Table131113[[#This Row],[Manufacturer''s Category]]</f>
        <v>Impera</v>
      </c>
      <c r="U15" s="2"/>
    </row>
  </sheetData>
  <sheetProtection algorithmName="SHA-512" hashValue="9qYoZvZxhSmcf1mv5sEImIQqqUPi4x3IJusolyaiVHLC+qfNsK8euZNlCwYdqiSGstnQV40wdyoeIerngcFGzQ==" saltValue="Y9eG6h+51x/ibLFBI/o49A==" spinCount="100000" sheet="1" objects="1" scenarios="1"/>
  <phoneticPr fontId="16" type="noConversion"/>
  <hyperlinks>
    <hyperlink ref="S2" r:id="rId1" display="https://www.biamp.com" xr:uid="{695F804B-E1E1-4CE0-AE1E-8553069AB897}"/>
    <hyperlink ref="S3" r:id="rId2" display="https://www.biamp.com" xr:uid="{C0B215B8-FA0E-4378-8107-45DACB3274DA}"/>
    <hyperlink ref="S4" r:id="rId3" display="https://www.biamp.com" xr:uid="{B004E581-1DFD-42D4-8086-64B676555681}"/>
    <hyperlink ref="S5" r:id="rId4" display="https://www.biamp.com" xr:uid="{F79C0E4A-7648-42C4-B8C7-27961A5EF87D}"/>
    <hyperlink ref="S6" r:id="rId5" display="https://www.biamp.com" xr:uid="{BD1F79A8-6110-4B00-80D3-3B065B4ED484}"/>
    <hyperlink ref="S7" r:id="rId6" display="https://www.biamp.com" xr:uid="{60F93F5F-3ECC-4069-ACB0-94FCDA803D1A}"/>
    <hyperlink ref="S8" r:id="rId7" display="https://www.biamp.com" xr:uid="{F5C268E6-F288-41DD-B20F-DA9657B68698}"/>
    <hyperlink ref="S9" r:id="rId8" display="https://www.biamp.com" xr:uid="{D727A035-0D3C-4414-9D45-94DDD531424F}"/>
    <hyperlink ref="S10" r:id="rId9" display="https://www.biamp.com" xr:uid="{74799627-FD33-4A9F-98B7-878CC8FBC8B7}"/>
    <hyperlink ref="S11" r:id="rId10" display="https://www.biamp.com" xr:uid="{70ADE55A-201E-48E3-A1E1-BA94DE423EF8}"/>
    <hyperlink ref="S12" r:id="rId11" display="https://www.biamp.com" xr:uid="{DFFC7B40-B15C-42B4-BCC0-D90E6135D3E3}"/>
    <hyperlink ref="S13" r:id="rId12" display="https://www.biamp.com" xr:uid="{25C0F14C-ACF5-4DE4-B4D7-C9AC6D717E08}"/>
    <hyperlink ref="S14" r:id="rId13" display="https://www.biamp.com" xr:uid="{72C2062F-5B9C-439D-8560-624EBFEEE80E}"/>
    <hyperlink ref="S15" r:id="rId14" display="https://www.biamp.com" xr:uid="{7FAC8448-7A3C-42E6-9084-368116A3924D}"/>
  </hyperlinks>
  <pageMargins left="0.7" right="0.7" top="0.75" bottom="0.75" header="0.3" footer="0.3"/>
  <pageSetup orientation="portrait" horizontalDpi="1200" verticalDpi="1200" r:id="rId15"/>
  <tableParts count="1">
    <tablePart r:id="rId16"/>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97BC7-FAC5-4454-9BC0-AD0605D36C99}">
  <sheetPr codeName="Sheet14"/>
  <dimension ref="A1:W5"/>
  <sheetViews>
    <sheetView workbookViewId="0">
      <pane xSplit="4" ySplit="1" topLeftCell="E2" activePane="bottomRight" state="frozen"/>
      <selection pane="topRight" activeCell="E1" sqref="E1"/>
      <selection pane="bottomLeft" activeCell="A2" sqref="A2"/>
      <selection pane="bottomRight" activeCell="W10" sqref="W10"/>
    </sheetView>
  </sheetViews>
  <sheetFormatPr defaultRowHeight="15" x14ac:dyDescent="0.25"/>
  <cols>
    <col min="1" max="1" width="17.5546875" style="24" customWidth="1"/>
    <col min="2" max="2" width="17.44140625" style="24" customWidth="1"/>
    <col min="3" max="3" width="20.44140625" style="24" customWidth="1"/>
    <col min="4" max="4" width="28.44140625" style="24" customWidth="1"/>
    <col min="5" max="5" width="11.109375" style="24" customWidth="1"/>
    <col min="6" max="6" width="14.109375" style="24" customWidth="1"/>
    <col min="7" max="7" width="15.6640625" style="24" customWidth="1"/>
    <col min="8" max="9" width="11.33203125" style="24" bestFit="1" customWidth="1"/>
    <col min="10" max="10" width="13.88671875" style="24" bestFit="1" customWidth="1"/>
    <col min="11" max="11" width="23.44140625" style="24" customWidth="1"/>
    <col min="12" max="12" width="47.77734375" style="24" customWidth="1"/>
    <col min="13" max="13" width="31.21875" style="24" customWidth="1"/>
    <col min="14" max="14" width="13.88671875" style="24" customWidth="1"/>
    <col min="15" max="15" width="10.5546875" style="24" customWidth="1"/>
    <col min="16" max="16" width="20" style="24" customWidth="1"/>
    <col min="17" max="17" width="16.109375" style="24" bestFit="1" customWidth="1"/>
    <col min="18" max="18" width="12" style="24" customWidth="1"/>
    <col min="19" max="19" width="16.5546875" style="24" customWidth="1"/>
    <col min="20" max="20" width="16.44140625" style="24" customWidth="1"/>
    <col min="21" max="21" width="23.5546875" style="24" customWidth="1"/>
    <col min="22" max="22" width="21" style="24" customWidth="1"/>
    <col min="23" max="23" width="60.5546875" style="24" customWidth="1"/>
    <col min="24" max="24" width="72.109375" style="24" customWidth="1"/>
    <col min="25" max="16384" width="8.88671875" style="24"/>
  </cols>
  <sheetData>
    <row r="1" spans="1:23" ht="30.9" customHeight="1" x14ac:dyDescent="0.3">
      <c r="A1" s="2" t="s">
        <v>9</v>
      </c>
      <c r="B1" s="2" t="s">
        <v>10</v>
      </c>
      <c r="C1" s="3" t="s">
        <v>11</v>
      </c>
      <c r="D1" s="2" t="s">
        <v>12</v>
      </c>
      <c r="E1" s="2" t="s">
        <v>13</v>
      </c>
      <c r="F1" s="2" t="s">
        <v>14</v>
      </c>
      <c r="G1" s="2" t="s">
        <v>4439</v>
      </c>
      <c r="H1" s="2" t="s">
        <v>16</v>
      </c>
      <c r="I1" s="1" t="s">
        <v>17</v>
      </c>
      <c r="J1" s="2" t="s">
        <v>18</v>
      </c>
      <c r="K1" s="2" t="s">
        <v>19</v>
      </c>
      <c r="L1" s="2" t="s">
        <v>20</v>
      </c>
      <c r="M1" s="2" t="s">
        <v>21</v>
      </c>
      <c r="N1" s="2" t="s">
        <v>22</v>
      </c>
      <c r="O1" s="2" t="s">
        <v>23</v>
      </c>
      <c r="P1" s="2" t="s">
        <v>25</v>
      </c>
      <c r="Q1" s="2" t="s">
        <v>28</v>
      </c>
      <c r="R1" s="2" t="s">
        <v>30</v>
      </c>
      <c r="S1" s="2" t="s">
        <v>31</v>
      </c>
      <c r="T1" s="2" t="s">
        <v>32</v>
      </c>
      <c r="U1" s="2" t="s">
        <v>33</v>
      </c>
      <c r="V1" s="2" t="s">
        <v>34</v>
      </c>
      <c r="W1" s="2" t="s">
        <v>35</v>
      </c>
    </row>
    <row r="2" spans="1:23" ht="42" customHeight="1" x14ac:dyDescent="0.3">
      <c r="A2" s="2" t="str">
        <f>Company</f>
        <v>Biamp Systems</v>
      </c>
      <c r="B2" s="17">
        <f t="shared" ref="B2:B4" si="0">Effectivity_Date</f>
        <v>46076</v>
      </c>
      <c r="C2" s="39" t="s">
        <v>4046</v>
      </c>
      <c r="D2" s="2" t="s">
        <v>2311</v>
      </c>
      <c r="E2" s="2" t="s">
        <v>38</v>
      </c>
      <c r="F2" s="40">
        <v>1060</v>
      </c>
      <c r="G2" s="2" t="s">
        <v>2310</v>
      </c>
      <c r="H2" s="2" t="str">
        <f>Currency</f>
        <v>USD</v>
      </c>
      <c r="I2" s="51"/>
      <c r="J2" s="2" t="str">
        <f>WeightUOM</f>
        <v>Kg</v>
      </c>
      <c r="K2" s="2" t="str">
        <f>Table1311[[#This Row],[Short Description]]</f>
        <v>Modena Hub</v>
      </c>
      <c r="L2" s="26" t="s">
        <v>2312</v>
      </c>
      <c r="M2" s="26" t="s">
        <v>2313</v>
      </c>
      <c r="N2" s="2" t="str">
        <f>ItemStatus</f>
        <v>Current</v>
      </c>
      <c r="O2" s="2" t="s">
        <v>2314</v>
      </c>
      <c r="P2" s="2" t="s">
        <v>44</v>
      </c>
      <c r="Q2" s="2" t="str">
        <f>Freight</f>
        <v>Standard Freight</v>
      </c>
      <c r="R2" s="2" t="str">
        <f>EnergyStar</f>
        <v>n</v>
      </c>
      <c r="S2" s="2" t="s">
        <v>58</v>
      </c>
      <c r="T2" s="2" t="s">
        <v>61</v>
      </c>
      <c r="U2" s="29" t="str">
        <f t="shared" ref="U2:U5" si="1">URL</f>
        <v>https://www.biamp.com</v>
      </c>
      <c r="V2" s="2" t="str">
        <f>Table1311[[#This Row],[Manufacturer''s Category]]</f>
        <v>Modena</v>
      </c>
      <c r="W2" s="2"/>
    </row>
    <row r="3" spans="1:23" ht="42" customHeight="1" x14ac:dyDescent="0.3">
      <c r="A3" s="2" t="str">
        <f>Company</f>
        <v>Biamp Systems</v>
      </c>
      <c r="B3" s="17">
        <f t="shared" si="0"/>
        <v>46076</v>
      </c>
      <c r="C3" s="39" t="s">
        <v>4047</v>
      </c>
      <c r="D3" s="2" t="s">
        <v>2316</v>
      </c>
      <c r="E3" s="2" t="s">
        <v>38</v>
      </c>
      <c r="F3" s="40">
        <v>1272</v>
      </c>
      <c r="G3" s="2" t="s">
        <v>2315</v>
      </c>
      <c r="H3" s="2" t="str">
        <f>Currency</f>
        <v>USD</v>
      </c>
      <c r="I3" s="51"/>
      <c r="J3" s="2" t="str">
        <f>WeightUOM</f>
        <v>Kg</v>
      </c>
      <c r="K3" s="2" t="s">
        <v>2316</v>
      </c>
      <c r="L3" s="26" t="s">
        <v>2317</v>
      </c>
      <c r="M3" s="26" t="s">
        <v>2313</v>
      </c>
      <c r="N3" s="2" t="str">
        <f>ItemStatus</f>
        <v>Current</v>
      </c>
      <c r="O3" s="2" t="s">
        <v>2314</v>
      </c>
      <c r="P3" s="2" t="s">
        <v>44</v>
      </c>
      <c r="Q3" s="2" t="str">
        <f>Freight</f>
        <v>Standard Freight</v>
      </c>
      <c r="R3" s="2" t="str">
        <f>EnergyStar</f>
        <v>n</v>
      </c>
      <c r="S3" s="2" t="s">
        <v>58</v>
      </c>
      <c r="T3" s="2" t="s">
        <v>61</v>
      </c>
      <c r="U3" s="29" t="str">
        <f t="shared" si="1"/>
        <v>https://www.biamp.com</v>
      </c>
      <c r="V3" s="2" t="str">
        <f>Table1311[[#This Row],[Manufacturer''s Category]]</f>
        <v>Modena</v>
      </c>
      <c r="W3" s="2"/>
    </row>
    <row r="4" spans="1:23" ht="42" customHeight="1" x14ac:dyDescent="0.3">
      <c r="A4" s="2" t="s">
        <v>1</v>
      </c>
      <c r="B4" s="17">
        <f t="shared" si="0"/>
        <v>46076</v>
      </c>
      <c r="C4" s="60" t="s">
        <v>4037</v>
      </c>
      <c r="D4" s="2" t="s">
        <v>2949</v>
      </c>
      <c r="E4" s="2" t="s">
        <v>38</v>
      </c>
      <c r="F4" s="40">
        <v>2000</v>
      </c>
      <c r="G4" s="2" t="s">
        <v>4036</v>
      </c>
      <c r="H4" s="2" t="s">
        <v>2</v>
      </c>
      <c r="I4" s="1">
        <v>1</v>
      </c>
      <c r="J4" s="2" t="s">
        <v>3</v>
      </c>
      <c r="K4" s="2" t="s">
        <v>2949</v>
      </c>
      <c r="L4" s="2" t="s">
        <v>2950</v>
      </c>
      <c r="M4" s="2" t="s">
        <v>2313</v>
      </c>
      <c r="N4" s="2" t="s">
        <v>5</v>
      </c>
      <c r="O4" s="2" t="s">
        <v>2951</v>
      </c>
      <c r="P4" s="2"/>
      <c r="Q4" s="2" t="s">
        <v>7</v>
      </c>
      <c r="R4" s="2"/>
      <c r="S4" s="2" t="s">
        <v>58</v>
      </c>
      <c r="T4" s="2" t="s">
        <v>61</v>
      </c>
      <c r="U4" s="29" t="str">
        <f t="shared" si="1"/>
        <v>https://www.biamp.com</v>
      </c>
      <c r="V4" s="2" t="s">
        <v>2314</v>
      </c>
      <c r="W4" s="2"/>
    </row>
    <row r="5" spans="1:23" ht="42" customHeight="1" x14ac:dyDescent="0.3">
      <c r="A5" s="2" t="s">
        <v>1</v>
      </c>
      <c r="B5" s="17">
        <f>Effectivity_Date</f>
        <v>46076</v>
      </c>
      <c r="C5" s="3" t="s">
        <v>4515</v>
      </c>
      <c r="D5" s="2" t="s">
        <v>4516</v>
      </c>
      <c r="E5" s="2" t="s">
        <v>38</v>
      </c>
      <c r="F5" s="40">
        <v>1000</v>
      </c>
      <c r="G5" s="2" t="s">
        <v>2964</v>
      </c>
      <c r="H5" s="2" t="s">
        <v>2</v>
      </c>
      <c r="I5" s="1" t="s">
        <v>2964</v>
      </c>
      <c r="J5" s="2" t="s">
        <v>2964</v>
      </c>
      <c r="K5" s="2" t="s">
        <v>4516</v>
      </c>
      <c r="L5" s="2" t="s">
        <v>4517</v>
      </c>
      <c r="M5" s="2" t="s">
        <v>275</v>
      </c>
      <c r="N5" s="2" t="s">
        <v>5</v>
      </c>
      <c r="O5" s="2" t="s">
        <v>2314</v>
      </c>
      <c r="P5" s="2" t="s">
        <v>2964</v>
      </c>
      <c r="Q5" s="2" t="s">
        <v>7</v>
      </c>
      <c r="R5" s="2" t="s">
        <v>58</v>
      </c>
      <c r="S5" s="2" t="s">
        <v>58</v>
      </c>
      <c r="T5" s="2" t="s">
        <v>2964</v>
      </c>
      <c r="U5" s="29" t="str">
        <f t="shared" si="1"/>
        <v>https://www.biamp.com</v>
      </c>
      <c r="V5" s="2" t="s">
        <v>2314</v>
      </c>
      <c r="W5" s="2" t="s">
        <v>3368</v>
      </c>
    </row>
  </sheetData>
  <sheetProtection algorithmName="SHA-512" hashValue="KCBW5c7GbUJ266fGjD0zKB+cRY4+8Dk0nMlsqELV/spV0cWwMVidU01gZ9cVAEBSnPGfmq2azwkYFD72IWucIw==" saltValue="z+YqGeYj0nlZ7A9xRbiW6Q==" spinCount="100000" sheet="1" objects="1" scenarios="1"/>
  <hyperlinks>
    <hyperlink ref="U2" r:id="rId1" display="https://www.biamp.com" xr:uid="{61DF17A4-1F85-4CF3-A84F-09B8B44DDBEB}"/>
    <hyperlink ref="U3" r:id="rId2" display="https://www.biamp.com" xr:uid="{8B54780E-1E7E-4806-AD5B-2BAE9565344E}"/>
    <hyperlink ref="U4" r:id="rId3" display="https://www.biamp.com" xr:uid="{11E72782-52DE-421F-82E0-215271694A2B}"/>
    <hyperlink ref="U5" r:id="rId4" display="https://www.biamp.com" xr:uid="{FD77D4BB-3CC5-43CE-A29C-B8ABB0162A15}"/>
  </hyperlinks>
  <pageMargins left="0.7" right="0.7" top="0.75" bottom="0.75" header="0.3" footer="0.3"/>
  <tableParts count="1">
    <tablePart r:id="rId5"/>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EB50F-68B9-4A4F-868A-646D3DFC1492}">
  <sheetPr codeName="Sheet15"/>
  <dimension ref="A1:V44"/>
  <sheetViews>
    <sheetView workbookViewId="0">
      <pane xSplit="4" ySplit="1" topLeftCell="E2" activePane="bottomRight" state="frozen"/>
      <selection pane="topRight" activeCell="E1" sqref="E1"/>
      <selection pane="bottomLeft" activeCell="A2" sqref="A2"/>
      <selection pane="bottomRight" activeCell="V4" sqref="V4"/>
    </sheetView>
  </sheetViews>
  <sheetFormatPr defaultRowHeight="15" x14ac:dyDescent="0.25"/>
  <cols>
    <col min="1" max="1" width="17.5546875" style="24" customWidth="1"/>
    <col min="2" max="2" width="19.44140625" style="24" customWidth="1"/>
    <col min="3" max="3" width="19.6640625" style="24" customWidth="1"/>
    <col min="4" max="4" width="28.44140625" style="24" customWidth="1"/>
    <col min="5" max="5" width="11.109375" style="24" customWidth="1"/>
    <col min="6" max="6" width="14.109375" style="43" customWidth="1"/>
    <col min="7" max="7" width="15.6640625" style="24" customWidth="1"/>
    <col min="8" max="8" width="11.33203125" style="24" bestFit="1" customWidth="1"/>
    <col min="9" max="9" width="25.44140625" style="24" customWidth="1"/>
    <col min="10" max="10" width="60.5546875" style="24" customWidth="1"/>
    <col min="11" max="11" width="37.5546875" style="24" customWidth="1"/>
    <col min="12" max="12" width="13.88671875" style="24" customWidth="1"/>
    <col min="13" max="13" width="10.5546875" style="24" customWidth="1"/>
    <col min="14" max="14" width="20" style="24" customWidth="1"/>
    <col min="15" max="15" width="23.44140625" style="24" customWidth="1"/>
    <col min="16" max="16" width="16.109375" style="24" bestFit="1" customWidth="1"/>
    <col min="17" max="17" width="12" style="24" customWidth="1"/>
    <col min="18" max="18" width="16.5546875" style="24" customWidth="1"/>
    <col min="19" max="19" width="16.44140625" style="24" customWidth="1"/>
    <col min="20" max="20" width="23.5546875" style="24" customWidth="1"/>
    <col min="21" max="21" width="21" style="24" customWidth="1"/>
    <col min="22" max="22" width="60.5546875" style="24" customWidth="1"/>
    <col min="23" max="23" width="72.109375" style="24" customWidth="1"/>
    <col min="24" max="16384" width="8.88671875" style="24"/>
  </cols>
  <sheetData>
    <row r="1" spans="1:22" ht="46.8" x14ac:dyDescent="0.3">
      <c r="A1" s="2" t="s">
        <v>9</v>
      </c>
      <c r="B1" s="2" t="s">
        <v>10</v>
      </c>
      <c r="C1" s="3" t="s">
        <v>11</v>
      </c>
      <c r="D1" s="2" t="s">
        <v>12</v>
      </c>
      <c r="E1" s="2" t="s">
        <v>13</v>
      </c>
      <c r="F1" s="42" t="s">
        <v>14</v>
      </c>
      <c r="G1" s="2" t="s">
        <v>4439</v>
      </c>
      <c r="H1" s="2" t="s">
        <v>16</v>
      </c>
      <c r="I1" s="2" t="s">
        <v>19</v>
      </c>
      <c r="J1" s="2" t="s">
        <v>20</v>
      </c>
      <c r="K1" s="2" t="s">
        <v>21</v>
      </c>
      <c r="L1" s="2" t="s">
        <v>22</v>
      </c>
      <c r="M1" s="2" t="s">
        <v>23</v>
      </c>
      <c r="N1" s="2" t="s">
        <v>25</v>
      </c>
      <c r="O1" s="2" t="s">
        <v>26</v>
      </c>
      <c r="P1" s="2" t="s">
        <v>28</v>
      </c>
      <c r="Q1" s="2" t="s">
        <v>30</v>
      </c>
      <c r="R1" s="2" t="s">
        <v>31</v>
      </c>
      <c r="S1" s="2" t="s">
        <v>32</v>
      </c>
      <c r="T1" s="2" t="s">
        <v>33</v>
      </c>
      <c r="U1" s="2" t="s">
        <v>34</v>
      </c>
      <c r="V1" s="2" t="s">
        <v>35</v>
      </c>
    </row>
    <row r="2" spans="1:22" ht="31.2" x14ac:dyDescent="0.3">
      <c r="A2" s="2" t="s">
        <v>1</v>
      </c>
      <c r="B2" s="17">
        <f t="shared" ref="B2:B44" si="0">Effectivity_Date</f>
        <v>46076</v>
      </c>
      <c r="C2" s="25" t="s">
        <v>3408</v>
      </c>
      <c r="D2" s="26" t="s">
        <v>3281</v>
      </c>
      <c r="E2" s="26" t="s">
        <v>38</v>
      </c>
      <c r="F2" s="69">
        <v>159</v>
      </c>
      <c r="G2" s="26" t="s">
        <v>3280</v>
      </c>
      <c r="H2" s="26" t="s">
        <v>2</v>
      </c>
      <c r="I2" s="26" t="s">
        <v>3281</v>
      </c>
      <c r="J2" s="26" t="s">
        <v>3282</v>
      </c>
      <c r="K2" s="2" t="s">
        <v>2884</v>
      </c>
      <c r="L2" s="26" t="s">
        <v>5</v>
      </c>
      <c r="M2" s="26" t="s">
        <v>225</v>
      </c>
      <c r="N2" s="26" t="s">
        <v>2964</v>
      </c>
      <c r="O2" s="2" t="s">
        <v>2964</v>
      </c>
      <c r="P2" s="26" t="s">
        <v>7</v>
      </c>
      <c r="Q2" s="2" t="s">
        <v>58</v>
      </c>
      <c r="R2" s="2" t="s">
        <v>39</v>
      </c>
      <c r="S2" s="2" t="s">
        <v>121</v>
      </c>
      <c r="T2" s="29" t="str">
        <f t="shared" ref="T2:T44" si="1">URL</f>
        <v>https://www.biamp.com</v>
      </c>
      <c r="U2" s="26" t="s">
        <v>225</v>
      </c>
      <c r="V2" s="27"/>
    </row>
    <row r="3" spans="1:22" ht="62.4" x14ac:dyDescent="0.3">
      <c r="A3" s="2" t="s">
        <v>1</v>
      </c>
      <c r="B3" s="17">
        <f t="shared" si="0"/>
        <v>46076</v>
      </c>
      <c r="C3" s="25" t="s">
        <v>3447</v>
      </c>
      <c r="D3" s="26" t="s">
        <v>3342</v>
      </c>
      <c r="E3" s="26" t="s">
        <v>38</v>
      </c>
      <c r="F3" s="69">
        <v>8100</v>
      </c>
      <c r="G3" s="26" t="s">
        <v>3341</v>
      </c>
      <c r="H3" s="26" t="s">
        <v>2</v>
      </c>
      <c r="I3" s="26" t="s">
        <v>3342</v>
      </c>
      <c r="J3" s="26" t="s">
        <v>3343</v>
      </c>
      <c r="K3" s="26" t="s">
        <v>3344</v>
      </c>
      <c r="L3" s="26" t="s">
        <v>5</v>
      </c>
      <c r="M3" s="26" t="s">
        <v>225</v>
      </c>
      <c r="N3" s="26" t="s">
        <v>2964</v>
      </c>
      <c r="O3" s="2" t="s">
        <v>2964</v>
      </c>
      <c r="P3" s="26" t="s">
        <v>7</v>
      </c>
      <c r="Q3" s="2" t="s">
        <v>58</v>
      </c>
      <c r="R3" s="2" t="s">
        <v>58</v>
      </c>
      <c r="S3" s="2" t="s">
        <v>2964</v>
      </c>
      <c r="T3" s="29" t="str">
        <f t="shared" si="1"/>
        <v>https://www.biamp.com</v>
      </c>
      <c r="U3" s="26" t="s">
        <v>225</v>
      </c>
      <c r="V3" s="27"/>
    </row>
    <row r="4" spans="1:22" ht="62.4" x14ac:dyDescent="0.3">
      <c r="A4" s="2" t="s">
        <v>1</v>
      </c>
      <c r="B4" s="17">
        <f t="shared" si="0"/>
        <v>46076</v>
      </c>
      <c r="C4" s="25" t="s">
        <v>3448</v>
      </c>
      <c r="D4" s="26" t="s">
        <v>3346</v>
      </c>
      <c r="E4" s="26" t="s">
        <v>38</v>
      </c>
      <c r="F4" s="69">
        <v>8420</v>
      </c>
      <c r="G4" s="26" t="s">
        <v>3345</v>
      </c>
      <c r="H4" s="26" t="s">
        <v>2</v>
      </c>
      <c r="I4" s="26" t="s">
        <v>3346</v>
      </c>
      <c r="J4" s="26" t="s">
        <v>3347</v>
      </c>
      <c r="K4" s="26" t="s">
        <v>3344</v>
      </c>
      <c r="L4" s="26" t="s">
        <v>5</v>
      </c>
      <c r="M4" s="26" t="s">
        <v>225</v>
      </c>
      <c r="N4" s="26" t="s">
        <v>2964</v>
      </c>
      <c r="O4" s="2" t="s">
        <v>2964</v>
      </c>
      <c r="P4" s="26" t="s">
        <v>7</v>
      </c>
      <c r="Q4" s="2" t="s">
        <v>58</v>
      </c>
      <c r="R4" s="2" t="s">
        <v>58</v>
      </c>
      <c r="S4" s="2" t="s">
        <v>2964</v>
      </c>
      <c r="T4" s="29" t="str">
        <f t="shared" si="1"/>
        <v>https://www.biamp.com</v>
      </c>
      <c r="U4" s="26" t="s">
        <v>225</v>
      </c>
      <c r="V4" s="27"/>
    </row>
    <row r="5" spans="1:22" ht="62.4" x14ac:dyDescent="0.3">
      <c r="A5" s="2" t="s">
        <v>1</v>
      </c>
      <c r="B5" s="17">
        <f t="shared" si="0"/>
        <v>46076</v>
      </c>
      <c r="C5" s="25" t="s">
        <v>3449</v>
      </c>
      <c r="D5" s="26" t="s">
        <v>3349</v>
      </c>
      <c r="E5" s="26" t="s">
        <v>38</v>
      </c>
      <c r="F5" s="69">
        <v>9100</v>
      </c>
      <c r="G5" s="26" t="s">
        <v>3348</v>
      </c>
      <c r="H5" s="26" t="s">
        <v>2</v>
      </c>
      <c r="I5" s="26" t="s">
        <v>3349</v>
      </c>
      <c r="J5" s="26" t="s">
        <v>3350</v>
      </c>
      <c r="K5" s="2" t="s">
        <v>3344</v>
      </c>
      <c r="L5" s="26" t="s">
        <v>5</v>
      </c>
      <c r="M5" s="26" t="s">
        <v>225</v>
      </c>
      <c r="N5" s="26" t="s">
        <v>2964</v>
      </c>
      <c r="O5" s="2" t="s">
        <v>2964</v>
      </c>
      <c r="P5" s="26" t="s">
        <v>7</v>
      </c>
      <c r="Q5" s="2" t="s">
        <v>58</v>
      </c>
      <c r="R5" s="2" t="s">
        <v>58</v>
      </c>
      <c r="S5" s="2" t="s">
        <v>2964</v>
      </c>
      <c r="T5" s="29" t="str">
        <f t="shared" si="1"/>
        <v>https://www.biamp.com</v>
      </c>
      <c r="U5" s="26" t="s">
        <v>225</v>
      </c>
      <c r="V5" s="27"/>
    </row>
    <row r="6" spans="1:22" ht="62.4" x14ac:dyDescent="0.3">
      <c r="A6" s="2" t="s">
        <v>1</v>
      </c>
      <c r="B6" s="17">
        <f t="shared" si="0"/>
        <v>46076</v>
      </c>
      <c r="C6" s="25" t="s">
        <v>3450</v>
      </c>
      <c r="D6" s="26" t="s">
        <v>3352</v>
      </c>
      <c r="E6" s="26" t="s">
        <v>38</v>
      </c>
      <c r="F6" s="69">
        <v>9420</v>
      </c>
      <c r="G6" s="26" t="s">
        <v>3351</v>
      </c>
      <c r="H6" s="26" t="s">
        <v>2</v>
      </c>
      <c r="I6" s="26" t="s">
        <v>3352</v>
      </c>
      <c r="J6" s="26" t="s">
        <v>3353</v>
      </c>
      <c r="K6" s="2" t="s">
        <v>3344</v>
      </c>
      <c r="L6" s="26" t="s">
        <v>5</v>
      </c>
      <c r="M6" s="26" t="s">
        <v>225</v>
      </c>
      <c r="N6" s="26" t="s">
        <v>2964</v>
      </c>
      <c r="O6" s="2" t="s">
        <v>2964</v>
      </c>
      <c r="P6" s="26" t="s">
        <v>7</v>
      </c>
      <c r="Q6" s="2" t="s">
        <v>58</v>
      </c>
      <c r="R6" s="2" t="s">
        <v>58</v>
      </c>
      <c r="S6" s="2" t="s">
        <v>2964</v>
      </c>
      <c r="T6" s="29" t="str">
        <f t="shared" si="1"/>
        <v>https://www.biamp.com</v>
      </c>
      <c r="U6" s="26" t="s">
        <v>225</v>
      </c>
      <c r="V6" s="27"/>
    </row>
    <row r="7" spans="1:22" ht="31.2" x14ac:dyDescent="0.3">
      <c r="A7" s="2" t="str">
        <f>Company</f>
        <v>Biamp Systems</v>
      </c>
      <c r="B7" s="17">
        <f t="shared" si="0"/>
        <v>46076</v>
      </c>
      <c r="C7" s="25" t="s">
        <v>4069</v>
      </c>
      <c r="D7" s="26" t="s">
        <v>2318</v>
      </c>
      <c r="E7" s="26" t="s">
        <v>38</v>
      </c>
      <c r="F7" s="69">
        <v>1500</v>
      </c>
      <c r="G7" s="26" t="s">
        <v>2864</v>
      </c>
      <c r="H7" s="26" t="str">
        <f>Currency</f>
        <v>USD</v>
      </c>
      <c r="I7" s="26" t="str">
        <f>Table131114[[#This Row],[Short Description]]</f>
        <v>Parlé ABC 2500</v>
      </c>
      <c r="J7" s="26" t="s">
        <v>2319</v>
      </c>
      <c r="K7" s="2" t="s">
        <v>2320</v>
      </c>
      <c r="L7" s="26" t="str">
        <f>ItemStatus</f>
        <v>Current</v>
      </c>
      <c r="M7" s="26" t="s">
        <v>2321</v>
      </c>
      <c r="N7" s="26"/>
      <c r="O7" s="2"/>
      <c r="P7" s="26" t="str">
        <f>Freight</f>
        <v>Standard Freight</v>
      </c>
      <c r="Q7" s="2" t="str">
        <f>EnergyStar</f>
        <v>n</v>
      </c>
      <c r="R7" s="2" t="s">
        <v>4</v>
      </c>
      <c r="S7" s="2" t="s">
        <v>61</v>
      </c>
      <c r="T7" s="29" t="str">
        <f t="shared" si="1"/>
        <v>https://www.biamp.com</v>
      </c>
      <c r="U7" s="26" t="str">
        <f>Table131114[[#This Row],[Manufacturer''s Category]]</f>
        <v>Parlé</v>
      </c>
      <c r="V7" s="27"/>
    </row>
    <row r="8" spans="1:22" ht="31.2" x14ac:dyDescent="0.3">
      <c r="A8" s="2" t="str">
        <f>Company</f>
        <v>Biamp Systems</v>
      </c>
      <c r="B8" s="17">
        <f t="shared" si="0"/>
        <v>46076</v>
      </c>
      <c r="C8" s="25" t="s">
        <v>4070</v>
      </c>
      <c r="D8" s="26" t="s">
        <v>2852</v>
      </c>
      <c r="E8" s="26" t="s">
        <v>38</v>
      </c>
      <c r="F8" s="69">
        <v>1700</v>
      </c>
      <c r="G8" s="26" t="s">
        <v>2851</v>
      </c>
      <c r="H8" s="26" t="str">
        <f>Currency</f>
        <v>USD</v>
      </c>
      <c r="I8" s="26" t="str">
        <f>Table131114[[#This Row],[Short Description]]</f>
        <v>Parlé ABC 2500a</v>
      </c>
      <c r="J8" s="26" t="s">
        <v>4653</v>
      </c>
      <c r="K8" s="2" t="s">
        <v>2320</v>
      </c>
      <c r="L8" s="26" t="str">
        <f>ItemStatus</f>
        <v>Current</v>
      </c>
      <c r="M8" s="26" t="s">
        <v>225</v>
      </c>
      <c r="N8" s="26"/>
      <c r="O8" s="2"/>
      <c r="P8" s="26" t="str">
        <f>Freight</f>
        <v>Standard Freight</v>
      </c>
      <c r="Q8" s="2" t="str">
        <f>EnergyStar</f>
        <v>n</v>
      </c>
      <c r="R8" s="2" t="s">
        <v>4</v>
      </c>
      <c r="S8" s="2" t="s">
        <v>61</v>
      </c>
      <c r="T8" s="29" t="str">
        <f t="shared" si="1"/>
        <v>https://www.biamp.com</v>
      </c>
      <c r="U8" s="26" t="str">
        <f>Table131114[[#This Row],[Manufacturer''s Category]]</f>
        <v>Biamp</v>
      </c>
      <c r="V8" s="27"/>
    </row>
    <row r="9" spans="1:22" ht="31.2" x14ac:dyDescent="0.3">
      <c r="A9" s="2" t="str">
        <f>Company</f>
        <v>Biamp Systems</v>
      </c>
      <c r="B9" s="17">
        <f t="shared" si="0"/>
        <v>46076</v>
      </c>
      <c r="C9" s="25" t="s">
        <v>4071</v>
      </c>
      <c r="D9" s="26" t="s">
        <v>3150</v>
      </c>
      <c r="E9" s="26" t="s">
        <v>38</v>
      </c>
      <c r="F9" s="69">
        <v>2650</v>
      </c>
      <c r="G9" s="26" t="s">
        <v>3153</v>
      </c>
      <c r="H9" s="26" t="s">
        <v>2</v>
      </c>
      <c r="I9" s="26" t="s">
        <v>3117</v>
      </c>
      <c r="J9" s="26" t="s">
        <v>3256</v>
      </c>
      <c r="K9" s="2" t="s">
        <v>3118</v>
      </c>
      <c r="L9" s="26" t="s">
        <v>5</v>
      </c>
      <c r="M9" s="26" t="s">
        <v>2321</v>
      </c>
      <c r="N9" s="26" t="s">
        <v>2964</v>
      </c>
      <c r="O9" s="2" t="s">
        <v>2964</v>
      </c>
      <c r="P9" s="26" t="s">
        <v>7</v>
      </c>
      <c r="Q9" s="2" t="s">
        <v>58</v>
      </c>
      <c r="R9" s="2" t="s">
        <v>39</v>
      </c>
      <c r="S9" s="2" t="s">
        <v>121</v>
      </c>
      <c r="T9" s="29" t="str">
        <f t="shared" si="1"/>
        <v>https://www.biamp.com</v>
      </c>
      <c r="U9" s="26" t="s">
        <v>3119</v>
      </c>
      <c r="V9" s="27"/>
    </row>
    <row r="10" spans="1:22" ht="31.2" x14ac:dyDescent="0.3">
      <c r="A10" s="2" t="s">
        <v>1</v>
      </c>
      <c r="B10" s="17">
        <f t="shared" si="0"/>
        <v>46076</v>
      </c>
      <c r="C10" s="25" t="s">
        <v>4072</v>
      </c>
      <c r="D10" s="26" t="s">
        <v>3272</v>
      </c>
      <c r="E10" s="26" t="s">
        <v>38</v>
      </c>
      <c r="F10" s="69">
        <v>2862</v>
      </c>
      <c r="G10" s="26" t="s">
        <v>3271</v>
      </c>
      <c r="H10" s="26" t="s">
        <v>2</v>
      </c>
      <c r="I10" s="26" t="s">
        <v>3272</v>
      </c>
      <c r="J10" s="26" t="s">
        <v>3273</v>
      </c>
      <c r="K10" s="2" t="s">
        <v>3118</v>
      </c>
      <c r="L10" s="26" t="s">
        <v>5</v>
      </c>
      <c r="M10" s="26" t="s">
        <v>3119</v>
      </c>
      <c r="N10" s="26" t="s">
        <v>2964</v>
      </c>
      <c r="O10" s="2" t="s">
        <v>2964</v>
      </c>
      <c r="P10" s="26" t="s">
        <v>7</v>
      </c>
      <c r="Q10" s="2" t="s">
        <v>58</v>
      </c>
      <c r="R10" s="2" t="s">
        <v>39</v>
      </c>
      <c r="S10" s="2" t="s">
        <v>121</v>
      </c>
      <c r="T10" s="29" t="str">
        <f t="shared" si="1"/>
        <v>https://www.biamp.com</v>
      </c>
      <c r="U10" s="26" t="s">
        <v>3119</v>
      </c>
      <c r="V10" s="27"/>
    </row>
    <row r="11" spans="1:22" ht="31.2" x14ac:dyDescent="0.3">
      <c r="A11" s="2" t="s">
        <v>1</v>
      </c>
      <c r="B11" s="17">
        <f t="shared" si="0"/>
        <v>46076</v>
      </c>
      <c r="C11" s="25" t="s">
        <v>4073</v>
      </c>
      <c r="D11" s="26" t="s">
        <v>2953</v>
      </c>
      <c r="E11" s="26" t="s">
        <v>38</v>
      </c>
      <c r="F11" s="69">
        <v>530</v>
      </c>
      <c r="G11" s="26" t="s">
        <v>2952</v>
      </c>
      <c r="H11" s="26" t="s">
        <v>2</v>
      </c>
      <c r="I11" s="26" t="s">
        <v>2953</v>
      </c>
      <c r="J11" s="26" t="s">
        <v>2954</v>
      </c>
      <c r="K11" s="2" t="s">
        <v>2884</v>
      </c>
      <c r="L11" s="26" t="s">
        <v>5</v>
      </c>
      <c r="M11" s="26" t="s">
        <v>2884</v>
      </c>
      <c r="N11" s="26"/>
      <c r="O11" s="2"/>
      <c r="P11" s="26" t="s">
        <v>7</v>
      </c>
      <c r="Q11" s="2"/>
      <c r="R11" s="2" t="s">
        <v>39</v>
      </c>
      <c r="S11" s="2" t="s">
        <v>121</v>
      </c>
      <c r="T11" s="29" t="str">
        <f t="shared" si="1"/>
        <v>https://www.biamp.com</v>
      </c>
      <c r="U11" s="26" t="s">
        <v>225</v>
      </c>
      <c r="V11" s="27"/>
    </row>
    <row r="12" spans="1:22" ht="31.2" x14ac:dyDescent="0.3">
      <c r="A12" s="2" t="str">
        <f>Company</f>
        <v>Biamp Systems</v>
      </c>
      <c r="B12" s="17">
        <f t="shared" si="0"/>
        <v>46076</v>
      </c>
      <c r="C12" s="25" t="s">
        <v>4074</v>
      </c>
      <c r="D12" s="26" t="s">
        <v>2323</v>
      </c>
      <c r="E12" s="26" t="s">
        <v>38</v>
      </c>
      <c r="F12" s="69">
        <v>382</v>
      </c>
      <c r="G12" s="26" t="s">
        <v>2322</v>
      </c>
      <c r="H12" s="26" t="str">
        <f>Currency</f>
        <v>USD</v>
      </c>
      <c r="I12" s="26" t="str">
        <f>Table131114[[#This Row],[Short Description]]</f>
        <v>Parlé PMA 2000-DM</v>
      </c>
      <c r="J12" s="26" t="s">
        <v>2324</v>
      </c>
      <c r="K12" s="2" t="s">
        <v>2325</v>
      </c>
      <c r="L12" s="26" t="str">
        <f>ItemStatus</f>
        <v>Current</v>
      </c>
      <c r="M12" s="26" t="s">
        <v>2321</v>
      </c>
      <c r="N12" s="26"/>
      <c r="O12" s="2"/>
      <c r="P12" s="26" t="str">
        <f>Freight</f>
        <v>Standard Freight</v>
      </c>
      <c r="Q12" s="2" t="str">
        <f>EnergyStar</f>
        <v>n</v>
      </c>
      <c r="R12" s="2" t="s">
        <v>4</v>
      </c>
      <c r="S12" s="2" t="s">
        <v>61</v>
      </c>
      <c r="T12" s="29" t="str">
        <f t="shared" si="1"/>
        <v>https://www.biamp.com</v>
      </c>
      <c r="U12" s="26" t="str">
        <f>Table131114[[#This Row],[Manufacturer''s Category]]</f>
        <v>Parlé</v>
      </c>
      <c r="V12" s="27"/>
    </row>
    <row r="13" spans="1:22" ht="31.2" x14ac:dyDescent="0.3">
      <c r="A13" s="2" t="s">
        <v>1</v>
      </c>
      <c r="B13" s="17">
        <f t="shared" si="0"/>
        <v>46076</v>
      </c>
      <c r="C13" s="25" t="s">
        <v>4075</v>
      </c>
      <c r="D13" s="26" t="s">
        <v>3275</v>
      </c>
      <c r="E13" s="26" t="s">
        <v>38</v>
      </c>
      <c r="F13" s="69">
        <v>212</v>
      </c>
      <c r="G13" s="26" t="s">
        <v>3274</v>
      </c>
      <c r="H13" s="26" t="s">
        <v>2</v>
      </c>
      <c r="I13" s="26" t="s">
        <v>3275</v>
      </c>
      <c r="J13" s="26" t="s">
        <v>3276</v>
      </c>
      <c r="K13" s="26" t="s">
        <v>2884</v>
      </c>
      <c r="L13" s="26" t="s">
        <v>5</v>
      </c>
      <c r="M13" s="26" t="s">
        <v>3119</v>
      </c>
      <c r="N13" s="26" t="s">
        <v>2964</v>
      </c>
      <c r="O13" s="26" t="s">
        <v>2964</v>
      </c>
      <c r="P13" s="26" t="s">
        <v>7</v>
      </c>
      <c r="Q13" s="2" t="s">
        <v>58</v>
      </c>
      <c r="R13" s="2" t="s">
        <v>39</v>
      </c>
      <c r="S13" s="2" t="s">
        <v>121</v>
      </c>
      <c r="T13" s="29" t="str">
        <f t="shared" si="1"/>
        <v>https://www.biamp.com</v>
      </c>
      <c r="U13" s="26" t="s">
        <v>3119</v>
      </c>
      <c r="V13" s="27"/>
    </row>
    <row r="14" spans="1:22" ht="30.6" x14ac:dyDescent="0.3">
      <c r="A14" s="2" t="str">
        <f t="shared" ref="A14:A32" si="2">Company</f>
        <v>Biamp Systems</v>
      </c>
      <c r="B14" s="17">
        <f t="shared" si="0"/>
        <v>46076</v>
      </c>
      <c r="C14" s="25" t="s">
        <v>4076</v>
      </c>
      <c r="D14" s="26" t="s">
        <v>2327</v>
      </c>
      <c r="E14" s="26" t="s">
        <v>38</v>
      </c>
      <c r="F14" s="69">
        <v>159</v>
      </c>
      <c r="G14" s="26" t="s">
        <v>2326</v>
      </c>
      <c r="H14" s="26" t="str">
        <f t="shared" ref="H14:H32" si="3">Currency</f>
        <v>USD</v>
      </c>
      <c r="I14" s="26" t="str">
        <f>Table131114[[#This Row],[Short Description]]</f>
        <v>Parlé PS-12-60</v>
      </c>
      <c r="J14" s="26" t="s">
        <v>2328</v>
      </c>
      <c r="K14" s="26" t="s">
        <v>2325</v>
      </c>
      <c r="L14" s="26" t="str">
        <f t="shared" ref="L14:L32" si="4">ItemStatus</f>
        <v>Current</v>
      </c>
      <c r="M14" s="26" t="s">
        <v>2321</v>
      </c>
      <c r="N14" s="26"/>
      <c r="O14" s="26"/>
      <c r="P14" s="26" t="str">
        <f t="shared" ref="P14:P32" si="5">Freight</f>
        <v>Standard Freight</v>
      </c>
      <c r="Q14" s="2" t="str">
        <f t="shared" ref="Q14:Q32" si="6">EnergyStar</f>
        <v>n</v>
      </c>
      <c r="R14" s="2" t="s">
        <v>4</v>
      </c>
      <c r="S14" s="2" t="s">
        <v>61</v>
      </c>
      <c r="T14" s="29" t="str">
        <f t="shared" si="1"/>
        <v>https://www.biamp.com</v>
      </c>
      <c r="U14" s="26" t="str">
        <f>Table131114[[#This Row],[Manufacturer''s Category]]</f>
        <v>Parlé</v>
      </c>
      <c r="V14" s="27"/>
    </row>
    <row r="15" spans="1:22" ht="30.6" x14ac:dyDescent="0.3">
      <c r="A15" s="2" t="str">
        <f t="shared" si="2"/>
        <v>Biamp Systems</v>
      </c>
      <c r="B15" s="17">
        <f t="shared" si="0"/>
        <v>46076</v>
      </c>
      <c r="C15" s="25" t="s">
        <v>4077</v>
      </c>
      <c r="D15" s="26" t="s">
        <v>2330</v>
      </c>
      <c r="E15" s="26" t="s">
        <v>38</v>
      </c>
      <c r="F15" s="69">
        <v>660</v>
      </c>
      <c r="G15" s="26" t="s">
        <v>2329</v>
      </c>
      <c r="H15" s="26" t="str">
        <f t="shared" si="3"/>
        <v>USD</v>
      </c>
      <c r="I15" s="26" t="str">
        <f>Table131114[[#This Row],[Short Description]]</f>
        <v>Parlé SBC 2</v>
      </c>
      <c r="J15" s="26" t="s">
        <v>2331</v>
      </c>
      <c r="K15" s="26" t="s">
        <v>2320</v>
      </c>
      <c r="L15" s="26" t="str">
        <f t="shared" si="4"/>
        <v>Current</v>
      </c>
      <c r="M15" s="26" t="s">
        <v>2321</v>
      </c>
      <c r="N15" s="26"/>
      <c r="O15" s="26"/>
      <c r="P15" s="26" t="str">
        <f t="shared" si="5"/>
        <v>Standard Freight</v>
      </c>
      <c r="Q15" s="2" t="str">
        <f t="shared" si="6"/>
        <v>n</v>
      </c>
      <c r="R15" s="2" t="s">
        <v>4</v>
      </c>
      <c r="S15" s="2" t="s">
        <v>61</v>
      </c>
      <c r="T15" s="29" t="str">
        <f t="shared" si="1"/>
        <v>https://www.biamp.com</v>
      </c>
      <c r="U15" s="26" t="str">
        <f>Table131114[[#This Row],[Manufacturer''s Category]]</f>
        <v>Parlé</v>
      </c>
      <c r="V15" s="27"/>
    </row>
    <row r="16" spans="1:22" ht="31.2" x14ac:dyDescent="0.3">
      <c r="A16" s="2" t="str">
        <f t="shared" si="2"/>
        <v>Biamp Systems</v>
      </c>
      <c r="B16" s="17">
        <f t="shared" si="0"/>
        <v>46076</v>
      </c>
      <c r="C16" s="30" t="s">
        <v>4078</v>
      </c>
      <c r="D16" s="26" t="s">
        <v>2333</v>
      </c>
      <c r="E16" s="26" t="s">
        <v>38</v>
      </c>
      <c r="F16" s="69">
        <v>2101</v>
      </c>
      <c r="G16" s="26" t="s">
        <v>2332</v>
      </c>
      <c r="H16" s="26" t="str">
        <f t="shared" si="3"/>
        <v>USD</v>
      </c>
      <c r="I16" s="26" t="str">
        <f>Table131114[[#This Row],[Short Description]]</f>
        <v>Parlé TCM-1 Black</v>
      </c>
      <c r="J16" s="26" t="s">
        <v>2334</v>
      </c>
      <c r="K16" s="26" t="s">
        <v>2335</v>
      </c>
      <c r="L16" s="26" t="str">
        <f t="shared" si="4"/>
        <v>Current</v>
      </c>
      <c r="M16" s="26" t="s">
        <v>2321</v>
      </c>
      <c r="N16" s="26" t="s">
        <v>44</v>
      </c>
      <c r="O16" s="2" t="s">
        <v>45</v>
      </c>
      <c r="P16" s="26" t="str">
        <f t="shared" si="5"/>
        <v>Standard Freight</v>
      </c>
      <c r="Q16" s="2" t="str">
        <f t="shared" si="6"/>
        <v>n</v>
      </c>
      <c r="R16" s="2" t="s">
        <v>39</v>
      </c>
      <c r="S16" s="2" t="s">
        <v>46</v>
      </c>
      <c r="T16" s="29" t="str">
        <f t="shared" si="1"/>
        <v>https://www.biamp.com</v>
      </c>
      <c r="U16" s="26" t="str">
        <f>Table131114[[#This Row],[Manufacturer''s Category]]</f>
        <v>Parlé</v>
      </c>
      <c r="V16" s="27"/>
    </row>
    <row r="17" spans="1:22" ht="31.2" x14ac:dyDescent="0.3">
      <c r="A17" s="2" t="str">
        <f t="shared" si="2"/>
        <v>Biamp Systems</v>
      </c>
      <c r="B17" s="17">
        <f t="shared" si="0"/>
        <v>46076</v>
      </c>
      <c r="C17" s="32" t="s">
        <v>4079</v>
      </c>
      <c r="D17" s="33" t="s">
        <v>2337</v>
      </c>
      <c r="E17" s="33" t="s">
        <v>38</v>
      </c>
      <c r="F17" s="70">
        <v>2101</v>
      </c>
      <c r="G17" s="33" t="s">
        <v>2336</v>
      </c>
      <c r="H17" s="26" t="str">
        <f t="shared" si="3"/>
        <v>USD</v>
      </c>
      <c r="I17" s="26" t="str">
        <f>Table131114[[#This Row],[Short Description]]</f>
        <v>Parlé TCM-1 White</v>
      </c>
      <c r="J17" s="33" t="s">
        <v>2338</v>
      </c>
      <c r="K17" s="33" t="s">
        <v>2335</v>
      </c>
      <c r="L17" s="26" t="str">
        <f t="shared" si="4"/>
        <v>Current</v>
      </c>
      <c r="M17" s="26" t="s">
        <v>2321</v>
      </c>
      <c r="N17" s="33" t="s">
        <v>44</v>
      </c>
      <c r="O17" s="2" t="s">
        <v>45</v>
      </c>
      <c r="P17" s="26" t="str">
        <f t="shared" si="5"/>
        <v>Standard Freight</v>
      </c>
      <c r="Q17" s="2" t="str">
        <f t="shared" si="6"/>
        <v>n</v>
      </c>
      <c r="R17" s="2" t="s">
        <v>39</v>
      </c>
      <c r="S17" s="2" t="s">
        <v>46</v>
      </c>
      <c r="T17" s="29" t="str">
        <f t="shared" si="1"/>
        <v>https://www.biamp.com</v>
      </c>
      <c r="U17" s="26" t="str">
        <f>Table131114[[#This Row],[Manufacturer''s Category]]</f>
        <v>Parlé</v>
      </c>
      <c r="V17" s="34"/>
    </row>
    <row r="18" spans="1:22" ht="31.2" x14ac:dyDescent="0.3">
      <c r="A18" s="2" t="str">
        <f t="shared" si="2"/>
        <v>Biamp Systems</v>
      </c>
      <c r="B18" s="17">
        <f t="shared" si="0"/>
        <v>46076</v>
      </c>
      <c r="C18" s="39" t="s">
        <v>4080</v>
      </c>
      <c r="D18" s="2" t="s">
        <v>2340</v>
      </c>
      <c r="E18" s="2" t="s">
        <v>38</v>
      </c>
      <c r="F18" s="40">
        <v>2565</v>
      </c>
      <c r="G18" s="2" t="s">
        <v>2339</v>
      </c>
      <c r="H18" s="26" t="str">
        <f t="shared" si="3"/>
        <v>USD</v>
      </c>
      <c r="I18" s="26" t="str">
        <f>Table131114[[#This Row],[Short Description]]</f>
        <v>Parlé TCM-1A Black</v>
      </c>
      <c r="J18" s="2" t="s">
        <v>2341</v>
      </c>
      <c r="K18" s="2" t="s">
        <v>2335</v>
      </c>
      <c r="L18" s="26" t="str">
        <f t="shared" si="4"/>
        <v>Current</v>
      </c>
      <c r="M18" s="26" t="s">
        <v>2321</v>
      </c>
      <c r="N18" s="2" t="s">
        <v>44</v>
      </c>
      <c r="O18" s="2" t="s">
        <v>45</v>
      </c>
      <c r="P18" s="26" t="str">
        <f t="shared" si="5"/>
        <v>Standard Freight</v>
      </c>
      <c r="Q18" s="2" t="str">
        <f t="shared" si="6"/>
        <v>n</v>
      </c>
      <c r="R18" s="2" t="s">
        <v>39</v>
      </c>
      <c r="S18" s="2" t="s">
        <v>46</v>
      </c>
      <c r="T18" s="29" t="str">
        <f t="shared" si="1"/>
        <v>https://www.biamp.com</v>
      </c>
      <c r="U18" s="26" t="str">
        <f>Table131114[[#This Row],[Manufacturer''s Category]]</f>
        <v>Parlé</v>
      </c>
      <c r="V18" s="2"/>
    </row>
    <row r="19" spans="1:22" ht="31.2" x14ac:dyDescent="0.3">
      <c r="A19" s="2" t="str">
        <f t="shared" si="2"/>
        <v>Biamp Systems</v>
      </c>
      <c r="B19" s="17">
        <f t="shared" si="0"/>
        <v>46076</v>
      </c>
      <c r="C19" s="39" t="s">
        <v>4081</v>
      </c>
      <c r="D19" s="2" t="s">
        <v>2343</v>
      </c>
      <c r="E19" s="2" t="s">
        <v>38</v>
      </c>
      <c r="F19" s="40">
        <v>2565</v>
      </c>
      <c r="G19" s="2" t="s">
        <v>2342</v>
      </c>
      <c r="H19" s="26" t="str">
        <f t="shared" si="3"/>
        <v>USD</v>
      </c>
      <c r="I19" s="26" t="str">
        <f>Table131114[[#This Row],[Short Description]]</f>
        <v>Parlé TCM-1A White</v>
      </c>
      <c r="J19" s="2" t="s">
        <v>2344</v>
      </c>
      <c r="K19" s="2" t="s">
        <v>2335</v>
      </c>
      <c r="L19" s="26" t="str">
        <f t="shared" si="4"/>
        <v>Current</v>
      </c>
      <c r="M19" s="26" t="s">
        <v>2321</v>
      </c>
      <c r="N19" s="2" t="s">
        <v>44</v>
      </c>
      <c r="O19" s="2" t="s">
        <v>45</v>
      </c>
      <c r="P19" s="26" t="str">
        <f t="shared" si="5"/>
        <v>Standard Freight</v>
      </c>
      <c r="Q19" s="2" t="str">
        <f t="shared" si="6"/>
        <v>n</v>
      </c>
      <c r="R19" s="2" t="s">
        <v>39</v>
      </c>
      <c r="S19" s="2" t="s">
        <v>46</v>
      </c>
      <c r="T19" s="29" t="str">
        <f t="shared" si="1"/>
        <v>https://www.biamp.com</v>
      </c>
      <c r="U19" s="26" t="str">
        <f>Table131114[[#This Row],[Manufacturer''s Category]]</f>
        <v>Parlé</v>
      </c>
      <c r="V19" s="2"/>
    </row>
    <row r="20" spans="1:22" ht="31.2" x14ac:dyDescent="0.3">
      <c r="A20" s="2" t="str">
        <f t="shared" si="2"/>
        <v>Biamp Systems</v>
      </c>
      <c r="B20" s="17">
        <f t="shared" si="0"/>
        <v>46076</v>
      </c>
      <c r="C20" s="39" t="s">
        <v>4082</v>
      </c>
      <c r="D20" s="2" t="s">
        <v>2346</v>
      </c>
      <c r="E20" s="2" t="s">
        <v>38</v>
      </c>
      <c r="F20" s="40">
        <v>1096</v>
      </c>
      <c r="G20" s="2" t="s">
        <v>2345</v>
      </c>
      <c r="H20" s="26" t="str">
        <f t="shared" si="3"/>
        <v>USD</v>
      </c>
      <c r="I20" s="26" t="str">
        <f>Table131114[[#This Row],[Short Description]]</f>
        <v>Parlé TCM-1EX Black</v>
      </c>
      <c r="J20" s="2" t="s">
        <v>2347</v>
      </c>
      <c r="K20" s="2" t="s">
        <v>2335</v>
      </c>
      <c r="L20" s="26" t="str">
        <f t="shared" si="4"/>
        <v>Current</v>
      </c>
      <c r="M20" s="26" t="s">
        <v>2321</v>
      </c>
      <c r="N20" s="2" t="s">
        <v>44</v>
      </c>
      <c r="O20" s="2" t="s">
        <v>45</v>
      </c>
      <c r="P20" s="26" t="str">
        <f t="shared" si="5"/>
        <v>Standard Freight</v>
      </c>
      <c r="Q20" s="2" t="str">
        <f t="shared" si="6"/>
        <v>n</v>
      </c>
      <c r="R20" s="2" t="s">
        <v>39</v>
      </c>
      <c r="S20" s="2" t="s">
        <v>46</v>
      </c>
      <c r="T20" s="29" t="str">
        <f t="shared" si="1"/>
        <v>https://www.biamp.com</v>
      </c>
      <c r="U20" s="26" t="str">
        <f>Table131114[[#This Row],[Manufacturer''s Category]]</f>
        <v>Parlé</v>
      </c>
      <c r="V20" s="2"/>
    </row>
    <row r="21" spans="1:22" ht="31.2" x14ac:dyDescent="0.3">
      <c r="A21" s="2" t="str">
        <f t="shared" si="2"/>
        <v>Biamp Systems</v>
      </c>
      <c r="B21" s="17">
        <f t="shared" si="0"/>
        <v>46076</v>
      </c>
      <c r="C21" s="39" t="s">
        <v>4083</v>
      </c>
      <c r="D21" s="2" t="s">
        <v>2349</v>
      </c>
      <c r="E21" s="2" t="s">
        <v>38</v>
      </c>
      <c r="F21" s="40">
        <v>1096</v>
      </c>
      <c r="G21" s="2" t="s">
        <v>2348</v>
      </c>
      <c r="H21" s="26" t="str">
        <f t="shared" si="3"/>
        <v>USD</v>
      </c>
      <c r="I21" s="26" t="str">
        <f>Table131114[[#This Row],[Short Description]]</f>
        <v>Parlé TCM-1EX White</v>
      </c>
      <c r="J21" s="2" t="s">
        <v>2350</v>
      </c>
      <c r="K21" s="2" t="s">
        <v>2335</v>
      </c>
      <c r="L21" s="26" t="str">
        <f t="shared" si="4"/>
        <v>Current</v>
      </c>
      <c r="M21" s="26" t="s">
        <v>2321</v>
      </c>
      <c r="N21" s="2" t="s">
        <v>44</v>
      </c>
      <c r="O21" s="2" t="s">
        <v>45</v>
      </c>
      <c r="P21" s="26" t="str">
        <f t="shared" si="5"/>
        <v>Standard Freight</v>
      </c>
      <c r="Q21" s="2" t="str">
        <f t="shared" si="6"/>
        <v>n</v>
      </c>
      <c r="R21" s="2" t="s">
        <v>39</v>
      </c>
      <c r="S21" s="2" t="s">
        <v>46</v>
      </c>
      <c r="T21" s="29" t="str">
        <f t="shared" si="1"/>
        <v>https://www.biamp.com</v>
      </c>
      <c r="U21" s="26" t="str">
        <f>Table131114[[#This Row],[Manufacturer''s Category]]</f>
        <v>Parlé</v>
      </c>
      <c r="V21" s="2"/>
    </row>
    <row r="22" spans="1:22" ht="31.2" x14ac:dyDescent="0.3">
      <c r="A22" s="2" t="str">
        <f t="shared" si="2"/>
        <v>Biamp Systems</v>
      </c>
      <c r="B22" s="17">
        <f t="shared" si="0"/>
        <v>46076</v>
      </c>
      <c r="C22" s="39" t="s">
        <v>4084</v>
      </c>
      <c r="D22" s="2" t="s">
        <v>2352</v>
      </c>
      <c r="E22" s="2" t="s">
        <v>38</v>
      </c>
      <c r="F22" s="40">
        <v>2565</v>
      </c>
      <c r="G22" s="2" t="s">
        <v>2351</v>
      </c>
      <c r="H22" s="26" t="str">
        <f t="shared" si="3"/>
        <v>USD</v>
      </c>
      <c r="I22" s="26" t="str">
        <f>Table131114[[#This Row],[Short Description]]</f>
        <v>Parlé TCM-X Black</v>
      </c>
      <c r="J22" s="2" t="s">
        <v>2353</v>
      </c>
      <c r="K22" s="2" t="s">
        <v>2335</v>
      </c>
      <c r="L22" s="26" t="str">
        <f t="shared" si="4"/>
        <v>Current</v>
      </c>
      <c r="M22" s="26" t="s">
        <v>2321</v>
      </c>
      <c r="N22" s="2" t="s">
        <v>44</v>
      </c>
      <c r="O22" s="2" t="s">
        <v>45</v>
      </c>
      <c r="P22" s="26" t="str">
        <f t="shared" si="5"/>
        <v>Standard Freight</v>
      </c>
      <c r="Q22" s="2" t="str">
        <f t="shared" si="6"/>
        <v>n</v>
      </c>
      <c r="R22" s="2" t="s">
        <v>39</v>
      </c>
      <c r="S22" s="2" t="s">
        <v>46</v>
      </c>
      <c r="T22" s="29" t="str">
        <f t="shared" si="1"/>
        <v>https://www.biamp.com</v>
      </c>
      <c r="U22" s="26" t="str">
        <f>Table131114[[#This Row],[Manufacturer''s Category]]</f>
        <v>Parlé</v>
      </c>
      <c r="V22" s="2"/>
    </row>
    <row r="23" spans="1:22" ht="31.2" x14ac:dyDescent="0.3">
      <c r="A23" s="2" t="str">
        <f t="shared" si="2"/>
        <v>Biamp Systems</v>
      </c>
      <c r="B23" s="17">
        <f t="shared" si="0"/>
        <v>46076</v>
      </c>
      <c r="C23" s="3" t="s">
        <v>4085</v>
      </c>
      <c r="D23" s="2" t="s">
        <v>2355</v>
      </c>
      <c r="E23" s="2" t="s">
        <v>38</v>
      </c>
      <c r="F23" s="40">
        <v>53</v>
      </c>
      <c r="G23" s="2" t="s">
        <v>2354</v>
      </c>
      <c r="H23" s="26" t="str">
        <f t="shared" si="3"/>
        <v>USD</v>
      </c>
      <c r="I23" s="26" t="str">
        <f>Table131114[[#This Row],[Short Description]]</f>
        <v>Parlé TCM-X Installation Tool</v>
      </c>
      <c r="J23" s="2" t="s">
        <v>2356</v>
      </c>
      <c r="K23" s="2" t="s">
        <v>299</v>
      </c>
      <c r="L23" s="26" t="str">
        <f t="shared" si="4"/>
        <v>Current</v>
      </c>
      <c r="M23" s="2" t="s">
        <v>2321</v>
      </c>
      <c r="N23" s="2"/>
      <c r="O23" s="2"/>
      <c r="P23" s="26" t="str">
        <f t="shared" si="5"/>
        <v>Standard Freight</v>
      </c>
      <c r="Q23" s="2" t="str">
        <f t="shared" si="6"/>
        <v>n</v>
      </c>
      <c r="R23" s="2" t="s">
        <v>58</v>
      </c>
      <c r="S23" s="2" t="s">
        <v>61</v>
      </c>
      <c r="T23" s="29" t="str">
        <f t="shared" si="1"/>
        <v>https://www.biamp.com</v>
      </c>
      <c r="U23" s="26" t="str">
        <f>Table131114[[#This Row],[Manufacturer''s Category]]</f>
        <v>Parlé</v>
      </c>
      <c r="V23" s="2"/>
    </row>
    <row r="24" spans="1:22" ht="31.2" x14ac:dyDescent="0.3">
      <c r="A24" s="2" t="str">
        <f t="shared" si="2"/>
        <v>Biamp Systems</v>
      </c>
      <c r="B24" s="17">
        <f t="shared" si="0"/>
        <v>46076</v>
      </c>
      <c r="C24" s="39" t="s">
        <v>4086</v>
      </c>
      <c r="D24" s="2" t="s">
        <v>2358</v>
      </c>
      <c r="E24" s="2" t="s">
        <v>38</v>
      </c>
      <c r="F24" s="40">
        <v>2565</v>
      </c>
      <c r="G24" s="2" t="s">
        <v>2357</v>
      </c>
      <c r="H24" s="26" t="str">
        <f t="shared" si="3"/>
        <v>USD</v>
      </c>
      <c r="I24" s="26" t="str">
        <f>Table131114[[#This Row],[Short Description]]</f>
        <v>Parlé TCM-X White</v>
      </c>
      <c r="J24" s="2" t="s">
        <v>2359</v>
      </c>
      <c r="K24" s="2" t="s">
        <v>2335</v>
      </c>
      <c r="L24" s="26" t="str">
        <f t="shared" si="4"/>
        <v>Current</v>
      </c>
      <c r="M24" s="26" t="s">
        <v>2321</v>
      </c>
      <c r="N24" s="2" t="s">
        <v>44</v>
      </c>
      <c r="O24" s="2" t="s">
        <v>45</v>
      </c>
      <c r="P24" s="26" t="str">
        <f t="shared" si="5"/>
        <v>Standard Freight</v>
      </c>
      <c r="Q24" s="2" t="str">
        <f t="shared" si="6"/>
        <v>n</v>
      </c>
      <c r="R24" s="2" t="s">
        <v>39</v>
      </c>
      <c r="S24" s="2" t="s">
        <v>46</v>
      </c>
      <c r="T24" s="29" t="str">
        <f t="shared" si="1"/>
        <v>https://www.biamp.com</v>
      </c>
      <c r="U24" s="26" t="str">
        <f>Table131114[[#This Row],[Manufacturer''s Category]]</f>
        <v>Parlé</v>
      </c>
      <c r="V24" s="27"/>
    </row>
    <row r="25" spans="1:22" ht="31.2" x14ac:dyDescent="0.3">
      <c r="A25" s="2" t="str">
        <f t="shared" si="2"/>
        <v>Biamp Systems</v>
      </c>
      <c r="B25" s="17">
        <f t="shared" si="0"/>
        <v>46076</v>
      </c>
      <c r="C25" s="39" t="s">
        <v>4087</v>
      </c>
      <c r="D25" s="2" t="s">
        <v>2361</v>
      </c>
      <c r="E25" s="2" t="s">
        <v>38</v>
      </c>
      <c r="F25" s="40">
        <v>3150</v>
      </c>
      <c r="G25" s="2" t="s">
        <v>2360</v>
      </c>
      <c r="H25" s="26" t="str">
        <f t="shared" si="3"/>
        <v>USD</v>
      </c>
      <c r="I25" s="26" t="str">
        <f>Table131114[[#This Row],[Short Description]]</f>
        <v>Parlé TCM-XA Black</v>
      </c>
      <c r="J25" s="2" t="s">
        <v>2362</v>
      </c>
      <c r="K25" s="2" t="s">
        <v>2335</v>
      </c>
      <c r="L25" s="26" t="str">
        <f t="shared" si="4"/>
        <v>Current</v>
      </c>
      <c r="M25" s="26" t="s">
        <v>2321</v>
      </c>
      <c r="N25" s="2" t="s">
        <v>44</v>
      </c>
      <c r="O25" s="2" t="s">
        <v>45</v>
      </c>
      <c r="P25" s="26" t="str">
        <f t="shared" si="5"/>
        <v>Standard Freight</v>
      </c>
      <c r="Q25" s="2" t="str">
        <f t="shared" si="6"/>
        <v>n</v>
      </c>
      <c r="R25" s="2" t="s">
        <v>39</v>
      </c>
      <c r="S25" s="2" t="s">
        <v>46</v>
      </c>
      <c r="T25" s="29" t="str">
        <f t="shared" si="1"/>
        <v>https://www.biamp.com</v>
      </c>
      <c r="U25" s="26" t="str">
        <f>Table131114[[#This Row],[Manufacturer''s Category]]</f>
        <v>Parlé</v>
      </c>
      <c r="V25" s="2"/>
    </row>
    <row r="26" spans="1:22" ht="31.2" x14ac:dyDescent="0.3">
      <c r="A26" s="2" t="str">
        <f t="shared" si="2"/>
        <v>Biamp Systems</v>
      </c>
      <c r="B26" s="17">
        <f t="shared" si="0"/>
        <v>46076</v>
      </c>
      <c r="C26" s="32" t="s">
        <v>4088</v>
      </c>
      <c r="D26" s="33" t="s">
        <v>2364</v>
      </c>
      <c r="E26" s="33" t="s">
        <v>38</v>
      </c>
      <c r="F26" s="70">
        <v>3150</v>
      </c>
      <c r="G26" s="2" t="s">
        <v>2363</v>
      </c>
      <c r="H26" s="26" t="str">
        <f t="shared" si="3"/>
        <v>USD</v>
      </c>
      <c r="I26" s="26" t="str">
        <f>Table131114[[#This Row],[Short Description]]</f>
        <v>Parlé TCM-XA White</v>
      </c>
      <c r="J26" s="26" t="s">
        <v>2365</v>
      </c>
      <c r="K26" s="26" t="s">
        <v>2335</v>
      </c>
      <c r="L26" s="26" t="str">
        <f t="shared" si="4"/>
        <v>Current</v>
      </c>
      <c r="M26" s="26" t="s">
        <v>2321</v>
      </c>
      <c r="N26" s="26" t="s">
        <v>44</v>
      </c>
      <c r="O26" s="2" t="s">
        <v>45</v>
      </c>
      <c r="P26" s="26" t="str">
        <f t="shared" si="5"/>
        <v>Standard Freight</v>
      </c>
      <c r="Q26" s="2" t="str">
        <f t="shared" si="6"/>
        <v>n</v>
      </c>
      <c r="R26" s="2" t="s">
        <v>39</v>
      </c>
      <c r="S26" s="2" t="s">
        <v>46</v>
      </c>
      <c r="T26" s="29" t="str">
        <f t="shared" si="1"/>
        <v>https://www.biamp.com</v>
      </c>
      <c r="U26" s="26" t="str">
        <f>Table131114[[#This Row],[Manufacturer''s Category]]</f>
        <v>Parlé</v>
      </c>
      <c r="V26" s="27"/>
    </row>
    <row r="27" spans="1:22" ht="30.6" x14ac:dyDescent="0.3">
      <c r="A27" s="2" t="str">
        <f t="shared" si="2"/>
        <v>Biamp Systems</v>
      </c>
      <c r="B27" s="17">
        <f t="shared" si="0"/>
        <v>46076</v>
      </c>
      <c r="C27" s="39" t="s">
        <v>4089</v>
      </c>
      <c r="D27" s="2" t="s">
        <v>2367</v>
      </c>
      <c r="E27" s="2" t="s">
        <v>38</v>
      </c>
      <c r="F27" s="40">
        <v>104</v>
      </c>
      <c r="G27" s="2" t="s">
        <v>2366</v>
      </c>
      <c r="H27" s="2" t="str">
        <f t="shared" si="3"/>
        <v>USD</v>
      </c>
      <c r="I27" s="26" t="str">
        <f>Table131114[[#This Row],[Short Description]]</f>
        <v>Parlé TCM-X-DK Black</v>
      </c>
      <c r="J27" s="2" t="s">
        <v>2368</v>
      </c>
      <c r="K27" s="2" t="s">
        <v>60</v>
      </c>
      <c r="L27" s="2" t="str">
        <f t="shared" si="4"/>
        <v>Current</v>
      </c>
      <c r="M27" s="2" t="s">
        <v>2321</v>
      </c>
      <c r="N27" s="2"/>
      <c r="O27" s="2"/>
      <c r="P27" s="2" t="str">
        <f t="shared" si="5"/>
        <v>Standard Freight</v>
      </c>
      <c r="Q27" s="2" t="str">
        <f t="shared" si="6"/>
        <v>n</v>
      </c>
      <c r="R27" s="2" t="s">
        <v>39</v>
      </c>
      <c r="S27" s="2" t="s">
        <v>46</v>
      </c>
      <c r="T27" s="29" t="str">
        <f t="shared" si="1"/>
        <v>https://www.biamp.com</v>
      </c>
      <c r="U27" s="2" t="str">
        <f>Table131114[[#This Row],[Manufacturer''s Category]]</f>
        <v>Parlé</v>
      </c>
      <c r="V27" s="2"/>
    </row>
    <row r="28" spans="1:22" ht="30.6" x14ac:dyDescent="0.3">
      <c r="A28" s="2" t="str">
        <f t="shared" si="2"/>
        <v>Biamp Systems</v>
      </c>
      <c r="B28" s="17">
        <f t="shared" si="0"/>
        <v>46076</v>
      </c>
      <c r="C28" s="39" t="s">
        <v>4090</v>
      </c>
      <c r="D28" s="2" t="s">
        <v>2370</v>
      </c>
      <c r="E28" s="2" t="s">
        <v>38</v>
      </c>
      <c r="F28" s="40">
        <v>104</v>
      </c>
      <c r="G28" s="2" t="s">
        <v>2369</v>
      </c>
      <c r="H28" s="2" t="str">
        <f t="shared" si="3"/>
        <v>USD</v>
      </c>
      <c r="I28" s="33" t="str">
        <f>Table131114[[#This Row],[Short Description]]</f>
        <v>Parlé TCM-X-DK White</v>
      </c>
      <c r="J28" s="2" t="s">
        <v>2371</v>
      </c>
      <c r="K28" s="2" t="s">
        <v>60</v>
      </c>
      <c r="L28" s="2" t="str">
        <f t="shared" si="4"/>
        <v>Current</v>
      </c>
      <c r="M28" s="2" t="s">
        <v>2321</v>
      </c>
      <c r="N28" s="2"/>
      <c r="O28" s="2"/>
      <c r="P28" s="2" t="str">
        <f t="shared" si="5"/>
        <v>Standard Freight</v>
      </c>
      <c r="Q28" s="2" t="str">
        <f t="shared" si="6"/>
        <v>n</v>
      </c>
      <c r="R28" s="2" t="s">
        <v>39</v>
      </c>
      <c r="S28" s="2" t="s">
        <v>46</v>
      </c>
      <c r="T28" s="29" t="str">
        <f t="shared" si="1"/>
        <v>https://www.biamp.com</v>
      </c>
      <c r="U28" s="2" t="str">
        <f>Table131114[[#This Row],[Manufacturer''s Category]]</f>
        <v>Parlé</v>
      </c>
      <c r="V28" s="2"/>
    </row>
    <row r="29" spans="1:22" ht="31.2" x14ac:dyDescent="0.3">
      <c r="A29" s="2" t="str">
        <f t="shared" si="2"/>
        <v>Biamp Systems</v>
      </c>
      <c r="B29" s="17">
        <f t="shared" si="0"/>
        <v>46076</v>
      </c>
      <c r="C29" s="39" t="s">
        <v>4091</v>
      </c>
      <c r="D29" s="2" t="s">
        <v>2373</v>
      </c>
      <c r="E29" s="2" t="s">
        <v>38</v>
      </c>
      <c r="F29" s="40">
        <v>1635</v>
      </c>
      <c r="G29" s="2" t="s">
        <v>2372</v>
      </c>
      <c r="H29" s="2" t="str">
        <f t="shared" si="3"/>
        <v>USD</v>
      </c>
      <c r="I29" s="2" t="str">
        <f>Table131114[[#This Row],[Short Description]]</f>
        <v>Parlé TCM-XEX Black</v>
      </c>
      <c r="J29" s="2" t="s">
        <v>2374</v>
      </c>
      <c r="K29" s="2" t="s">
        <v>2335</v>
      </c>
      <c r="L29" s="2" t="str">
        <f t="shared" si="4"/>
        <v>Current</v>
      </c>
      <c r="M29" s="2" t="s">
        <v>2321</v>
      </c>
      <c r="N29" s="2" t="s">
        <v>44</v>
      </c>
      <c r="O29" s="2" t="s">
        <v>45</v>
      </c>
      <c r="P29" s="2" t="str">
        <f t="shared" si="5"/>
        <v>Standard Freight</v>
      </c>
      <c r="Q29" s="2" t="str">
        <f t="shared" si="6"/>
        <v>n</v>
      </c>
      <c r="R29" s="2" t="s">
        <v>39</v>
      </c>
      <c r="S29" s="2" t="s">
        <v>46</v>
      </c>
      <c r="T29" s="29" t="str">
        <f t="shared" si="1"/>
        <v>https://www.biamp.com</v>
      </c>
      <c r="U29" s="2" t="str">
        <f>Table131114[[#This Row],[Manufacturer''s Category]]</f>
        <v>Parlé</v>
      </c>
      <c r="V29" s="2"/>
    </row>
    <row r="30" spans="1:22" ht="31.2" x14ac:dyDescent="0.3">
      <c r="A30" s="2" t="str">
        <f t="shared" si="2"/>
        <v>Biamp Systems</v>
      </c>
      <c r="B30" s="17">
        <f t="shared" si="0"/>
        <v>46076</v>
      </c>
      <c r="C30" s="39" t="s">
        <v>4092</v>
      </c>
      <c r="D30" s="2" t="s">
        <v>2376</v>
      </c>
      <c r="E30" s="2" t="s">
        <v>38</v>
      </c>
      <c r="F30" s="40">
        <v>1635</v>
      </c>
      <c r="G30" s="2" t="s">
        <v>2375</v>
      </c>
      <c r="H30" s="2" t="str">
        <f t="shared" si="3"/>
        <v>USD</v>
      </c>
      <c r="I30" s="2" t="str">
        <f>Table131114[[#This Row],[Short Description]]</f>
        <v>Parlé TCM-XEX White</v>
      </c>
      <c r="J30" s="2" t="s">
        <v>2377</v>
      </c>
      <c r="K30" s="2" t="s">
        <v>2335</v>
      </c>
      <c r="L30" s="2" t="str">
        <f t="shared" si="4"/>
        <v>Current</v>
      </c>
      <c r="M30" s="2" t="s">
        <v>2321</v>
      </c>
      <c r="N30" s="2" t="s">
        <v>44</v>
      </c>
      <c r="O30" s="2" t="s">
        <v>45</v>
      </c>
      <c r="P30" s="2" t="str">
        <f t="shared" si="5"/>
        <v>Standard Freight</v>
      </c>
      <c r="Q30" s="2" t="str">
        <f t="shared" si="6"/>
        <v>n</v>
      </c>
      <c r="R30" s="2" t="s">
        <v>39</v>
      </c>
      <c r="S30" s="2" t="s">
        <v>46</v>
      </c>
      <c r="T30" s="29" t="str">
        <f t="shared" si="1"/>
        <v>https://www.biamp.com</v>
      </c>
      <c r="U30" s="2" t="str">
        <f>Table131114[[#This Row],[Manufacturer''s Category]]</f>
        <v>Parlé</v>
      </c>
      <c r="V30" s="2"/>
    </row>
    <row r="31" spans="1:22" ht="31.2" x14ac:dyDescent="0.3">
      <c r="A31" s="2" t="str">
        <f t="shared" si="2"/>
        <v>Biamp Systems</v>
      </c>
      <c r="B31" s="17">
        <f t="shared" si="0"/>
        <v>46076</v>
      </c>
      <c r="C31" s="3" t="s">
        <v>4093</v>
      </c>
      <c r="D31" s="2" t="s">
        <v>2379</v>
      </c>
      <c r="E31" s="2" t="s">
        <v>38</v>
      </c>
      <c r="F31" s="40">
        <v>187</v>
      </c>
      <c r="G31" s="2" t="s">
        <v>2378</v>
      </c>
      <c r="H31" s="2" t="str">
        <f t="shared" si="3"/>
        <v>USD</v>
      </c>
      <c r="I31" s="26" t="str">
        <f>Table131114[[#This Row],[Short Description]]</f>
        <v>Parlé TCM-X-FM Black</v>
      </c>
      <c r="J31" s="2" t="s">
        <v>2380</v>
      </c>
      <c r="K31" s="2" t="s">
        <v>60</v>
      </c>
      <c r="L31" s="2" t="str">
        <f t="shared" si="4"/>
        <v>Current</v>
      </c>
      <c r="M31" s="2" t="s">
        <v>2321</v>
      </c>
      <c r="N31" s="2"/>
      <c r="O31" s="2"/>
      <c r="P31" s="2" t="str">
        <f t="shared" si="5"/>
        <v>Standard Freight</v>
      </c>
      <c r="Q31" s="2" t="str">
        <f t="shared" si="6"/>
        <v>n</v>
      </c>
      <c r="R31" s="2" t="s">
        <v>4</v>
      </c>
      <c r="S31" s="2" t="s">
        <v>61</v>
      </c>
      <c r="T31" s="29" t="str">
        <f t="shared" si="1"/>
        <v>https://www.biamp.com</v>
      </c>
      <c r="U31" s="2" t="str">
        <f>Table131114[[#This Row],[Manufacturer''s Category]]</f>
        <v>Parlé</v>
      </c>
      <c r="V31" s="2"/>
    </row>
    <row r="32" spans="1:22" ht="31.2" x14ac:dyDescent="0.3">
      <c r="A32" s="2" t="str">
        <f t="shared" si="2"/>
        <v>Biamp Systems</v>
      </c>
      <c r="B32" s="17">
        <f t="shared" si="0"/>
        <v>46076</v>
      </c>
      <c r="C32" s="3" t="s">
        <v>4094</v>
      </c>
      <c r="D32" s="2" t="s">
        <v>2382</v>
      </c>
      <c r="E32" s="2" t="s">
        <v>38</v>
      </c>
      <c r="F32" s="40">
        <v>187</v>
      </c>
      <c r="G32" s="2" t="s">
        <v>2381</v>
      </c>
      <c r="H32" s="2" t="str">
        <f t="shared" si="3"/>
        <v>USD</v>
      </c>
      <c r="I32" s="26" t="str">
        <f>Table131114[[#This Row],[Short Description]]</f>
        <v>Parlé TCM-X-FM White</v>
      </c>
      <c r="J32" s="2" t="s">
        <v>2383</v>
      </c>
      <c r="K32" s="2" t="s">
        <v>60</v>
      </c>
      <c r="L32" s="2" t="str">
        <f t="shared" si="4"/>
        <v>Current</v>
      </c>
      <c r="M32" s="2" t="s">
        <v>2321</v>
      </c>
      <c r="N32" s="2"/>
      <c r="O32" s="2"/>
      <c r="P32" s="2" t="str">
        <f t="shared" si="5"/>
        <v>Standard Freight</v>
      </c>
      <c r="Q32" s="2" t="str">
        <f t="shared" si="6"/>
        <v>n</v>
      </c>
      <c r="R32" s="2" t="s">
        <v>4</v>
      </c>
      <c r="S32" s="2" t="s">
        <v>61</v>
      </c>
      <c r="T32" s="29" t="str">
        <f t="shared" si="1"/>
        <v>https://www.biamp.com</v>
      </c>
      <c r="U32" s="2" t="str">
        <f>Table131114[[#This Row],[Manufacturer''s Category]]</f>
        <v>Parlé</v>
      </c>
      <c r="V32" s="2"/>
    </row>
    <row r="33" spans="1:22" ht="31.2" x14ac:dyDescent="0.3">
      <c r="A33" s="2" t="s">
        <v>1</v>
      </c>
      <c r="B33" s="17">
        <f t="shared" si="0"/>
        <v>46076</v>
      </c>
      <c r="C33" s="3" t="s">
        <v>4095</v>
      </c>
      <c r="D33" s="2" t="s">
        <v>3278</v>
      </c>
      <c r="E33" s="2" t="s">
        <v>38</v>
      </c>
      <c r="F33" s="40">
        <v>265</v>
      </c>
      <c r="G33" s="2" t="s">
        <v>3277</v>
      </c>
      <c r="H33" s="2" t="s">
        <v>2</v>
      </c>
      <c r="I33" s="26" t="s">
        <v>3278</v>
      </c>
      <c r="J33" s="2" t="s">
        <v>3279</v>
      </c>
      <c r="K33" s="2" t="s">
        <v>2884</v>
      </c>
      <c r="L33" s="2" t="s">
        <v>5</v>
      </c>
      <c r="M33" s="2" t="s">
        <v>3119</v>
      </c>
      <c r="N33" s="2" t="s">
        <v>2964</v>
      </c>
      <c r="O33" s="2" t="s">
        <v>2964</v>
      </c>
      <c r="P33" s="2" t="s">
        <v>7</v>
      </c>
      <c r="Q33" s="2" t="s">
        <v>58</v>
      </c>
      <c r="R33" s="2" t="s">
        <v>39</v>
      </c>
      <c r="S33" s="2" t="s">
        <v>121</v>
      </c>
      <c r="T33" s="29" t="str">
        <f t="shared" si="1"/>
        <v>https://www.biamp.com</v>
      </c>
      <c r="U33" s="2" t="s">
        <v>3119</v>
      </c>
      <c r="V33" s="2"/>
    </row>
    <row r="34" spans="1:22" ht="31.2" x14ac:dyDescent="0.3">
      <c r="A34" s="2" t="str">
        <f t="shared" ref="A34:A43" si="7">Company</f>
        <v>Biamp Systems</v>
      </c>
      <c r="B34" s="17">
        <f t="shared" si="0"/>
        <v>46076</v>
      </c>
      <c r="C34" s="39" t="s">
        <v>4096</v>
      </c>
      <c r="D34" s="2" t="s">
        <v>2385</v>
      </c>
      <c r="E34" s="2" t="s">
        <v>38</v>
      </c>
      <c r="F34" s="40">
        <v>2101</v>
      </c>
      <c r="G34" s="2" t="s">
        <v>2384</v>
      </c>
      <c r="H34" s="2" t="str">
        <f t="shared" ref="H34:H39" si="8">Currency</f>
        <v>USD</v>
      </c>
      <c r="I34" s="26" t="str">
        <f>Table131114[[#This Row],[Short Description]]</f>
        <v>Parlé TTM-X Black</v>
      </c>
      <c r="J34" s="2" t="s">
        <v>2386</v>
      </c>
      <c r="K34" s="2" t="s">
        <v>2335</v>
      </c>
      <c r="L34" s="2" t="str">
        <f t="shared" ref="L34:L39" si="9">ItemStatus</f>
        <v>Current</v>
      </c>
      <c r="M34" s="2" t="s">
        <v>2321</v>
      </c>
      <c r="N34" s="2" t="s">
        <v>44</v>
      </c>
      <c r="O34" s="2" t="s">
        <v>45</v>
      </c>
      <c r="P34" s="2" t="str">
        <f t="shared" ref="P34:P39" si="10">Freight</f>
        <v>Standard Freight</v>
      </c>
      <c r="Q34" s="2" t="str">
        <f t="shared" ref="Q34:Q39" si="11">EnergyStar</f>
        <v>n</v>
      </c>
      <c r="R34" s="2" t="s">
        <v>39</v>
      </c>
      <c r="S34" s="2" t="s">
        <v>46</v>
      </c>
      <c r="T34" s="29" t="str">
        <f t="shared" si="1"/>
        <v>https://www.biamp.com</v>
      </c>
      <c r="U34" s="2" t="str">
        <f>Table131114[[#This Row],[Manufacturer''s Category]]</f>
        <v>Parlé</v>
      </c>
      <c r="V34" s="2"/>
    </row>
    <row r="35" spans="1:22" ht="31.2" x14ac:dyDescent="0.3">
      <c r="A35" s="2" t="str">
        <f t="shared" si="7"/>
        <v>Biamp Systems</v>
      </c>
      <c r="B35" s="17">
        <f t="shared" si="0"/>
        <v>46076</v>
      </c>
      <c r="C35" s="39" t="s">
        <v>4097</v>
      </c>
      <c r="D35" s="2" t="s">
        <v>2388</v>
      </c>
      <c r="E35" s="2" t="s">
        <v>38</v>
      </c>
      <c r="F35" s="40">
        <v>2101</v>
      </c>
      <c r="G35" s="2" t="s">
        <v>2387</v>
      </c>
      <c r="H35" s="2" t="str">
        <f t="shared" si="8"/>
        <v>USD</v>
      </c>
      <c r="I35" s="26" t="str">
        <f>Table131114[[#This Row],[Short Description]]</f>
        <v>Parlé TTM-X White</v>
      </c>
      <c r="J35" s="2" t="s">
        <v>2389</v>
      </c>
      <c r="K35" s="2" t="s">
        <v>2335</v>
      </c>
      <c r="L35" s="2" t="str">
        <f t="shared" si="9"/>
        <v>Current</v>
      </c>
      <c r="M35" s="2" t="s">
        <v>2321</v>
      </c>
      <c r="N35" s="2" t="s">
        <v>44</v>
      </c>
      <c r="O35" s="2" t="s">
        <v>45</v>
      </c>
      <c r="P35" s="2" t="str">
        <f t="shared" si="10"/>
        <v>Standard Freight</v>
      </c>
      <c r="Q35" s="2" t="str">
        <f t="shared" si="11"/>
        <v>n</v>
      </c>
      <c r="R35" s="2" t="s">
        <v>39</v>
      </c>
      <c r="S35" s="2" t="s">
        <v>46</v>
      </c>
      <c r="T35" s="29" t="str">
        <f t="shared" si="1"/>
        <v>https://www.biamp.com</v>
      </c>
      <c r="U35" s="2" t="str">
        <f>Table131114[[#This Row],[Manufacturer''s Category]]</f>
        <v>Parlé</v>
      </c>
      <c r="V35" s="2"/>
    </row>
    <row r="36" spans="1:22" ht="31.2" x14ac:dyDescent="0.3">
      <c r="A36" s="2" t="str">
        <f t="shared" si="7"/>
        <v>Biamp Systems</v>
      </c>
      <c r="B36" s="17">
        <f t="shared" si="0"/>
        <v>46076</v>
      </c>
      <c r="C36" s="39" t="s">
        <v>4098</v>
      </c>
      <c r="D36" s="2" t="s">
        <v>2391</v>
      </c>
      <c r="E36" s="2" t="s">
        <v>38</v>
      </c>
      <c r="F36" s="40">
        <v>1096</v>
      </c>
      <c r="G36" s="2" t="s">
        <v>2390</v>
      </c>
      <c r="H36" s="2" t="str">
        <f t="shared" si="8"/>
        <v>USD</v>
      </c>
      <c r="I36" s="33" t="str">
        <f>Table131114[[#This Row],[Short Description]]</f>
        <v>Parlé TTM-XEX Black</v>
      </c>
      <c r="J36" s="2" t="s">
        <v>2392</v>
      </c>
      <c r="K36" s="2" t="s">
        <v>2335</v>
      </c>
      <c r="L36" s="2" t="str">
        <f t="shared" si="9"/>
        <v>Current</v>
      </c>
      <c r="M36" s="2" t="s">
        <v>2321</v>
      </c>
      <c r="N36" s="2" t="s">
        <v>44</v>
      </c>
      <c r="O36" s="2" t="s">
        <v>45</v>
      </c>
      <c r="P36" s="2" t="str">
        <f t="shared" si="10"/>
        <v>Standard Freight</v>
      </c>
      <c r="Q36" s="2" t="str">
        <f t="shared" si="11"/>
        <v>n</v>
      </c>
      <c r="R36" s="2" t="s">
        <v>39</v>
      </c>
      <c r="S36" s="2" t="s">
        <v>46</v>
      </c>
      <c r="T36" s="29" t="str">
        <f t="shared" si="1"/>
        <v>https://www.biamp.com</v>
      </c>
      <c r="U36" s="2" t="str">
        <f>Table131114[[#This Row],[Manufacturer''s Category]]</f>
        <v>Parlé</v>
      </c>
      <c r="V36" s="2"/>
    </row>
    <row r="37" spans="1:22" ht="31.2" x14ac:dyDescent="0.3">
      <c r="A37" s="2" t="str">
        <f t="shared" si="7"/>
        <v>Biamp Systems</v>
      </c>
      <c r="B37" s="17">
        <f t="shared" si="0"/>
        <v>46076</v>
      </c>
      <c r="C37" s="39" t="s">
        <v>4099</v>
      </c>
      <c r="D37" s="2" t="s">
        <v>2394</v>
      </c>
      <c r="E37" s="2" t="s">
        <v>38</v>
      </c>
      <c r="F37" s="40">
        <v>1096</v>
      </c>
      <c r="G37" s="2" t="s">
        <v>2393</v>
      </c>
      <c r="H37" s="2" t="str">
        <f t="shared" si="8"/>
        <v>USD</v>
      </c>
      <c r="I37" s="33" t="str">
        <f>Table131114[[#This Row],[Short Description]]</f>
        <v>Parlé TTM-XEX White</v>
      </c>
      <c r="J37" s="2" t="s">
        <v>2395</v>
      </c>
      <c r="K37" s="2" t="s">
        <v>2335</v>
      </c>
      <c r="L37" s="2" t="str">
        <f t="shared" si="9"/>
        <v>Current</v>
      </c>
      <c r="M37" s="2" t="s">
        <v>2321</v>
      </c>
      <c r="N37" s="2" t="s">
        <v>44</v>
      </c>
      <c r="O37" s="2" t="s">
        <v>45</v>
      </c>
      <c r="P37" s="2" t="str">
        <f t="shared" si="10"/>
        <v>Standard Freight</v>
      </c>
      <c r="Q37" s="2" t="str">
        <f t="shared" si="11"/>
        <v>n</v>
      </c>
      <c r="R37" s="2" t="s">
        <v>39</v>
      </c>
      <c r="S37" s="2" t="s">
        <v>46</v>
      </c>
      <c r="T37" s="29" t="str">
        <f t="shared" si="1"/>
        <v>https://www.biamp.com</v>
      </c>
      <c r="U37" s="2" t="str">
        <f>Table131114[[#This Row],[Manufacturer''s Category]]</f>
        <v>Parlé</v>
      </c>
      <c r="V37" s="2"/>
    </row>
    <row r="38" spans="1:22" ht="30.6" x14ac:dyDescent="0.3">
      <c r="A38" s="2" t="str">
        <f t="shared" si="7"/>
        <v>Biamp Systems</v>
      </c>
      <c r="B38" s="17">
        <f t="shared" si="0"/>
        <v>46076</v>
      </c>
      <c r="C38" s="39" t="s">
        <v>4100</v>
      </c>
      <c r="D38" s="2" t="s">
        <v>2397</v>
      </c>
      <c r="E38" s="2" t="s">
        <v>38</v>
      </c>
      <c r="F38" s="40">
        <v>91</v>
      </c>
      <c r="G38" s="2" t="s">
        <v>2396</v>
      </c>
      <c r="H38" s="2" t="str">
        <f t="shared" si="8"/>
        <v>USD</v>
      </c>
      <c r="I38" s="33" t="str">
        <f>Table131114[[#This Row],[Short Description]]</f>
        <v>Parlé TTM-X-SM</v>
      </c>
      <c r="J38" s="2" t="s">
        <v>2398</v>
      </c>
      <c r="K38" s="2" t="s">
        <v>60</v>
      </c>
      <c r="L38" s="2" t="str">
        <f t="shared" si="9"/>
        <v>Current</v>
      </c>
      <c r="M38" s="2" t="s">
        <v>2321</v>
      </c>
      <c r="N38" s="2"/>
      <c r="O38" s="2"/>
      <c r="P38" s="2" t="str">
        <f t="shared" si="10"/>
        <v>Standard Freight</v>
      </c>
      <c r="Q38" s="2" t="str">
        <f t="shared" si="11"/>
        <v>n</v>
      </c>
      <c r="R38" s="2" t="s">
        <v>39</v>
      </c>
      <c r="S38" s="2" t="s">
        <v>46</v>
      </c>
      <c r="T38" s="29" t="str">
        <f t="shared" si="1"/>
        <v>https://www.biamp.com</v>
      </c>
      <c r="U38" s="2" t="str">
        <f>Table131114[[#This Row],[Manufacturer''s Category]]</f>
        <v>Parlé</v>
      </c>
      <c r="V38" s="2"/>
    </row>
    <row r="39" spans="1:22" ht="30.6" x14ac:dyDescent="0.3">
      <c r="A39" s="2" t="str">
        <f t="shared" si="7"/>
        <v>Biamp Systems</v>
      </c>
      <c r="B39" s="17">
        <f t="shared" si="0"/>
        <v>46076</v>
      </c>
      <c r="C39" s="3" t="s">
        <v>4101</v>
      </c>
      <c r="D39" s="2" t="s">
        <v>2854</v>
      </c>
      <c r="E39" s="2" t="s">
        <v>38</v>
      </c>
      <c r="F39" s="40">
        <v>1900</v>
      </c>
      <c r="G39" s="2" t="s">
        <v>2853</v>
      </c>
      <c r="H39" s="2" t="str">
        <f t="shared" si="8"/>
        <v>USD</v>
      </c>
      <c r="I39" s="33" t="str">
        <f>Table131114[[#This Row],[Short Description]]</f>
        <v>Parlé VBC 2500a</v>
      </c>
      <c r="J39" s="2" t="s">
        <v>4654</v>
      </c>
      <c r="K39" s="2" t="s">
        <v>2320</v>
      </c>
      <c r="L39" s="2" t="str">
        <f t="shared" si="9"/>
        <v>Current</v>
      </c>
      <c r="M39" s="2" t="s">
        <v>225</v>
      </c>
      <c r="N39" s="2"/>
      <c r="O39" s="2"/>
      <c r="P39" s="2" t="str">
        <f t="shared" si="10"/>
        <v>Standard Freight</v>
      </c>
      <c r="Q39" s="2" t="str">
        <f t="shared" si="11"/>
        <v>n</v>
      </c>
      <c r="R39" s="2" t="s">
        <v>4</v>
      </c>
      <c r="S39" s="2" t="s">
        <v>61</v>
      </c>
      <c r="T39" s="29" t="str">
        <f t="shared" si="1"/>
        <v>https://www.biamp.com</v>
      </c>
      <c r="U39" s="2" t="str">
        <f>Table131114[[#This Row],[Manufacturer''s Category]]</f>
        <v>Biamp</v>
      </c>
      <c r="V39" s="2"/>
    </row>
    <row r="40" spans="1:22" ht="31.2" x14ac:dyDescent="0.3">
      <c r="A40" s="2" t="str">
        <f t="shared" si="7"/>
        <v>Biamp Systems</v>
      </c>
      <c r="B40" s="17">
        <f t="shared" si="0"/>
        <v>46076</v>
      </c>
      <c r="C40" s="3" t="s">
        <v>4102</v>
      </c>
      <c r="D40" s="2" t="s">
        <v>3121</v>
      </c>
      <c r="E40" s="2" t="s">
        <v>38</v>
      </c>
      <c r="F40" s="40">
        <v>2600</v>
      </c>
      <c r="G40" s="2" t="s">
        <v>3120</v>
      </c>
      <c r="H40" s="2" t="s">
        <v>2</v>
      </c>
      <c r="I40" s="33" t="s">
        <v>3121</v>
      </c>
      <c r="J40" s="2" t="s">
        <v>3122</v>
      </c>
      <c r="K40" s="2" t="s">
        <v>3118</v>
      </c>
      <c r="L40" s="2" t="s">
        <v>5</v>
      </c>
      <c r="M40" s="2" t="s">
        <v>2321</v>
      </c>
      <c r="N40" s="2" t="s">
        <v>2964</v>
      </c>
      <c r="O40" s="2" t="s">
        <v>2964</v>
      </c>
      <c r="P40" s="2" t="s">
        <v>7</v>
      </c>
      <c r="Q40" s="2" t="s">
        <v>58</v>
      </c>
      <c r="R40" s="2" t="s">
        <v>58</v>
      </c>
      <c r="S40" s="2" t="s">
        <v>2964</v>
      </c>
      <c r="T40" s="29" t="str">
        <f t="shared" si="1"/>
        <v>https://www.biamp.com</v>
      </c>
      <c r="U40" s="2" t="s">
        <v>2321</v>
      </c>
      <c r="V40" s="2"/>
    </row>
    <row r="41" spans="1:22" ht="93.6" x14ac:dyDescent="0.3">
      <c r="A41" s="2" t="str">
        <f t="shared" si="7"/>
        <v>Biamp Systems</v>
      </c>
      <c r="B41" s="17">
        <f t="shared" si="0"/>
        <v>46076</v>
      </c>
      <c r="C41" s="3" t="s">
        <v>4104</v>
      </c>
      <c r="D41" s="2" t="s">
        <v>2278</v>
      </c>
      <c r="E41" s="2" t="s">
        <v>38</v>
      </c>
      <c r="F41" s="40">
        <v>235</v>
      </c>
      <c r="G41" s="66" t="s">
        <v>2277</v>
      </c>
      <c r="H41" s="2" t="str">
        <f>Currency</f>
        <v>USD</v>
      </c>
      <c r="I41" s="33" t="str">
        <f>Table131114[[#This Row],[Short Description]]</f>
        <v>Plenum box 12 x 12</v>
      </c>
      <c r="J41" s="64" t="s">
        <v>2279</v>
      </c>
      <c r="K41" s="2" t="s">
        <v>299</v>
      </c>
      <c r="L41" s="2" t="str">
        <f>ItemStatus</f>
        <v>Current</v>
      </c>
      <c r="M41" s="2" t="s">
        <v>225</v>
      </c>
      <c r="N41" s="2"/>
      <c r="O41" s="2"/>
      <c r="P41" s="2" t="str">
        <f>Freight</f>
        <v>Standard Freight</v>
      </c>
      <c r="Q41" s="2" t="str">
        <f>EnergyStar</f>
        <v>n</v>
      </c>
      <c r="R41" s="2" t="s">
        <v>4</v>
      </c>
      <c r="S41" s="2" t="s">
        <v>61</v>
      </c>
      <c r="T41" s="29" t="str">
        <f t="shared" si="1"/>
        <v>https://www.biamp.com</v>
      </c>
      <c r="U41" s="2" t="str">
        <f>Table131114[[#This Row],[Manufacturer''s Category]]</f>
        <v>Biamp</v>
      </c>
      <c r="V41" s="2"/>
    </row>
    <row r="42" spans="1:22" ht="31.2" x14ac:dyDescent="0.3">
      <c r="A42" s="2" t="str">
        <f t="shared" si="7"/>
        <v>Biamp Systems</v>
      </c>
      <c r="B42" s="17">
        <f t="shared" si="0"/>
        <v>46076</v>
      </c>
      <c r="C42" s="3" t="s">
        <v>4204</v>
      </c>
      <c r="D42" s="2" t="s">
        <v>2400</v>
      </c>
      <c r="E42" s="2" t="s">
        <v>38</v>
      </c>
      <c r="F42" s="40">
        <v>40</v>
      </c>
      <c r="G42" s="2" t="s">
        <v>2399</v>
      </c>
      <c r="H42" s="2" t="str">
        <f>Currency</f>
        <v>USD</v>
      </c>
      <c r="I42" s="33" t="str">
        <f>Table131114[[#This Row],[Short Description]]</f>
        <v>Seismic cable adapter</v>
      </c>
      <c r="J42" s="2" t="s">
        <v>2401</v>
      </c>
      <c r="K42" s="2" t="s">
        <v>60</v>
      </c>
      <c r="L42" s="2" t="str">
        <f>ItemStatus</f>
        <v>Current</v>
      </c>
      <c r="M42" s="2" t="s">
        <v>225</v>
      </c>
      <c r="N42" s="2"/>
      <c r="O42" s="2"/>
      <c r="P42" s="2" t="str">
        <f>Freight</f>
        <v>Standard Freight</v>
      </c>
      <c r="Q42" s="2" t="str">
        <f>EnergyStar</f>
        <v>n</v>
      </c>
      <c r="R42" s="2" t="s">
        <v>42</v>
      </c>
      <c r="S42" s="2" t="s">
        <v>46</v>
      </c>
      <c r="T42" s="29" t="str">
        <f t="shared" si="1"/>
        <v>https://www.biamp.com</v>
      </c>
      <c r="U42" s="2" t="str">
        <f>Table131114[[#This Row],[Manufacturer''s Category]]</f>
        <v>Biamp</v>
      </c>
      <c r="V42" s="2"/>
    </row>
    <row r="43" spans="1:22" ht="31.2" x14ac:dyDescent="0.3">
      <c r="A43" s="2" t="str">
        <f t="shared" si="7"/>
        <v>Biamp Systems</v>
      </c>
      <c r="B43" s="17">
        <f t="shared" si="0"/>
        <v>46076</v>
      </c>
      <c r="C43" s="3" t="s">
        <v>4242</v>
      </c>
      <c r="D43" s="2" t="s">
        <v>2403</v>
      </c>
      <c r="E43" s="2" t="s">
        <v>38</v>
      </c>
      <c r="F43" s="40">
        <v>53</v>
      </c>
      <c r="G43" s="2" t="s">
        <v>2402</v>
      </c>
      <c r="H43" s="2" t="str">
        <f>Currency</f>
        <v>USD</v>
      </c>
      <c r="I43" s="33" t="str">
        <f>Table131114[[#This Row],[Short Description]]</f>
        <v>TB-1</v>
      </c>
      <c r="J43" s="2" t="s">
        <v>2404</v>
      </c>
      <c r="K43" s="2" t="s">
        <v>60</v>
      </c>
      <c r="L43" s="2" t="str">
        <f>ItemStatus</f>
        <v>Current</v>
      </c>
      <c r="M43" s="2" t="s">
        <v>225</v>
      </c>
      <c r="N43" s="2"/>
      <c r="O43" s="2"/>
      <c r="P43" s="2" t="str">
        <f>Freight</f>
        <v>Standard Freight</v>
      </c>
      <c r="Q43" s="2" t="str">
        <f>EnergyStar</f>
        <v>n</v>
      </c>
      <c r="R43" s="2" t="s">
        <v>42</v>
      </c>
      <c r="S43" s="2" t="s">
        <v>46</v>
      </c>
      <c r="T43" s="29" t="str">
        <f t="shared" si="1"/>
        <v>https://www.biamp.com</v>
      </c>
      <c r="U43" s="2" t="str">
        <f>Table131114[[#This Row],[Manufacturer''s Category]]</f>
        <v>Biamp</v>
      </c>
      <c r="V43" s="2"/>
    </row>
    <row r="44" spans="1:22" ht="31.2" x14ac:dyDescent="0.3">
      <c r="A44" s="2" t="s">
        <v>1</v>
      </c>
      <c r="B44" s="17">
        <f t="shared" si="0"/>
        <v>46076</v>
      </c>
      <c r="C44" s="47" t="s">
        <v>4301</v>
      </c>
      <c r="D44" s="2" t="s">
        <v>393</v>
      </c>
      <c r="E44" s="2" t="s">
        <v>38</v>
      </c>
      <c r="F44" s="42">
        <v>293</v>
      </c>
      <c r="G44" s="2" t="s">
        <v>392</v>
      </c>
      <c r="H44" s="2" t="s">
        <v>2</v>
      </c>
      <c r="I44" s="33" t="str">
        <f>Table131114[[#This Row],[Short Description]]</f>
        <v>USB 200</v>
      </c>
      <c r="J44" s="2" t="s">
        <v>394</v>
      </c>
      <c r="K44" s="2" t="s">
        <v>395</v>
      </c>
      <c r="L44" s="2" t="s">
        <v>5</v>
      </c>
      <c r="M44" s="2" t="s">
        <v>225</v>
      </c>
      <c r="N44" s="2"/>
      <c r="O44" s="2"/>
      <c r="P44" s="2" t="s">
        <v>7</v>
      </c>
      <c r="Q44" s="2" t="s">
        <v>4</v>
      </c>
      <c r="R44" s="2" t="s">
        <v>39</v>
      </c>
      <c r="S44" s="2" t="s">
        <v>396</v>
      </c>
      <c r="T44" s="29" t="str">
        <f t="shared" si="1"/>
        <v>https://www.biamp.com</v>
      </c>
      <c r="U44" s="2" t="s">
        <v>225</v>
      </c>
      <c r="V44" s="2"/>
    </row>
  </sheetData>
  <sheetProtection algorithmName="SHA-512" hashValue="QqsDPcaPm1adk23oiWxP3+f4JzJgorEztFqV4b0Of2x+eXnzsR4FYTS8V/VD0xXrTsZIeWsbCHSdvM2f17H2zA==" saltValue="PTHtJk/viIJVkrg3gL046Q==" spinCount="100000" sheet="1" objects="1" scenarios="1"/>
  <conditionalFormatting sqref="C2:C28">
    <cfRule type="duplicateValues" dxfId="12" priority="54"/>
  </conditionalFormatting>
  <conditionalFormatting sqref="C26">
    <cfRule type="duplicateValues" dxfId="11" priority="2"/>
    <cfRule type="duplicateValues" dxfId="10" priority="3"/>
  </conditionalFormatting>
  <conditionalFormatting sqref="C27:C28">
    <cfRule type="duplicateValues" dxfId="9" priority="1"/>
  </conditionalFormatting>
  <hyperlinks>
    <hyperlink ref="T2" r:id="rId1" display="https://www.biamp.com" xr:uid="{398A5965-0557-4AA5-8AC4-DDEA8B04FDC2}"/>
    <hyperlink ref="T3" r:id="rId2" display="https://www.biamp.com" xr:uid="{CED1E269-F4A0-4A7A-8DC5-345C8D21AE1B}"/>
    <hyperlink ref="T4" r:id="rId3" display="https://www.biamp.com" xr:uid="{2DDF6CCE-E877-41B2-9E45-D03DCC680CD7}"/>
    <hyperlink ref="T5" r:id="rId4" display="https://www.biamp.com" xr:uid="{184F095A-2158-449D-95EA-3B43CD3C4280}"/>
    <hyperlink ref="T6" r:id="rId5" display="https://www.biamp.com" xr:uid="{35DCAD38-92AB-433D-B201-9F4D01963F43}"/>
    <hyperlink ref="T7" r:id="rId6" display="https://www.biamp.com" xr:uid="{C9276405-250F-4F2E-BB7A-5772EEDDCCD5}"/>
    <hyperlink ref="T8" r:id="rId7" display="https://www.biamp.com" xr:uid="{0417E984-4567-4D6C-9B88-BC3D4D208456}"/>
    <hyperlink ref="T9" r:id="rId8" display="https://www.biamp.com" xr:uid="{FAB4F87D-1C53-43C7-A84F-E9F9895A00A3}"/>
    <hyperlink ref="T10" r:id="rId9" display="https://www.biamp.com" xr:uid="{06E01437-7CFB-4188-8B08-3D8542059172}"/>
    <hyperlink ref="T11" r:id="rId10" display="https://www.biamp.com" xr:uid="{93D85993-446C-4DAE-8511-B7B16F42048C}"/>
    <hyperlink ref="T12" r:id="rId11" display="https://www.biamp.com" xr:uid="{DC25B3C8-F15C-45F7-BC1D-ABCAE8D518A1}"/>
    <hyperlink ref="T13" r:id="rId12" display="https://www.biamp.com" xr:uid="{0B063DA7-87A8-412B-8ECB-D00F92992A35}"/>
    <hyperlink ref="T14" r:id="rId13" display="https://www.biamp.com" xr:uid="{98BB62FF-B07B-4435-9031-EFBA00CEF8D3}"/>
    <hyperlink ref="T15" r:id="rId14" display="https://www.biamp.com" xr:uid="{879195AF-F1C0-4779-B23E-255137501E3F}"/>
    <hyperlink ref="T16" r:id="rId15" display="https://www.biamp.com" xr:uid="{A68034A3-1B0A-46ED-86FE-559C73CACC65}"/>
    <hyperlink ref="T17" r:id="rId16" display="https://www.biamp.com" xr:uid="{8DA7F1D3-CB39-4E1F-80E7-42392A5EBEEA}"/>
    <hyperlink ref="T18" r:id="rId17" display="https://www.biamp.com" xr:uid="{80981DBC-C94B-4BAA-9744-CBA4F7EBD3B8}"/>
    <hyperlink ref="T19" r:id="rId18" display="https://www.biamp.com" xr:uid="{EE7215B7-B2C6-4547-AD5D-814ED3837046}"/>
    <hyperlink ref="T20" r:id="rId19" display="https://www.biamp.com" xr:uid="{005FC415-E1FA-4472-B90D-8B38851397C6}"/>
    <hyperlink ref="T21" r:id="rId20" display="https://www.biamp.com" xr:uid="{A644D20B-3D9C-444F-B245-F1AE207D0397}"/>
    <hyperlink ref="T22" r:id="rId21" display="https://www.biamp.com" xr:uid="{22AD75C0-E950-43A8-9E59-4AB128E157E4}"/>
    <hyperlink ref="T23" r:id="rId22" display="https://www.biamp.com" xr:uid="{FF006E81-9DC9-4959-8A71-A0A943AE8891}"/>
    <hyperlink ref="T24" r:id="rId23" display="https://www.biamp.com" xr:uid="{EFC4387C-442F-4ED4-BD80-2F2E649B550D}"/>
    <hyperlink ref="T25" r:id="rId24" display="https://www.biamp.com" xr:uid="{858BA15D-8647-40E2-8D85-70325E432F20}"/>
    <hyperlink ref="T26" r:id="rId25" display="https://www.biamp.com" xr:uid="{C172624B-9A4E-4BB1-9D8A-77A8A31844D1}"/>
    <hyperlink ref="T27" r:id="rId26" display="https://www.biamp.com" xr:uid="{1AED582F-291A-4978-B03F-D718147C684B}"/>
    <hyperlink ref="T28" r:id="rId27" display="https://www.biamp.com" xr:uid="{9CF839DD-7CFA-41CD-9A51-E921270FDD16}"/>
    <hyperlink ref="T29" r:id="rId28" display="https://www.biamp.com" xr:uid="{5893FEEA-0FC7-43F2-BC6A-1B1DE340E86A}"/>
    <hyperlink ref="T30" r:id="rId29" display="https://www.biamp.com" xr:uid="{8D64A97F-39A1-4D87-BEA8-D7E115D10F71}"/>
    <hyperlink ref="T31" r:id="rId30" display="https://www.biamp.com" xr:uid="{65F139F6-F319-45A1-80A6-4B82A4AD7950}"/>
    <hyperlink ref="T32" r:id="rId31" display="https://www.biamp.com" xr:uid="{E8AE2484-B26F-4E28-80F6-DE68BD8C2570}"/>
    <hyperlink ref="T33" r:id="rId32" display="https://www.biamp.com" xr:uid="{A2001EF7-1F6E-48D9-96C0-EBF0E23505FD}"/>
    <hyperlink ref="T34" r:id="rId33" display="https://www.biamp.com" xr:uid="{05386693-4D8B-4B64-B699-4391CE4F8B03}"/>
    <hyperlink ref="T35" r:id="rId34" display="https://www.biamp.com" xr:uid="{EB752FD1-19A6-4DB3-803B-067425A60D67}"/>
    <hyperlink ref="T36" r:id="rId35" display="https://www.biamp.com" xr:uid="{BB81D7C2-6321-4C74-B947-DF3EA03E928B}"/>
    <hyperlink ref="T37" r:id="rId36" display="https://www.biamp.com" xr:uid="{39D93AAB-CDF5-41A4-945F-A7B12B8A7B47}"/>
    <hyperlink ref="T38" r:id="rId37" display="https://www.biamp.com" xr:uid="{00329523-1FE1-4428-8F2F-F91FCEB57CCF}"/>
    <hyperlink ref="T39" r:id="rId38" display="https://www.biamp.com" xr:uid="{10849AF0-54AE-4E6D-802D-2A3A664CD81C}"/>
    <hyperlink ref="T40" r:id="rId39" display="https://www.biamp.com" xr:uid="{DC9A1E17-2375-4891-B798-DA3751164021}"/>
    <hyperlink ref="T41" r:id="rId40" display="https://www.biamp.com" xr:uid="{63CBB5CF-6890-4EE0-956E-5699A1C8521B}"/>
    <hyperlink ref="T42" r:id="rId41" display="https://www.biamp.com" xr:uid="{F03B5D88-505E-4059-85A6-1774AACC46D8}"/>
    <hyperlink ref="T43" r:id="rId42" display="https://www.biamp.com" xr:uid="{F3282AEB-CC7E-432B-A561-510CB76737DD}"/>
    <hyperlink ref="T44" r:id="rId43" display="https://www.biamp.com" xr:uid="{2E194B87-434B-4D76-A177-74045404A275}"/>
  </hyperlinks>
  <pageMargins left="0.7" right="0.7" top="0.75" bottom="0.75" header="0.3" footer="0.3"/>
  <tableParts count="1">
    <tablePart r:id="rId4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707E6-4FB5-46B7-80AE-9E21DA5B0F81}">
  <sheetPr codeName="Sheet16"/>
  <dimension ref="A1:Z119"/>
  <sheetViews>
    <sheetView workbookViewId="0">
      <pane xSplit="4" ySplit="1" topLeftCell="E2" activePane="bottomRight" state="frozen"/>
      <selection pane="topRight" activeCell="E1" sqref="E1"/>
      <selection pane="bottomLeft" activeCell="A2" sqref="A2"/>
      <selection pane="bottomRight" activeCell="J4" sqref="J4"/>
    </sheetView>
  </sheetViews>
  <sheetFormatPr defaultColWidth="8.88671875" defaultRowHeight="15.6" x14ac:dyDescent="0.3"/>
  <cols>
    <col min="1" max="1" width="17.5546875" style="2" customWidth="1"/>
    <col min="2" max="2" width="19.5546875" style="2" customWidth="1"/>
    <col min="3" max="3" width="20.5546875" style="3" customWidth="1"/>
    <col min="4" max="4" width="28.44140625" style="2" customWidth="1"/>
    <col min="5" max="5" width="11.109375" style="2" customWidth="1"/>
    <col min="6" max="6" width="14" style="42" customWidth="1"/>
    <col min="7" max="7" width="15.6640625" style="2" customWidth="1"/>
    <col min="8" max="8" width="11.33203125" style="2" bestFit="1" customWidth="1"/>
    <col min="9" max="9" width="23" style="2" customWidth="1"/>
    <col min="10" max="10" width="64.21875" style="2" customWidth="1"/>
    <col min="11" max="11" width="21.88671875" style="2" customWidth="1"/>
    <col min="12" max="12" width="14" style="2" customWidth="1"/>
    <col min="13" max="13" width="10.5546875" style="2" customWidth="1"/>
    <col min="14" max="14" width="20" style="2" customWidth="1"/>
    <col min="15" max="15" width="23.44140625" style="2" customWidth="1"/>
    <col min="16" max="16" width="16" style="2" bestFit="1" customWidth="1"/>
    <col min="17" max="17" width="15.33203125" style="2" customWidth="1"/>
    <col min="18" max="18" width="12" style="2" customWidth="1"/>
    <col min="19" max="19" width="16.5546875" style="2" customWidth="1"/>
    <col min="20" max="20" width="22.88671875" style="2" customWidth="1"/>
    <col min="21" max="21" width="23.5546875" style="2" customWidth="1"/>
    <col min="22" max="22" width="21" style="2" customWidth="1"/>
    <col min="23" max="23" width="60.5546875" style="2" customWidth="1"/>
    <col min="24" max="24" width="74.33203125" style="2" customWidth="1"/>
    <col min="25" max="16384" width="8.88671875" style="2"/>
  </cols>
  <sheetData>
    <row r="1" spans="1:26" ht="46.8" x14ac:dyDescent="0.3">
      <c r="A1" s="2" t="s">
        <v>9</v>
      </c>
      <c r="B1" s="2" t="s">
        <v>10</v>
      </c>
      <c r="C1" s="3" t="s">
        <v>11</v>
      </c>
      <c r="D1" s="2" t="s">
        <v>12</v>
      </c>
      <c r="E1" s="2" t="s">
        <v>13</v>
      </c>
      <c r="F1" s="42" t="s">
        <v>14</v>
      </c>
      <c r="G1" s="2" t="s">
        <v>4439</v>
      </c>
      <c r="H1" s="2" t="s">
        <v>16</v>
      </c>
      <c r="I1" s="2" t="s">
        <v>19</v>
      </c>
      <c r="J1" s="2" t="s">
        <v>20</v>
      </c>
      <c r="K1" s="2" t="s">
        <v>21</v>
      </c>
      <c r="L1" s="2" t="s">
        <v>22</v>
      </c>
      <c r="M1" s="2" t="s">
        <v>23</v>
      </c>
      <c r="N1" s="2" t="s">
        <v>25</v>
      </c>
      <c r="O1" s="2" t="s">
        <v>26</v>
      </c>
      <c r="P1" s="2" t="s">
        <v>28</v>
      </c>
      <c r="Q1" s="2" t="s">
        <v>29</v>
      </c>
      <c r="R1" s="2" t="s">
        <v>30</v>
      </c>
      <c r="S1" s="2" t="s">
        <v>31</v>
      </c>
      <c r="T1" s="2" t="s">
        <v>32</v>
      </c>
      <c r="U1" s="2" t="s">
        <v>33</v>
      </c>
      <c r="V1" s="2" t="s">
        <v>34</v>
      </c>
      <c r="W1" s="2" t="s">
        <v>35</v>
      </c>
    </row>
    <row r="2" spans="1:26" ht="31.2" x14ac:dyDescent="0.3">
      <c r="A2" s="2" t="str">
        <f>Company</f>
        <v>Biamp Systems</v>
      </c>
      <c r="B2" s="17">
        <f t="shared" ref="B2:B26" si="0">Effectivity_Date</f>
        <v>46076</v>
      </c>
      <c r="C2" s="44" t="s">
        <v>3369</v>
      </c>
      <c r="D2" s="45" t="s">
        <v>2406</v>
      </c>
      <c r="E2" s="2" t="s">
        <v>38</v>
      </c>
      <c r="F2" s="42">
        <v>104</v>
      </c>
      <c r="G2" s="2" t="s">
        <v>2405</v>
      </c>
      <c r="H2" s="2" t="str">
        <f>Currency</f>
        <v>USD</v>
      </c>
      <c r="I2" s="2" t="str">
        <f>Table14[[#This Row],[Short Description]]</f>
        <v>16mm Black Grommet, 10-Pack</v>
      </c>
      <c r="J2" s="2" t="s">
        <v>2407</v>
      </c>
      <c r="K2" s="2" t="s">
        <v>299</v>
      </c>
      <c r="L2" s="2" t="str">
        <f>ItemStatus</f>
        <v>Current</v>
      </c>
      <c r="M2" s="2" t="s">
        <v>225</v>
      </c>
      <c r="P2" s="2" t="str">
        <f>Freight</f>
        <v>Standard Freight</v>
      </c>
      <c r="Q2" s="2" t="str">
        <f>DropShip</f>
        <v>n</v>
      </c>
      <c r="R2" s="2" t="str">
        <f>EnergyStar</f>
        <v>n</v>
      </c>
      <c r="S2" s="2" t="s">
        <v>58</v>
      </c>
      <c r="T2" s="2" t="s">
        <v>61</v>
      </c>
      <c r="U2" s="29" t="str">
        <f>URL</f>
        <v>https://www.biamp.com</v>
      </c>
      <c r="V2" s="2" t="str">
        <f>Table14[[#This Row],[Manufacturer''s Category]]</f>
        <v>Biamp</v>
      </c>
      <c r="W2" s="50"/>
      <c r="Z2" s="56">
        <v>900</v>
      </c>
    </row>
    <row r="3" spans="1:26" ht="31.2" x14ac:dyDescent="0.3">
      <c r="A3" s="2" t="str">
        <f>Company</f>
        <v>Biamp Systems</v>
      </c>
      <c r="B3" s="17">
        <f t="shared" si="0"/>
        <v>46076</v>
      </c>
      <c r="C3" s="44" t="s">
        <v>3370</v>
      </c>
      <c r="D3" s="45" t="s">
        <v>2409</v>
      </c>
      <c r="E3" s="2" t="s">
        <v>38</v>
      </c>
      <c r="F3" s="42">
        <v>104</v>
      </c>
      <c r="G3" s="2" t="s">
        <v>2408</v>
      </c>
      <c r="H3" s="2" t="str">
        <f>Currency</f>
        <v>USD</v>
      </c>
      <c r="I3" s="2" t="str">
        <f>Table14[[#This Row],[Short Description]]</f>
        <v>16mm White Grommet, 10-Pack</v>
      </c>
      <c r="J3" s="2" t="s">
        <v>2410</v>
      </c>
      <c r="K3" s="2" t="s">
        <v>299</v>
      </c>
      <c r="L3" s="2" t="str">
        <f>ItemStatus</f>
        <v>Current</v>
      </c>
      <c r="M3" s="2" t="s">
        <v>225</v>
      </c>
      <c r="P3" s="2" t="str">
        <f>Freight</f>
        <v>Standard Freight</v>
      </c>
      <c r="Q3" s="2" t="str">
        <f>DropShip</f>
        <v>n</v>
      </c>
      <c r="R3" s="2" t="str">
        <f>EnergyStar</f>
        <v>n</v>
      </c>
      <c r="S3" s="2" t="s">
        <v>58</v>
      </c>
      <c r="T3" s="2" t="s">
        <v>61</v>
      </c>
      <c r="U3" s="29" t="str">
        <f>URL</f>
        <v>https://www.biamp.com</v>
      </c>
      <c r="V3" s="2" t="str">
        <f>Table14[[#This Row],[Manufacturer''s Category]]</f>
        <v>Biamp</v>
      </c>
      <c r="W3" s="50"/>
      <c r="Z3" s="56">
        <v>434</v>
      </c>
    </row>
    <row r="4" spans="1:26" ht="30.6" x14ac:dyDescent="0.3">
      <c r="A4" s="2" t="str">
        <f>Company</f>
        <v>Biamp Systems</v>
      </c>
      <c r="B4" s="17">
        <f t="shared" si="0"/>
        <v>46076</v>
      </c>
      <c r="C4" s="80" t="s">
        <v>3385</v>
      </c>
      <c r="D4" s="59" t="s">
        <v>2412</v>
      </c>
      <c r="E4" s="26" t="s">
        <v>38</v>
      </c>
      <c r="F4" s="54">
        <v>1155</v>
      </c>
      <c r="G4" s="26" t="s">
        <v>2411</v>
      </c>
      <c r="H4" s="2" t="str">
        <f t="shared" ref="H4:H12" si="1">Currency</f>
        <v>USD</v>
      </c>
      <c r="I4" s="2" t="str">
        <f>Table14[[#This Row],[Short Description]]</f>
        <v>AMP-A460H</v>
      </c>
      <c r="J4" s="26" t="s">
        <v>2413</v>
      </c>
      <c r="K4" s="26" t="s">
        <v>166</v>
      </c>
      <c r="L4" s="2" t="str">
        <f>ItemStatus</f>
        <v>Current</v>
      </c>
      <c r="M4" s="26" t="s">
        <v>225</v>
      </c>
      <c r="N4" s="26"/>
      <c r="P4" s="2" t="str">
        <f>Freight</f>
        <v>Standard Freight</v>
      </c>
      <c r="Q4" s="2" t="str">
        <f>DropShip</f>
        <v>n</v>
      </c>
      <c r="R4" s="2" t="str">
        <f>EnergyStar</f>
        <v>n</v>
      </c>
      <c r="S4" s="2" t="s">
        <v>39</v>
      </c>
      <c r="T4" s="2" t="s">
        <v>46</v>
      </c>
      <c r="U4" s="29" t="str">
        <f t="shared" ref="U4:U35" si="2">URL</f>
        <v>https://www.biamp.com</v>
      </c>
      <c r="V4" s="2" t="str">
        <f>Table14[[#This Row],[Manufacturer''s Category]]</f>
        <v>Biamp</v>
      </c>
      <c r="W4" s="27"/>
    </row>
    <row r="5" spans="1:26" ht="62.4" x14ac:dyDescent="0.3">
      <c r="A5" s="2" t="str">
        <f>Company</f>
        <v>Biamp Systems</v>
      </c>
      <c r="B5" s="17">
        <f t="shared" si="0"/>
        <v>46076</v>
      </c>
      <c r="C5" s="58" t="s">
        <v>3411</v>
      </c>
      <c r="D5" s="59" t="s">
        <v>3232</v>
      </c>
      <c r="E5" s="26" t="s">
        <v>38</v>
      </c>
      <c r="F5" s="54">
        <v>11077</v>
      </c>
      <c r="G5" s="26" t="s">
        <v>2415</v>
      </c>
      <c r="H5" s="2" t="str">
        <f t="shared" si="1"/>
        <v>USD</v>
      </c>
      <c r="I5" s="2" t="str">
        <f>Table14[[#This Row],[Short Description]]</f>
        <v>Biamp MRB-L-X400-C-CIC6</v>
      </c>
      <c r="J5" s="81" t="s">
        <v>2416</v>
      </c>
      <c r="K5" s="26" t="s">
        <v>2274</v>
      </c>
      <c r="L5" s="2" t="str">
        <f>ItemStatus</f>
        <v>Current</v>
      </c>
      <c r="M5" s="26" t="s">
        <v>225</v>
      </c>
      <c r="N5" s="26" t="s">
        <v>44</v>
      </c>
      <c r="O5" s="2" t="s">
        <v>45</v>
      </c>
      <c r="P5" s="2" t="str">
        <f>Freight</f>
        <v>Standard Freight</v>
      </c>
      <c r="Q5" s="2" t="str">
        <f>DropShip</f>
        <v>n</v>
      </c>
      <c r="R5" s="2" t="str">
        <f>EnergyStar</f>
        <v>n</v>
      </c>
      <c r="S5" s="2" t="s">
        <v>58</v>
      </c>
      <c r="T5" s="2" t="s">
        <v>2275</v>
      </c>
      <c r="U5" s="29" t="str">
        <f t="shared" si="2"/>
        <v>https://www.biamp.com</v>
      </c>
      <c r="V5" s="2" t="str">
        <f>Table14[[#This Row],[Manufacturer''s Category]]</f>
        <v>Biamp</v>
      </c>
      <c r="W5" s="27"/>
    </row>
    <row r="6" spans="1:26" ht="62.4" x14ac:dyDescent="0.3">
      <c r="A6" s="2" t="s">
        <v>1</v>
      </c>
      <c r="B6" s="17">
        <f t="shared" si="0"/>
        <v>46076</v>
      </c>
      <c r="C6" s="58" t="s">
        <v>3412</v>
      </c>
      <c r="D6" s="59" t="s">
        <v>3167</v>
      </c>
      <c r="E6" s="26" t="s">
        <v>38</v>
      </c>
      <c r="F6" s="54">
        <v>11363</v>
      </c>
      <c r="G6" s="26" t="s">
        <v>3166</v>
      </c>
      <c r="H6" s="2" t="str">
        <f t="shared" si="1"/>
        <v>USD</v>
      </c>
      <c r="I6" s="2" t="str">
        <f>Table14[[#This Row],[Short Description]]</f>
        <v>Biamp MRB-L-X400-C-CIC6LP</v>
      </c>
      <c r="J6" s="26" t="s">
        <v>3168</v>
      </c>
      <c r="K6" s="26" t="s">
        <v>2274</v>
      </c>
      <c r="L6" s="2" t="s">
        <v>5</v>
      </c>
      <c r="M6" s="26" t="s">
        <v>225</v>
      </c>
      <c r="N6" s="26" t="s">
        <v>2964</v>
      </c>
      <c r="O6" s="2" t="s">
        <v>2964</v>
      </c>
      <c r="P6" s="2" t="s">
        <v>7</v>
      </c>
      <c r="Q6" s="2" t="s">
        <v>58</v>
      </c>
      <c r="R6" s="2" t="s">
        <v>58</v>
      </c>
      <c r="S6" s="2" t="s">
        <v>2964</v>
      </c>
      <c r="T6" s="2" t="s">
        <v>2964</v>
      </c>
      <c r="U6" s="29" t="str">
        <f t="shared" si="2"/>
        <v>https://www.biamp.com</v>
      </c>
      <c r="V6" s="2" t="s">
        <v>225</v>
      </c>
      <c r="W6" s="27"/>
    </row>
    <row r="7" spans="1:26" ht="62.4" x14ac:dyDescent="0.3">
      <c r="A7" s="2" t="s">
        <v>1</v>
      </c>
      <c r="B7" s="17">
        <f t="shared" si="0"/>
        <v>46076</v>
      </c>
      <c r="C7" s="58" t="s">
        <v>3413</v>
      </c>
      <c r="D7" s="59" t="s">
        <v>3170</v>
      </c>
      <c r="E7" s="26" t="s">
        <v>38</v>
      </c>
      <c r="F7" s="54">
        <v>11830</v>
      </c>
      <c r="G7" s="26" t="s">
        <v>3169</v>
      </c>
      <c r="H7" s="2" t="str">
        <f t="shared" si="1"/>
        <v>USD</v>
      </c>
      <c r="I7" s="2" t="str">
        <f>Table14[[#This Row],[Short Description]]</f>
        <v>Biamp MRB-L-X400-C-CIC6LP-TAA</v>
      </c>
      <c r="J7" s="26" t="s">
        <v>3171</v>
      </c>
      <c r="K7" s="26" t="s">
        <v>2274</v>
      </c>
      <c r="L7" s="2" t="s">
        <v>5</v>
      </c>
      <c r="M7" s="26" t="s">
        <v>225</v>
      </c>
      <c r="N7" s="26" t="s">
        <v>2964</v>
      </c>
      <c r="O7" s="26" t="s">
        <v>2964</v>
      </c>
      <c r="P7" s="2" t="s">
        <v>7</v>
      </c>
      <c r="Q7" s="2" t="s">
        <v>58</v>
      </c>
      <c r="R7" s="2" t="s">
        <v>58</v>
      </c>
      <c r="S7" s="2" t="s">
        <v>2964</v>
      </c>
      <c r="T7" s="2" t="s">
        <v>2964</v>
      </c>
      <c r="U7" s="29" t="str">
        <f t="shared" si="2"/>
        <v>https://www.biamp.com</v>
      </c>
      <c r="V7" s="2" t="s">
        <v>225</v>
      </c>
      <c r="W7" s="27"/>
    </row>
    <row r="8" spans="1:26" ht="78" x14ac:dyDescent="0.3">
      <c r="A8" s="2" t="s">
        <v>1</v>
      </c>
      <c r="B8" s="17">
        <f t="shared" si="0"/>
        <v>46076</v>
      </c>
      <c r="C8" s="58" t="s">
        <v>3414</v>
      </c>
      <c r="D8" s="59" t="s">
        <v>3173</v>
      </c>
      <c r="E8" s="26" t="s">
        <v>38</v>
      </c>
      <c r="F8" s="54">
        <v>11047</v>
      </c>
      <c r="G8" s="26" t="s">
        <v>3172</v>
      </c>
      <c r="H8" s="2" t="str">
        <f t="shared" si="1"/>
        <v>USD</v>
      </c>
      <c r="I8" s="2" t="str">
        <f>Table14[[#This Row],[Short Description]]</f>
        <v>Biamp MRB-L-X400-C-DXS5</v>
      </c>
      <c r="J8" s="26" t="s">
        <v>3239</v>
      </c>
      <c r="K8" s="26" t="s">
        <v>2274</v>
      </c>
      <c r="L8" s="2" t="s">
        <v>5</v>
      </c>
      <c r="M8" s="26" t="s">
        <v>225</v>
      </c>
      <c r="N8" s="26" t="s">
        <v>2964</v>
      </c>
      <c r="O8" s="26" t="s">
        <v>2964</v>
      </c>
      <c r="P8" s="2" t="s">
        <v>7</v>
      </c>
      <c r="Q8" s="2" t="s">
        <v>58</v>
      </c>
      <c r="R8" s="2" t="s">
        <v>58</v>
      </c>
      <c r="S8" s="2" t="s">
        <v>2964</v>
      </c>
      <c r="T8" s="2" t="s">
        <v>2964</v>
      </c>
      <c r="U8" s="29" t="str">
        <f t="shared" si="2"/>
        <v>https://www.biamp.com</v>
      </c>
      <c r="V8" s="2" t="s">
        <v>225</v>
      </c>
      <c r="W8" s="27"/>
    </row>
    <row r="9" spans="1:26" ht="78" x14ac:dyDescent="0.3">
      <c r="A9" s="2" t="s">
        <v>1</v>
      </c>
      <c r="B9" s="17">
        <f t="shared" si="0"/>
        <v>46076</v>
      </c>
      <c r="C9" s="58" t="s">
        <v>3415</v>
      </c>
      <c r="D9" s="59" t="s">
        <v>3175</v>
      </c>
      <c r="E9" s="26" t="s">
        <v>38</v>
      </c>
      <c r="F9" s="54">
        <v>12044</v>
      </c>
      <c r="G9" s="26" t="s">
        <v>3174</v>
      </c>
      <c r="H9" s="2" t="str">
        <f t="shared" si="1"/>
        <v>USD</v>
      </c>
      <c r="I9" s="2" t="str">
        <f>Table14[[#This Row],[Short Description]]</f>
        <v>Biamp MRB-L-X400-C-ENT206</v>
      </c>
      <c r="J9" s="26" t="s">
        <v>3248</v>
      </c>
      <c r="K9" s="2" t="s">
        <v>2274</v>
      </c>
      <c r="L9" s="2" t="s">
        <v>5</v>
      </c>
      <c r="M9" s="26" t="s">
        <v>225</v>
      </c>
      <c r="N9" s="26" t="s">
        <v>2964</v>
      </c>
      <c r="O9" s="2" t="s">
        <v>2964</v>
      </c>
      <c r="P9" s="2" t="s">
        <v>7</v>
      </c>
      <c r="Q9" s="2" t="s">
        <v>58</v>
      </c>
      <c r="R9" s="2" t="s">
        <v>58</v>
      </c>
      <c r="S9" s="2" t="s">
        <v>2964</v>
      </c>
      <c r="T9" s="2" t="s">
        <v>2964</v>
      </c>
      <c r="U9" s="29" t="str">
        <f t="shared" si="2"/>
        <v>https://www.biamp.com</v>
      </c>
      <c r="V9" s="2" t="s">
        <v>225</v>
      </c>
      <c r="W9" s="27"/>
    </row>
    <row r="10" spans="1:26" ht="78" x14ac:dyDescent="0.3">
      <c r="A10" s="2" t="s">
        <v>1</v>
      </c>
      <c r="B10" s="17">
        <f t="shared" si="0"/>
        <v>46076</v>
      </c>
      <c r="C10" s="47" t="s">
        <v>3416</v>
      </c>
      <c r="D10" s="59" t="s">
        <v>3177</v>
      </c>
      <c r="E10" s="26" t="s">
        <v>38</v>
      </c>
      <c r="F10" s="54">
        <v>12133</v>
      </c>
      <c r="G10" s="26" t="s">
        <v>3176</v>
      </c>
      <c r="H10" s="2" t="str">
        <f t="shared" si="1"/>
        <v>USD</v>
      </c>
      <c r="I10" s="2" t="str">
        <f>Table14[[#This Row],[Short Description]]</f>
        <v>Biamp MRB-L-X400-C-EXS8</v>
      </c>
      <c r="J10" s="26" t="s">
        <v>3241</v>
      </c>
      <c r="K10" s="2" t="s">
        <v>2274</v>
      </c>
      <c r="L10" s="2" t="s">
        <v>5</v>
      </c>
      <c r="M10" s="26" t="s">
        <v>225</v>
      </c>
      <c r="N10" s="26" t="s">
        <v>2964</v>
      </c>
      <c r="O10" s="2" t="s">
        <v>2964</v>
      </c>
      <c r="P10" s="2" t="s">
        <v>7</v>
      </c>
      <c r="Q10" s="2" t="s">
        <v>58</v>
      </c>
      <c r="R10" s="2" t="s">
        <v>58</v>
      </c>
      <c r="S10" s="2" t="s">
        <v>2964</v>
      </c>
      <c r="T10" s="2" t="s">
        <v>2964</v>
      </c>
      <c r="U10" s="29" t="str">
        <f t="shared" si="2"/>
        <v>https://www.biamp.com</v>
      </c>
      <c r="V10" s="2" t="s">
        <v>225</v>
      </c>
      <c r="W10" s="27"/>
    </row>
    <row r="11" spans="1:26" ht="78" x14ac:dyDescent="0.3">
      <c r="A11" s="2" t="s">
        <v>1</v>
      </c>
      <c r="B11" s="17">
        <f t="shared" si="0"/>
        <v>46076</v>
      </c>
      <c r="C11" s="58" t="s">
        <v>3417</v>
      </c>
      <c r="D11" s="59" t="s">
        <v>3179</v>
      </c>
      <c r="E11" s="26" t="s">
        <v>38</v>
      </c>
      <c r="F11" s="54">
        <v>10772</v>
      </c>
      <c r="G11" s="26" t="s">
        <v>3178</v>
      </c>
      <c r="H11" s="2" t="str">
        <f t="shared" si="1"/>
        <v>USD</v>
      </c>
      <c r="I11" s="2" t="str">
        <f>Table14[[#This Row],[Short Description]]</f>
        <v>Biamp MRB-L-X400-C-MASK6C</v>
      </c>
      <c r="J11" s="26" t="s">
        <v>3235</v>
      </c>
      <c r="K11" s="26" t="s">
        <v>2274</v>
      </c>
      <c r="L11" s="2" t="s">
        <v>5</v>
      </c>
      <c r="M11" s="26" t="s">
        <v>225</v>
      </c>
      <c r="N11" s="26" t="s">
        <v>2964</v>
      </c>
      <c r="O11" s="26" t="s">
        <v>2964</v>
      </c>
      <c r="P11" s="2" t="s">
        <v>7</v>
      </c>
      <c r="Q11" s="2" t="s">
        <v>58</v>
      </c>
      <c r="R11" s="2" t="s">
        <v>58</v>
      </c>
      <c r="S11" s="2" t="s">
        <v>2964</v>
      </c>
      <c r="T11" s="2" t="s">
        <v>2964</v>
      </c>
      <c r="U11" s="29" t="str">
        <f t="shared" si="2"/>
        <v>https://www.biamp.com</v>
      </c>
      <c r="V11" s="2" t="s">
        <v>225</v>
      </c>
      <c r="W11" s="27"/>
    </row>
    <row r="12" spans="1:26" ht="62.4" x14ac:dyDescent="0.3">
      <c r="A12" s="2" t="s">
        <v>1</v>
      </c>
      <c r="B12" s="17">
        <f t="shared" si="0"/>
        <v>46076</v>
      </c>
      <c r="C12" s="58" t="s">
        <v>3418</v>
      </c>
      <c r="D12" s="59" t="s">
        <v>3181</v>
      </c>
      <c r="E12" s="26" t="s">
        <v>38</v>
      </c>
      <c r="F12" s="54">
        <v>11999</v>
      </c>
      <c r="G12" s="26" t="s">
        <v>3180</v>
      </c>
      <c r="H12" s="2" t="str">
        <f t="shared" si="1"/>
        <v>USD</v>
      </c>
      <c r="I12" s="2" t="str">
        <f>Table14[[#This Row],[Short Description]]</f>
        <v>Biamp MRB-L-X400-C-P6SM</v>
      </c>
      <c r="J12" s="26" t="s">
        <v>3251</v>
      </c>
      <c r="K12" s="26" t="s">
        <v>2274</v>
      </c>
      <c r="L12" s="2" t="s">
        <v>5</v>
      </c>
      <c r="M12" s="26" t="s">
        <v>225</v>
      </c>
      <c r="N12" s="26" t="s">
        <v>2964</v>
      </c>
      <c r="O12" s="2" t="s">
        <v>2964</v>
      </c>
      <c r="P12" s="2" t="s">
        <v>7</v>
      </c>
      <c r="Q12" s="2" t="s">
        <v>58</v>
      </c>
      <c r="R12" s="2" t="s">
        <v>58</v>
      </c>
      <c r="S12" s="2" t="s">
        <v>2964</v>
      </c>
      <c r="T12" s="2" t="s">
        <v>2964</v>
      </c>
      <c r="U12" s="29" t="str">
        <f t="shared" si="2"/>
        <v>https://www.biamp.com</v>
      </c>
      <c r="V12" s="2" t="s">
        <v>225</v>
      </c>
      <c r="W12" s="27"/>
    </row>
    <row r="13" spans="1:26" ht="140.4" x14ac:dyDescent="0.3">
      <c r="A13" s="2" t="s">
        <v>1</v>
      </c>
      <c r="B13" s="17">
        <f t="shared" si="0"/>
        <v>46076</v>
      </c>
      <c r="C13" s="58" t="s">
        <v>3419</v>
      </c>
      <c r="D13" s="59" t="s">
        <v>3355</v>
      </c>
      <c r="E13" s="26" t="s">
        <v>38</v>
      </c>
      <c r="F13" s="54">
        <v>16734</v>
      </c>
      <c r="G13" s="26" t="s">
        <v>3354</v>
      </c>
      <c r="H13" s="2" t="s">
        <v>2</v>
      </c>
      <c r="I13" s="2" t="s">
        <v>3355</v>
      </c>
      <c r="J13" s="26" t="s">
        <v>3356</v>
      </c>
      <c r="K13" s="26" t="s">
        <v>3344</v>
      </c>
      <c r="L13" s="2" t="s">
        <v>5</v>
      </c>
      <c r="M13" s="26" t="s">
        <v>225</v>
      </c>
      <c r="N13" s="26" t="s">
        <v>2964</v>
      </c>
      <c r="O13" s="2" t="s">
        <v>2964</v>
      </c>
      <c r="P13" s="2" t="s">
        <v>7</v>
      </c>
      <c r="Q13" s="2" t="s">
        <v>58</v>
      </c>
      <c r="R13" s="2" t="s">
        <v>58</v>
      </c>
      <c r="S13" s="2" t="s">
        <v>58</v>
      </c>
      <c r="T13" s="2" t="s">
        <v>2964</v>
      </c>
      <c r="U13" s="29" t="str">
        <f t="shared" si="2"/>
        <v>https://www.biamp.com</v>
      </c>
      <c r="V13" s="2" t="s">
        <v>225</v>
      </c>
      <c r="W13" s="27"/>
    </row>
    <row r="14" spans="1:26" ht="140.4" x14ac:dyDescent="0.3">
      <c r="A14" s="2" t="s">
        <v>1</v>
      </c>
      <c r="B14" s="17">
        <f t="shared" si="0"/>
        <v>46076</v>
      </c>
      <c r="C14" s="58" t="s">
        <v>3420</v>
      </c>
      <c r="D14" s="59" t="s">
        <v>3358</v>
      </c>
      <c r="E14" s="26" t="s">
        <v>38</v>
      </c>
      <c r="F14" s="54">
        <v>16734</v>
      </c>
      <c r="G14" s="26" t="s">
        <v>3357</v>
      </c>
      <c r="H14" s="2" t="s">
        <v>2</v>
      </c>
      <c r="I14" s="2" t="s">
        <v>3358</v>
      </c>
      <c r="J14" s="26" t="s">
        <v>3359</v>
      </c>
      <c r="K14" s="26" t="s">
        <v>3344</v>
      </c>
      <c r="L14" s="2" t="s">
        <v>5</v>
      </c>
      <c r="M14" s="26" t="s">
        <v>225</v>
      </c>
      <c r="N14" s="26" t="s">
        <v>2964</v>
      </c>
      <c r="O14" s="2" t="s">
        <v>2964</v>
      </c>
      <c r="P14" s="2" t="s">
        <v>7</v>
      </c>
      <c r="Q14" s="2" t="s">
        <v>58</v>
      </c>
      <c r="R14" s="2" t="s">
        <v>58</v>
      </c>
      <c r="S14" s="2" t="s">
        <v>58</v>
      </c>
      <c r="T14" s="2" t="s">
        <v>2964</v>
      </c>
      <c r="U14" s="29" t="str">
        <f t="shared" si="2"/>
        <v>https://www.biamp.com</v>
      </c>
      <c r="V14" s="2" t="s">
        <v>225</v>
      </c>
      <c r="W14" s="27"/>
    </row>
    <row r="15" spans="1:26" ht="62.4" x14ac:dyDescent="0.3">
      <c r="A15" s="2" t="str">
        <f>Company</f>
        <v>Biamp Systems</v>
      </c>
      <c r="B15" s="17">
        <f t="shared" si="0"/>
        <v>46076</v>
      </c>
      <c r="C15" s="65" t="s">
        <v>3421</v>
      </c>
      <c r="D15" s="59" t="s">
        <v>3231</v>
      </c>
      <c r="E15" s="26" t="s">
        <v>38</v>
      </c>
      <c r="F15" s="54">
        <v>10494</v>
      </c>
      <c r="G15" s="26" t="s">
        <v>2417</v>
      </c>
      <c r="H15" s="2" t="str">
        <f t="shared" ref="H15:H39" si="3">Currency</f>
        <v>USD</v>
      </c>
      <c r="I15" s="2" t="str">
        <f>Table14[[#This Row],[Short Description]]</f>
        <v>Biamp MRB-L-X400-T-CIC6</v>
      </c>
      <c r="J15" s="81" t="s">
        <v>3160</v>
      </c>
      <c r="K15" s="26" t="s">
        <v>2274</v>
      </c>
      <c r="L15" s="2" t="str">
        <f>ItemStatus</f>
        <v>Current</v>
      </c>
      <c r="M15" s="26" t="s">
        <v>225</v>
      </c>
      <c r="N15" s="26" t="s">
        <v>44</v>
      </c>
      <c r="O15" s="2" t="s">
        <v>45</v>
      </c>
      <c r="P15" s="2" t="str">
        <f>Freight</f>
        <v>Standard Freight</v>
      </c>
      <c r="Q15" s="2" t="str">
        <f>DropShip</f>
        <v>n</v>
      </c>
      <c r="R15" s="2" t="str">
        <f>EnergyStar</f>
        <v>n</v>
      </c>
      <c r="S15" s="2" t="s">
        <v>58</v>
      </c>
      <c r="T15" s="2" t="s">
        <v>2275</v>
      </c>
      <c r="U15" s="29" t="str">
        <f t="shared" si="2"/>
        <v>https://www.biamp.com</v>
      </c>
      <c r="V15" s="2" t="str">
        <f>Table14[[#This Row],[Manufacturer''s Category]]</f>
        <v>Biamp</v>
      </c>
      <c r="W15" s="34"/>
    </row>
    <row r="16" spans="1:26" ht="62.4" x14ac:dyDescent="0.3">
      <c r="A16" s="2" t="s">
        <v>1</v>
      </c>
      <c r="B16" s="17">
        <f t="shared" si="0"/>
        <v>46076</v>
      </c>
      <c r="C16" s="65" t="s">
        <v>3422</v>
      </c>
      <c r="D16" s="62" t="s">
        <v>3183</v>
      </c>
      <c r="E16" s="33" t="s">
        <v>38</v>
      </c>
      <c r="F16" s="55">
        <v>10702</v>
      </c>
      <c r="G16" s="33" t="s">
        <v>3182</v>
      </c>
      <c r="H16" s="2" t="str">
        <f t="shared" si="3"/>
        <v>USD</v>
      </c>
      <c r="I16" s="2" t="str">
        <f>Table14[[#This Row],[Short Description]]</f>
        <v>Biamp MRB-L-X400-T-CIC6LP</v>
      </c>
      <c r="J16" s="33" t="s">
        <v>3233</v>
      </c>
      <c r="K16" s="33" t="s">
        <v>2274</v>
      </c>
      <c r="L16" s="2" t="s">
        <v>5</v>
      </c>
      <c r="M16" s="33" t="s">
        <v>225</v>
      </c>
      <c r="N16" s="33" t="s">
        <v>2964</v>
      </c>
      <c r="O16" s="33" t="s">
        <v>2964</v>
      </c>
      <c r="P16" s="2" t="s">
        <v>7</v>
      </c>
      <c r="Q16" s="2" t="s">
        <v>58</v>
      </c>
      <c r="R16" s="2" t="s">
        <v>58</v>
      </c>
      <c r="S16" s="2" t="s">
        <v>2964</v>
      </c>
      <c r="T16" s="2" t="s">
        <v>2964</v>
      </c>
      <c r="U16" s="29" t="str">
        <f t="shared" si="2"/>
        <v>https://www.biamp.com</v>
      </c>
      <c r="V16" s="2" t="s">
        <v>225</v>
      </c>
      <c r="W16" s="34"/>
    </row>
    <row r="17" spans="1:23" ht="62.4" x14ac:dyDescent="0.3">
      <c r="A17" s="2" t="s">
        <v>1</v>
      </c>
      <c r="B17" s="17">
        <f t="shared" si="0"/>
        <v>46076</v>
      </c>
      <c r="C17" s="65" t="s">
        <v>3423</v>
      </c>
      <c r="D17" s="62" t="s">
        <v>3185</v>
      </c>
      <c r="E17" s="33" t="s">
        <v>38</v>
      </c>
      <c r="F17" s="55">
        <v>11168</v>
      </c>
      <c r="G17" s="33" t="s">
        <v>3184</v>
      </c>
      <c r="H17" s="2" t="str">
        <f t="shared" si="3"/>
        <v>USD</v>
      </c>
      <c r="I17" s="2" t="str">
        <f>Table14[[#This Row],[Short Description]]</f>
        <v>Biamp MRB-L-X400-T-CIC6LP-TAA</v>
      </c>
      <c r="J17" s="33" t="s">
        <v>3186</v>
      </c>
      <c r="K17" s="2" t="s">
        <v>2274</v>
      </c>
      <c r="L17" s="2" t="s">
        <v>5</v>
      </c>
      <c r="M17" s="33" t="s">
        <v>225</v>
      </c>
      <c r="N17" s="33" t="s">
        <v>2964</v>
      </c>
      <c r="O17" s="33" t="s">
        <v>2964</v>
      </c>
      <c r="P17" s="2" t="s">
        <v>7</v>
      </c>
      <c r="Q17" s="2" t="s">
        <v>58</v>
      </c>
      <c r="R17" s="2" t="s">
        <v>58</v>
      </c>
      <c r="S17" s="2" t="s">
        <v>2964</v>
      </c>
      <c r="T17" s="2" t="s">
        <v>2964</v>
      </c>
      <c r="U17" s="29" t="str">
        <f t="shared" si="2"/>
        <v>https://www.biamp.com</v>
      </c>
      <c r="V17" s="2" t="s">
        <v>225</v>
      </c>
      <c r="W17" s="34"/>
    </row>
    <row r="18" spans="1:23" ht="78" x14ac:dyDescent="0.3">
      <c r="A18" s="2" t="s">
        <v>1</v>
      </c>
      <c r="B18" s="17">
        <f t="shared" si="0"/>
        <v>46076</v>
      </c>
      <c r="C18" s="65" t="s">
        <v>3424</v>
      </c>
      <c r="D18" s="62" t="s">
        <v>3188</v>
      </c>
      <c r="E18" s="33" t="s">
        <v>38</v>
      </c>
      <c r="F18" s="55">
        <v>10045</v>
      </c>
      <c r="G18" s="33" t="s">
        <v>3187</v>
      </c>
      <c r="H18" s="2" t="str">
        <f t="shared" si="3"/>
        <v>USD</v>
      </c>
      <c r="I18" s="2" t="str">
        <f>Table14[[#This Row],[Short Description]]</f>
        <v>Biamp MRB-L-X400-T-DXS5</v>
      </c>
      <c r="J18" s="26" t="s">
        <v>3240</v>
      </c>
      <c r="K18" s="2" t="s">
        <v>2274</v>
      </c>
      <c r="L18" s="2" t="s">
        <v>5</v>
      </c>
      <c r="M18" s="33" t="s">
        <v>225</v>
      </c>
      <c r="N18" s="33" t="s">
        <v>2964</v>
      </c>
      <c r="O18" s="33" t="s">
        <v>2964</v>
      </c>
      <c r="P18" s="2" t="s">
        <v>7</v>
      </c>
      <c r="Q18" s="2" t="s">
        <v>58</v>
      </c>
      <c r="R18" s="2" t="s">
        <v>58</v>
      </c>
      <c r="S18" s="2" t="s">
        <v>2964</v>
      </c>
      <c r="T18" s="2" t="s">
        <v>2964</v>
      </c>
      <c r="U18" s="29" t="str">
        <f t="shared" si="2"/>
        <v>https://www.biamp.com</v>
      </c>
      <c r="V18" s="2" t="s">
        <v>225</v>
      </c>
      <c r="W18" s="34"/>
    </row>
    <row r="19" spans="1:23" ht="78" x14ac:dyDescent="0.3">
      <c r="A19" s="2" t="s">
        <v>1</v>
      </c>
      <c r="B19" s="17">
        <f t="shared" si="0"/>
        <v>46076</v>
      </c>
      <c r="C19" s="65" t="s">
        <v>3425</v>
      </c>
      <c r="D19" s="62" t="s">
        <v>3190</v>
      </c>
      <c r="E19" s="33" t="s">
        <v>38</v>
      </c>
      <c r="F19" s="55">
        <v>11041</v>
      </c>
      <c r="G19" s="33" t="s">
        <v>3189</v>
      </c>
      <c r="H19" s="2" t="str">
        <f t="shared" si="3"/>
        <v>USD</v>
      </c>
      <c r="I19" s="2" t="str">
        <f>Table14[[#This Row],[Short Description]]</f>
        <v>Biamp MRB-L-X400-T-ENT206</v>
      </c>
      <c r="J19" s="33" t="s">
        <v>3247</v>
      </c>
      <c r="K19" s="2" t="s">
        <v>2274</v>
      </c>
      <c r="L19" s="2" t="s">
        <v>5</v>
      </c>
      <c r="M19" s="33" t="s">
        <v>225</v>
      </c>
      <c r="N19" s="33" t="s">
        <v>2964</v>
      </c>
      <c r="O19" s="33" t="s">
        <v>2964</v>
      </c>
      <c r="P19" s="2" t="s">
        <v>7</v>
      </c>
      <c r="Q19" s="2" t="s">
        <v>58</v>
      </c>
      <c r="R19" s="2" t="s">
        <v>58</v>
      </c>
      <c r="S19" s="2" t="s">
        <v>2964</v>
      </c>
      <c r="T19" s="2" t="s">
        <v>2964</v>
      </c>
      <c r="U19" s="29" t="str">
        <f t="shared" si="2"/>
        <v>https://www.biamp.com</v>
      </c>
      <c r="V19" s="2" t="s">
        <v>225</v>
      </c>
      <c r="W19" s="34"/>
    </row>
    <row r="20" spans="1:23" ht="78" x14ac:dyDescent="0.3">
      <c r="A20" s="2" t="s">
        <v>1</v>
      </c>
      <c r="B20" s="17">
        <f t="shared" si="0"/>
        <v>46076</v>
      </c>
      <c r="C20" s="65" t="s">
        <v>3426</v>
      </c>
      <c r="D20" s="62" t="s">
        <v>3192</v>
      </c>
      <c r="E20" s="33" t="s">
        <v>38</v>
      </c>
      <c r="F20" s="55">
        <v>11130</v>
      </c>
      <c r="G20" s="33" t="s">
        <v>3191</v>
      </c>
      <c r="H20" s="2" t="str">
        <f t="shared" si="3"/>
        <v>USD</v>
      </c>
      <c r="I20" s="2" t="str">
        <f>Table14[[#This Row],[Short Description]]</f>
        <v>Biamp MRB-L-X400-T-EXS8</v>
      </c>
      <c r="J20" s="33" t="s">
        <v>3242</v>
      </c>
      <c r="K20" s="2" t="s">
        <v>2274</v>
      </c>
      <c r="L20" s="2" t="s">
        <v>5</v>
      </c>
      <c r="M20" s="33" t="s">
        <v>225</v>
      </c>
      <c r="N20" s="33" t="s">
        <v>2964</v>
      </c>
      <c r="O20" s="33" t="s">
        <v>2964</v>
      </c>
      <c r="P20" s="2" t="s">
        <v>7</v>
      </c>
      <c r="Q20" s="2" t="s">
        <v>58</v>
      </c>
      <c r="R20" s="2" t="s">
        <v>58</v>
      </c>
      <c r="S20" s="2" t="s">
        <v>2964</v>
      </c>
      <c r="T20" s="2" t="s">
        <v>2964</v>
      </c>
      <c r="U20" s="29" t="str">
        <f t="shared" si="2"/>
        <v>https://www.biamp.com</v>
      </c>
      <c r="V20" s="2" t="s">
        <v>225</v>
      </c>
      <c r="W20" s="34"/>
    </row>
    <row r="21" spans="1:23" ht="78" x14ac:dyDescent="0.3">
      <c r="A21" s="2" t="s">
        <v>1</v>
      </c>
      <c r="B21" s="17">
        <f t="shared" si="0"/>
        <v>46076</v>
      </c>
      <c r="C21" s="65" t="s">
        <v>3427</v>
      </c>
      <c r="D21" s="62" t="s">
        <v>3194</v>
      </c>
      <c r="E21" s="33" t="s">
        <v>38</v>
      </c>
      <c r="F21" s="55">
        <v>9769</v>
      </c>
      <c r="G21" s="33" t="s">
        <v>3193</v>
      </c>
      <c r="H21" s="2" t="str">
        <f t="shared" si="3"/>
        <v>USD</v>
      </c>
      <c r="I21" s="2" t="str">
        <f>Table14[[#This Row],[Short Description]]</f>
        <v>Biamp MRB-L-X400-T-MASK6C</v>
      </c>
      <c r="J21" s="33" t="s">
        <v>3236</v>
      </c>
      <c r="K21" s="2" t="s">
        <v>2274</v>
      </c>
      <c r="L21" s="2" t="s">
        <v>5</v>
      </c>
      <c r="M21" s="33" t="s">
        <v>225</v>
      </c>
      <c r="N21" s="33" t="s">
        <v>2964</v>
      </c>
      <c r="O21" s="33" t="s">
        <v>2964</v>
      </c>
      <c r="P21" s="2" t="s">
        <v>7</v>
      </c>
      <c r="Q21" s="2" t="s">
        <v>58</v>
      </c>
      <c r="R21" s="2" t="s">
        <v>58</v>
      </c>
      <c r="S21" s="2" t="s">
        <v>2964</v>
      </c>
      <c r="T21" s="2" t="s">
        <v>2964</v>
      </c>
      <c r="U21" s="29" t="str">
        <f t="shared" si="2"/>
        <v>https://www.biamp.com</v>
      </c>
      <c r="V21" s="2" t="s">
        <v>225</v>
      </c>
      <c r="W21" s="34"/>
    </row>
    <row r="22" spans="1:23" ht="62.4" x14ac:dyDescent="0.3">
      <c r="A22" s="2" t="s">
        <v>1</v>
      </c>
      <c r="B22" s="17">
        <f t="shared" si="0"/>
        <v>46076</v>
      </c>
      <c r="C22" s="65" t="s">
        <v>3428</v>
      </c>
      <c r="D22" s="62" t="s">
        <v>3196</v>
      </c>
      <c r="E22" s="33" t="s">
        <v>38</v>
      </c>
      <c r="F22" s="55">
        <v>11440</v>
      </c>
      <c r="G22" s="33" t="s">
        <v>3195</v>
      </c>
      <c r="H22" s="2" t="str">
        <f t="shared" si="3"/>
        <v>USD</v>
      </c>
      <c r="I22" s="2" t="str">
        <f>Table14[[#This Row],[Short Description]]</f>
        <v>Biamp MRB-L-X400-T-P6SM</v>
      </c>
      <c r="J22" s="33" t="s">
        <v>3252</v>
      </c>
      <c r="K22" s="2" t="s">
        <v>2274</v>
      </c>
      <c r="L22" s="2" t="s">
        <v>5</v>
      </c>
      <c r="M22" s="33" t="s">
        <v>225</v>
      </c>
      <c r="N22" s="33" t="s">
        <v>2964</v>
      </c>
      <c r="O22" s="33" t="s">
        <v>2964</v>
      </c>
      <c r="P22" s="2" t="s">
        <v>7</v>
      </c>
      <c r="Q22" s="2" t="s">
        <v>58</v>
      </c>
      <c r="R22" s="2" t="s">
        <v>58</v>
      </c>
      <c r="S22" s="2" t="s">
        <v>2964</v>
      </c>
      <c r="T22" s="2" t="s">
        <v>2964</v>
      </c>
      <c r="U22" s="29" t="str">
        <f t="shared" si="2"/>
        <v>https://www.biamp.com</v>
      </c>
      <c r="V22" s="2" t="s">
        <v>225</v>
      </c>
      <c r="W22" s="34"/>
    </row>
    <row r="23" spans="1:23" ht="62.4" x14ac:dyDescent="0.3">
      <c r="A23" s="2" t="str">
        <f>Company</f>
        <v>Biamp Systems</v>
      </c>
      <c r="B23" s="17">
        <f t="shared" si="0"/>
        <v>46076</v>
      </c>
      <c r="C23" s="65" t="s">
        <v>3431</v>
      </c>
      <c r="D23" s="62" t="s">
        <v>3229</v>
      </c>
      <c r="E23" s="33" t="s">
        <v>38</v>
      </c>
      <c r="F23" s="55">
        <v>8978</v>
      </c>
      <c r="G23" s="33" t="s">
        <v>2418</v>
      </c>
      <c r="H23" s="2" t="str">
        <f t="shared" si="3"/>
        <v>USD</v>
      </c>
      <c r="I23" s="2" t="str">
        <f>Table14[[#This Row],[Short Description]]</f>
        <v>Biamp MRB-M-X400-C-CIC6</v>
      </c>
      <c r="J23" s="82" t="s">
        <v>2419</v>
      </c>
      <c r="K23" s="2" t="s">
        <v>2274</v>
      </c>
      <c r="L23" s="2" t="str">
        <f>ItemStatus</f>
        <v>Current</v>
      </c>
      <c r="M23" s="33" t="s">
        <v>225</v>
      </c>
      <c r="N23" s="33" t="s">
        <v>44</v>
      </c>
      <c r="O23" s="33" t="s">
        <v>45</v>
      </c>
      <c r="P23" s="2" t="str">
        <f>Freight</f>
        <v>Standard Freight</v>
      </c>
      <c r="Q23" s="2" t="str">
        <f>DropShip</f>
        <v>n</v>
      </c>
      <c r="R23" s="2" t="str">
        <f>EnergyStar</f>
        <v>n</v>
      </c>
      <c r="S23" s="2" t="s">
        <v>58</v>
      </c>
      <c r="T23" s="2" t="s">
        <v>2275</v>
      </c>
      <c r="U23" s="29" t="str">
        <f t="shared" si="2"/>
        <v>https://www.biamp.com</v>
      </c>
      <c r="V23" s="2" t="str">
        <f>Table14[[#This Row],[Manufacturer''s Category]]</f>
        <v>Biamp</v>
      </c>
      <c r="W23" s="34"/>
    </row>
    <row r="24" spans="1:23" ht="62.4" x14ac:dyDescent="0.3">
      <c r="A24" s="2" t="s">
        <v>1</v>
      </c>
      <c r="B24" s="17">
        <f t="shared" si="0"/>
        <v>46076</v>
      </c>
      <c r="C24" s="65" t="s">
        <v>3432</v>
      </c>
      <c r="D24" s="62" t="s">
        <v>3198</v>
      </c>
      <c r="E24" s="33" t="s">
        <v>38</v>
      </c>
      <c r="F24" s="55">
        <v>9114</v>
      </c>
      <c r="G24" s="33" t="s">
        <v>3197</v>
      </c>
      <c r="H24" s="2" t="str">
        <f t="shared" si="3"/>
        <v>USD</v>
      </c>
      <c r="I24" s="2" t="str">
        <f>Table14[[#This Row],[Short Description]]</f>
        <v>Biamp MRB-M-X400-C-CIC6LP</v>
      </c>
      <c r="J24" s="2" t="s">
        <v>3199</v>
      </c>
      <c r="K24" s="2" t="s">
        <v>2274</v>
      </c>
      <c r="L24" s="2" t="s">
        <v>5</v>
      </c>
      <c r="M24" s="33" t="s">
        <v>225</v>
      </c>
      <c r="N24" s="33" t="s">
        <v>2964</v>
      </c>
      <c r="O24" s="33" t="s">
        <v>2964</v>
      </c>
      <c r="P24" s="2" t="s">
        <v>7</v>
      </c>
      <c r="Q24" s="2" t="s">
        <v>58</v>
      </c>
      <c r="R24" s="2" t="s">
        <v>58</v>
      </c>
      <c r="S24" s="2" t="s">
        <v>2964</v>
      </c>
      <c r="T24" s="2" t="s">
        <v>2964</v>
      </c>
      <c r="U24" s="29" t="str">
        <f t="shared" si="2"/>
        <v>https://www.biamp.com</v>
      </c>
      <c r="V24" s="2" t="s">
        <v>225</v>
      </c>
      <c r="W24" s="34"/>
    </row>
    <row r="25" spans="1:23" ht="62.4" x14ac:dyDescent="0.3">
      <c r="A25" s="2" t="s">
        <v>1</v>
      </c>
      <c r="B25" s="17">
        <f t="shared" si="0"/>
        <v>46076</v>
      </c>
      <c r="C25" s="65" t="s">
        <v>3433</v>
      </c>
      <c r="D25" s="62" t="s">
        <v>3201</v>
      </c>
      <c r="E25" s="33" t="s">
        <v>38</v>
      </c>
      <c r="F25" s="55">
        <v>9347</v>
      </c>
      <c r="G25" s="33" t="s">
        <v>3200</v>
      </c>
      <c r="H25" s="2" t="str">
        <f t="shared" si="3"/>
        <v>USD</v>
      </c>
      <c r="I25" s="2" t="str">
        <f>Table14[[#This Row],[Short Description]]</f>
        <v>Biamp MRB-M-X400-C-CIC6LP-TAA</v>
      </c>
      <c r="J25" s="2" t="s">
        <v>3202</v>
      </c>
      <c r="K25" s="2" t="s">
        <v>2274</v>
      </c>
      <c r="L25" s="2" t="s">
        <v>5</v>
      </c>
      <c r="M25" s="33" t="s">
        <v>225</v>
      </c>
      <c r="N25" s="33" t="s">
        <v>2964</v>
      </c>
      <c r="O25" s="33" t="s">
        <v>2964</v>
      </c>
      <c r="P25" s="2" t="s">
        <v>7</v>
      </c>
      <c r="Q25" s="2" t="s">
        <v>58</v>
      </c>
      <c r="R25" s="2" t="s">
        <v>58</v>
      </c>
      <c r="S25" s="2" t="s">
        <v>2964</v>
      </c>
      <c r="T25" s="2" t="s">
        <v>2964</v>
      </c>
      <c r="U25" s="29" t="str">
        <f t="shared" si="2"/>
        <v>https://www.biamp.com</v>
      </c>
      <c r="V25" s="2" t="s">
        <v>225</v>
      </c>
      <c r="W25" s="34"/>
    </row>
    <row r="26" spans="1:23" ht="62.4" x14ac:dyDescent="0.3">
      <c r="A26" s="2" t="s">
        <v>1</v>
      </c>
      <c r="B26" s="17">
        <f t="shared" si="0"/>
        <v>46076</v>
      </c>
      <c r="C26" s="47" t="s">
        <v>3434</v>
      </c>
      <c r="D26" s="62" t="s">
        <v>3204</v>
      </c>
      <c r="E26" s="33" t="s">
        <v>38</v>
      </c>
      <c r="F26" s="55">
        <v>9413</v>
      </c>
      <c r="G26" s="33" t="s">
        <v>3203</v>
      </c>
      <c r="H26" s="2" t="str">
        <f t="shared" si="3"/>
        <v>USD</v>
      </c>
      <c r="I26" s="2" t="str">
        <f>Table14[[#This Row],[Short Description]]</f>
        <v>Biamp MRB-M-X400-C-DXS5</v>
      </c>
      <c r="J26" s="26" t="s">
        <v>3237</v>
      </c>
      <c r="K26" s="2" t="s">
        <v>2274</v>
      </c>
      <c r="L26" s="2" t="s">
        <v>5</v>
      </c>
      <c r="M26" s="33" t="s">
        <v>225</v>
      </c>
      <c r="N26" s="33" t="s">
        <v>2964</v>
      </c>
      <c r="O26" s="33" t="s">
        <v>2964</v>
      </c>
      <c r="P26" s="2" t="s">
        <v>7</v>
      </c>
      <c r="Q26" s="2" t="s">
        <v>58</v>
      </c>
      <c r="R26" s="2" t="s">
        <v>58</v>
      </c>
      <c r="S26" s="2" t="s">
        <v>2964</v>
      </c>
      <c r="T26" s="2" t="s">
        <v>2964</v>
      </c>
      <c r="U26" s="29" t="str">
        <f t="shared" si="2"/>
        <v>https://www.biamp.com</v>
      </c>
      <c r="V26" s="2" t="s">
        <v>225</v>
      </c>
      <c r="W26" s="34"/>
    </row>
    <row r="27" spans="1:23" ht="62.4" x14ac:dyDescent="0.3">
      <c r="A27" s="2" t="s">
        <v>1</v>
      </c>
      <c r="B27" s="17">
        <f t="shared" ref="B27:B57" si="4">Effectivity_Date</f>
        <v>46076</v>
      </c>
      <c r="C27" s="47" t="s">
        <v>3435</v>
      </c>
      <c r="D27" s="62" t="s">
        <v>3206</v>
      </c>
      <c r="E27" s="33" t="s">
        <v>38</v>
      </c>
      <c r="F27" s="55">
        <v>10409</v>
      </c>
      <c r="G27" s="33" t="s">
        <v>3205</v>
      </c>
      <c r="H27" s="2" t="str">
        <f t="shared" si="3"/>
        <v>USD</v>
      </c>
      <c r="I27" s="2" t="str">
        <f>Table14[[#This Row],[Short Description]]</f>
        <v>Biamp MRB-M-X400-C-ENT206</v>
      </c>
      <c r="J27" s="26" t="s">
        <v>3246</v>
      </c>
      <c r="K27" s="2" t="s">
        <v>2274</v>
      </c>
      <c r="L27" s="2" t="s">
        <v>5</v>
      </c>
      <c r="M27" s="33" t="s">
        <v>225</v>
      </c>
      <c r="N27" s="33" t="s">
        <v>2964</v>
      </c>
      <c r="O27" s="33" t="s">
        <v>2964</v>
      </c>
      <c r="P27" s="2" t="s">
        <v>7</v>
      </c>
      <c r="Q27" s="2" t="s">
        <v>58</v>
      </c>
      <c r="R27" s="2" t="s">
        <v>58</v>
      </c>
      <c r="S27" s="2" t="s">
        <v>2964</v>
      </c>
      <c r="T27" s="2" t="s">
        <v>2964</v>
      </c>
      <c r="U27" s="29" t="str">
        <f t="shared" si="2"/>
        <v>https://www.biamp.com</v>
      </c>
      <c r="V27" s="2" t="s">
        <v>225</v>
      </c>
      <c r="W27" s="34"/>
    </row>
    <row r="28" spans="1:23" ht="62.4" x14ac:dyDescent="0.3">
      <c r="A28" s="2" t="s">
        <v>1</v>
      </c>
      <c r="B28" s="17">
        <f t="shared" si="4"/>
        <v>46076</v>
      </c>
      <c r="C28" s="65" t="s">
        <v>3436</v>
      </c>
      <c r="D28" s="62" t="s">
        <v>3208</v>
      </c>
      <c r="E28" s="33" t="s">
        <v>38</v>
      </c>
      <c r="F28" s="55">
        <v>10498</v>
      </c>
      <c r="G28" s="33" t="s">
        <v>3207</v>
      </c>
      <c r="H28" s="2" t="str">
        <f t="shared" si="3"/>
        <v>USD</v>
      </c>
      <c r="I28" s="2" t="str">
        <f>Table14[[#This Row],[Short Description]]</f>
        <v>Biamp MRB-M-X400-C-EXS8</v>
      </c>
      <c r="J28" s="33" t="s">
        <v>3243</v>
      </c>
      <c r="K28" s="2" t="s">
        <v>2274</v>
      </c>
      <c r="L28" s="2" t="s">
        <v>5</v>
      </c>
      <c r="M28" s="33" t="s">
        <v>225</v>
      </c>
      <c r="N28" s="33" t="s">
        <v>2964</v>
      </c>
      <c r="O28" s="33" t="s">
        <v>2964</v>
      </c>
      <c r="P28" s="2" t="s">
        <v>7</v>
      </c>
      <c r="Q28" s="2" t="s">
        <v>58</v>
      </c>
      <c r="R28" s="2" t="s">
        <v>58</v>
      </c>
      <c r="S28" s="2" t="s">
        <v>2964</v>
      </c>
      <c r="T28" s="2" t="s">
        <v>2964</v>
      </c>
      <c r="U28" s="29" t="str">
        <f t="shared" si="2"/>
        <v>https://www.biamp.com</v>
      </c>
      <c r="V28" s="2" t="s">
        <v>225</v>
      </c>
      <c r="W28" s="34"/>
    </row>
    <row r="29" spans="1:23" ht="62.4" x14ac:dyDescent="0.3">
      <c r="A29" s="2" t="s">
        <v>1</v>
      </c>
      <c r="B29" s="17">
        <f t="shared" si="4"/>
        <v>46076</v>
      </c>
      <c r="C29" s="65" t="s">
        <v>3437</v>
      </c>
      <c r="D29" s="62" t="s">
        <v>3210</v>
      </c>
      <c r="E29" s="33" t="s">
        <v>38</v>
      </c>
      <c r="F29" s="55">
        <v>9137</v>
      </c>
      <c r="G29" s="33" t="s">
        <v>3209</v>
      </c>
      <c r="H29" s="2" t="str">
        <f t="shared" si="3"/>
        <v>USD</v>
      </c>
      <c r="I29" s="2" t="str">
        <f>Table14[[#This Row],[Short Description]]</f>
        <v>Biamp MRB-M-X400-C-MASK6C</v>
      </c>
      <c r="J29" s="33" t="s">
        <v>3234</v>
      </c>
      <c r="K29" s="2" t="s">
        <v>2274</v>
      </c>
      <c r="L29" s="2" t="s">
        <v>5</v>
      </c>
      <c r="M29" s="33" t="s">
        <v>225</v>
      </c>
      <c r="N29" s="33" t="s">
        <v>2964</v>
      </c>
      <c r="O29" s="33" t="s">
        <v>2964</v>
      </c>
      <c r="P29" s="2" t="s">
        <v>7</v>
      </c>
      <c r="Q29" s="2" t="s">
        <v>58</v>
      </c>
      <c r="R29" s="2" t="s">
        <v>58</v>
      </c>
      <c r="S29" s="2" t="s">
        <v>2964</v>
      </c>
      <c r="T29" s="2" t="s">
        <v>2964</v>
      </c>
      <c r="U29" s="29" t="str">
        <f t="shared" si="2"/>
        <v>https://www.biamp.com</v>
      </c>
      <c r="V29" s="2" t="s">
        <v>225</v>
      </c>
      <c r="W29" s="34"/>
    </row>
    <row r="30" spans="1:23" ht="62.4" x14ac:dyDescent="0.3">
      <c r="A30" s="2" t="s">
        <v>1</v>
      </c>
      <c r="B30" s="17">
        <f t="shared" si="4"/>
        <v>46076</v>
      </c>
      <c r="C30" s="65" t="s">
        <v>3438</v>
      </c>
      <c r="D30" s="62" t="s">
        <v>3212</v>
      </c>
      <c r="E30" s="33" t="s">
        <v>38</v>
      </c>
      <c r="F30" s="55">
        <v>9381</v>
      </c>
      <c r="G30" s="33" t="s">
        <v>3211</v>
      </c>
      <c r="H30" s="2" t="str">
        <f t="shared" si="3"/>
        <v>USD</v>
      </c>
      <c r="I30" s="2" t="str">
        <f>Table14[[#This Row],[Short Description]]</f>
        <v>Biamp MRB-M-X400-C-P6SM</v>
      </c>
      <c r="J30" s="33" t="s">
        <v>3249</v>
      </c>
      <c r="K30" s="2" t="s">
        <v>2274</v>
      </c>
      <c r="L30" s="2" t="s">
        <v>5</v>
      </c>
      <c r="M30" s="33" t="s">
        <v>225</v>
      </c>
      <c r="N30" s="33" t="s">
        <v>2964</v>
      </c>
      <c r="O30" s="33" t="s">
        <v>2964</v>
      </c>
      <c r="P30" s="2" t="s">
        <v>7</v>
      </c>
      <c r="Q30" s="2" t="s">
        <v>58</v>
      </c>
      <c r="R30" s="2" t="s">
        <v>58</v>
      </c>
      <c r="S30" s="2" t="s">
        <v>2964</v>
      </c>
      <c r="T30" s="2" t="s">
        <v>2964</v>
      </c>
      <c r="U30" s="29" t="str">
        <f t="shared" si="2"/>
        <v>https://www.biamp.com</v>
      </c>
      <c r="V30" s="2" t="s">
        <v>225</v>
      </c>
      <c r="W30" s="34"/>
    </row>
    <row r="31" spans="1:23" ht="62.4" x14ac:dyDescent="0.3">
      <c r="A31" s="2" t="str">
        <f>Company</f>
        <v>Biamp Systems</v>
      </c>
      <c r="B31" s="17">
        <f t="shared" si="4"/>
        <v>46076</v>
      </c>
      <c r="C31" s="65" t="s">
        <v>3439</v>
      </c>
      <c r="D31" s="62" t="s">
        <v>3230</v>
      </c>
      <c r="E31" s="33" t="s">
        <v>38</v>
      </c>
      <c r="F31" s="55">
        <v>8862</v>
      </c>
      <c r="G31" s="33" t="s">
        <v>2420</v>
      </c>
      <c r="H31" s="2" t="str">
        <f t="shared" si="3"/>
        <v>USD</v>
      </c>
      <c r="I31" s="2" t="str">
        <f>Table14[[#This Row],[Short Description]]</f>
        <v>Biamp MRB-M-X400-T-CIC6</v>
      </c>
      <c r="J31" s="82" t="s">
        <v>3161</v>
      </c>
      <c r="K31" s="2" t="s">
        <v>2274</v>
      </c>
      <c r="L31" s="2" t="str">
        <f>ItemStatus</f>
        <v>Current</v>
      </c>
      <c r="M31" s="33" t="s">
        <v>225</v>
      </c>
      <c r="N31" s="33" t="s">
        <v>44</v>
      </c>
      <c r="O31" s="33" t="s">
        <v>45</v>
      </c>
      <c r="P31" s="2" t="str">
        <f>Freight</f>
        <v>Standard Freight</v>
      </c>
      <c r="Q31" s="2" t="str">
        <f>DropShip</f>
        <v>n</v>
      </c>
      <c r="R31" s="2" t="str">
        <f>EnergyStar</f>
        <v>n</v>
      </c>
      <c r="S31" s="2" t="s">
        <v>58</v>
      </c>
      <c r="T31" s="2" t="s">
        <v>2275</v>
      </c>
      <c r="U31" s="29" t="str">
        <f t="shared" si="2"/>
        <v>https://www.biamp.com</v>
      </c>
      <c r="V31" s="2" t="str">
        <f>Table14[[#This Row],[Manufacturer''s Category]]</f>
        <v>Biamp</v>
      </c>
      <c r="W31" s="34"/>
    </row>
    <row r="32" spans="1:23" ht="62.4" x14ac:dyDescent="0.3">
      <c r="A32" s="2" t="s">
        <v>1</v>
      </c>
      <c r="B32" s="17">
        <f t="shared" si="4"/>
        <v>46076</v>
      </c>
      <c r="C32" s="65" t="s">
        <v>3440</v>
      </c>
      <c r="D32" s="62" t="s">
        <v>3214</v>
      </c>
      <c r="E32" s="33" t="s">
        <v>38</v>
      </c>
      <c r="F32" s="55">
        <v>8991</v>
      </c>
      <c r="G32" s="33" t="s">
        <v>3213</v>
      </c>
      <c r="H32" s="2" t="str">
        <f t="shared" si="3"/>
        <v>USD</v>
      </c>
      <c r="I32" s="2" t="str">
        <f>Table14[[#This Row],[Short Description]]</f>
        <v>Biamp MRB-M-X400-T-CIC6LP</v>
      </c>
      <c r="J32" s="33" t="s">
        <v>3215</v>
      </c>
      <c r="K32" s="2" t="s">
        <v>2274</v>
      </c>
      <c r="L32" s="2" t="s">
        <v>5</v>
      </c>
      <c r="M32" s="33" t="s">
        <v>225</v>
      </c>
      <c r="N32" s="33" t="s">
        <v>2964</v>
      </c>
      <c r="O32" s="33" t="s">
        <v>2964</v>
      </c>
      <c r="P32" s="2" t="s">
        <v>7</v>
      </c>
      <c r="Q32" s="2" t="s">
        <v>58</v>
      </c>
      <c r="R32" s="2" t="s">
        <v>58</v>
      </c>
      <c r="S32" s="2" t="s">
        <v>2964</v>
      </c>
      <c r="T32" s="2" t="s">
        <v>2964</v>
      </c>
      <c r="U32" s="29" t="str">
        <f t="shared" si="2"/>
        <v>https://www.biamp.com</v>
      </c>
      <c r="V32" s="2" t="s">
        <v>225</v>
      </c>
      <c r="W32" s="34"/>
    </row>
    <row r="33" spans="1:23" ht="62.4" x14ac:dyDescent="0.3">
      <c r="A33" s="2" t="s">
        <v>1</v>
      </c>
      <c r="B33" s="17">
        <f t="shared" si="4"/>
        <v>46076</v>
      </c>
      <c r="C33" s="65" t="s">
        <v>3441</v>
      </c>
      <c r="D33" s="62" t="s">
        <v>3217</v>
      </c>
      <c r="E33" s="33" t="s">
        <v>38</v>
      </c>
      <c r="F33" s="55">
        <v>9224</v>
      </c>
      <c r="G33" s="33" t="s">
        <v>3216</v>
      </c>
      <c r="H33" s="2" t="str">
        <f t="shared" si="3"/>
        <v>USD</v>
      </c>
      <c r="I33" s="2" t="str">
        <f>Table14[[#This Row],[Short Description]]</f>
        <v>Biamp MRB-M-X400-T-CIC6LP-TAA</v>
      </c>
      <c r="J33" s="33" t="s">
        <v>3218</v>
      </c>
      <c r="K33" s="2" t="s">
        <v>2274</v>
      </c>
      <c r="L33" s="2" t="s">
        <v>5</v>
      </c>
      <c r="M33" s="33" t="s">
        <v>225</v>
      </c>
      <c r="N33" s="33" t="s">
        <v>2964</v>
      </c>
      <c r="O33" s="33" t="s">
        <v>2964</v>
      </c>
      <c r="P33" s="2" t="s">
        <v>7</v>
      </c>
      <c r="Q33" s="2" t="s">
        <v>58</v>
      </c>
      <c r="R33" s="2" t="s">
        <v>58</v>
      </c>
      <c r="S33" s="2" t="s">
        <v>2964</v>
      </c>
      <c r="T33" s="2" t="s">
        <v>2964</v>
      </c>
      <c r="U33" s="29" t="str">
        <f t="shared" si="2"/>
        <v>https://www.biamp.com</v>
      </c>
      <c r="V33" s="2" t="s">
        <v>225</v>
      </c>
      <c r="W33" s="34"/>
    </row>
    <row r="34" spans="1:23" ht="62.4" x14ac:dyDescent="0.3">
      <c r="A34" s="2" t="s">
        <v>1</v>
      </c>
      <c r="B34" s="17">
        <f t="shared" si="4"/>
        <v>46076</v>
      </c>
      <c r="C34" s="65" t="s">
        <v>3442</v>
      </c>
      <c r="D34" s="62" t="s">
        <v>3220</v>
      </c>
      <c r="E34" s="33" t="s">
        <v>38</v>
      </c>
      <c r="F34" s="55">
        <v>8949</v>
      </c>
      <c r="G34" s="33" t="s">
        <v>3219</v>
      </c>
      <c r="H34" s="2" t="str">
        <f t="shared" si="3"/>
        <v>USD</v>
      </c>
      <c r="I34" s="2" t="str">
        <f>Table14[[#This Row],[Short Description]]</f>
        <v>Biamp MRB-M-X400-T-DXS5</v>
      </c>
      <c r="J34" s="33" t="s">
        <v>3238</v>
      </c>
      <c r="K34" s="2" t="s">
        <v>2274</v>
      </c>
      <c r="L34" s="2" t="s">
        <v>5</v>
      </c>
      <c r="M34" s="33" t="s">
        <v>225</v>
      </c>
      <c r="N34" s="33" t="s">
        <v>2964</v>
      </c>
      <c r="O34" s="33" t="s">
        <v>2964</v>
      </c>
      <c r="P34" s="2" t="s">
        <v>7</v>
      </c>
      <c r="Q34" s="2" t="s">
        <v>58</v>
      </c>
      <c r="R34" s="2" t="s">
        <v>58</v>
      </c>
      <c r="S34" s="2" t="s">
        <v>2964</v>
      </c>
      <c r="T34" s="2" t="s">
        <v>2964</v>
      </c>
      <c r="U34" s="29" t="str">
        <f t="shared" si="2"/>
        <v>https://www.biamp.com</v>
      </c>
      <c r="V34" s="2" t="s">
        <v>225</v>
      </c>
      <c r="W34" s="34"/>
    </row>
    <row r="35" spans="1:23" ht="62.4" x14ac:dyDescent="0.3">
      <c r="A35" s="2" t="s">
        <v>1</v>
      </c>
      <c r="B35" s="17">
        <f t="shared" si="4"/>
        <v>46076</v>
      </c>
      <c r="C35" s="65" t="s">
        <v>3443</v>
      </c>
      <c r="D35" s="62" t="s">
        <v>3222</v>
      </c>
      <c r="E35" s="33" t="s">
        <v>38</v>
      </c>
      <c r="F35" s="55">
        <v>9945</v>
      </c>
      <c r="G35" s="33" t="s">
        <v>3221</v>
      </c>
      <c r="H35" s="2" t="str">
        <f t="shared" si="3"/>
        <v>USD</v>
      </c>
      <c r="I35" s="2" t="str">
        <f>Table14[[#This Row],[Short Description]]</f>
        <v>Biamp MRB-M-X400-T-ENT206</v>
      </c>
      <c r="J35" s="33" t="s">
        <v>3245</v>
      </c>
      <c r="K35" s="2" t="s">
        <v>2274</v>
      </c>
      <c r="L35" s="2" t="s">
        <v>5</v>
      </c>
      <c r="M35" s="33" t="s">
        <v>225</v>
      </c>
      <c r="N35" s="33" t="s">
        <v>2964</v>
      </c>
      <c r="O35" s="33" t="s">
        <v>2964</v>
      </c>
      <c r="P35" s="2" t="s">
        <v>7</v>
      </c>
      <c r="Q35" s="2" t="s">
        <v>58</v>
      </c>
      <c r="R35" s="2" t="s">
        <v>58</v>
      </c>
      <c r="S35" s="2" t="s">
        <v>2964</v>
      </c>
      <c r="T35" s="2" t="s">
        <v>2964</v>
      </c>
      <c r="U35" s="29" t="str">
        <f t="shared" si="2"/>
        <v>https://www.biamp.com</v>
      </c>
      <c r="V35" s="2" t="s">
        <v>225</v>
      </c>
      <c r="W35" s="34"/>
    </row>
    <row r="36" spans="1:23" ht="62.4" x14ac:dyDescent="0.3">
      <c r="A36" s="2" t="s">
        <v>1</v>
      </c>
      <c r="B36" s="17">
        <f t="shared" si="4"/>
        <v>46076</v>
      </c>
      <c r="C36" s="65" t="s">
        <v>3444</v>
      </c>
      <c r="D36" s="62" t="s">
        <v>3224</v>
      </c>
      <c r="E36" s="33" t="s">
        <v>38</v>
      </c>
      <c r="F36" s="55">
        <v>10034</v>
      </c>
      <c r="G36" s="33" t="s">
        <v>3223</v>
      </c>
      <c r="H36" s="2" t="str">
        <f t="shared" si="3"/>
        <v>USD</v>
      </c>
      <c r="I36" s="2" t="str">
        <f>Table14[[#This Row],[Short Description]]</f>
        <v>Biamp MRB-M-X400-T-EXS8</v>
      </c>
      <c r="J36" s="33" t="s">
        <v>3244</v>
      </c>
      <c r="K36" s="2" t="s">
        <v>2274</v>
      </c>
      <c r="L36" s="2" t="s">
        <v>5</v>
      </c>
      <c r="M36" s="33" t="s">
        <v>225</v>
      </c>
      <c r="N36" s="33" t="s">
        <v>2964</v>
      </c>
      <c r="O36" s="33" t="s">
        <v>2964</v>
      </c>
      <c r="P36" s="2" t="s">
        <v>7</v>
      </c>
      <c r="Q36" s="2" t="s">
        <v>58</v>
      </c>
      <c r="R36" s="2" t="s">
        <v>58</v>
      </c>
      <c r="S36" s="2" t="s">
        <v>2964</v>
      </c>
      <c r="T36" s="2" t="s">
        <v>2964</v>
      </c>
      <c r="U36" s="29" t="str">
        <f t="shared" ref="U36:U66" si="5">URL</f>
        <v>https://www.biamp.com</v>
      </c>
      <c r="V36" s="2" t="s">
        <v>225</v>
      </c>
      <c r="W36" s="34"/>
    </row>
    <row r="37" spans="1:23" ht="62.4" x14ac:dyDescent="0.3">
      <c r="A37" s="2" t="s">
        <v>1</v>
      </c>
      <c r="B37" s="17">
        <f t="shared" si="4"/>
        <v>46076</v>
      </c>
      <c r="C37" s="65" t="s">
        <v>3445</v>
      </c>
      <c r="D37" s="62" t="s">
        <v>3226</v>
      </c>
      <c r="E37" s="33" t="s">
        <v>38</v>
      </c>
      <c r="F37" s="55">
        <v>8673</v>
      </c>
      <c r="G37" s="33" t="s">
        <v>3225</v>
      </c>
      <c r="H37" s="2" t="str">
        <f t="shared" si="3"/>
        <v>USD</v>
      </c>
      <c r="I37" s="2" t="str">
        <f>Table14[[#This Row],[Short Description]]</f>
        <v>Biamp MRB-M-X400-T-MASK6C</v>
      </c>
      <c r="J37" s="33" t="s">
        <v>3253</v>
      </c>
      <c r="K37" s="2" t="s">
        <v>2274</v>
      </c>
      <c r="L37" s="2" t="s">
        <v>5</v>
      </c>
      <c r="M37" s="33" t="s">
        <v>225</v>
      </c>
      <c r="N37" s="33" t="s">
        <v>2964</v>
      </c>
      <c r="O37" s="33" t="s">
        <v>2964</v>
      </c>
      <c r="P37" s="2" t="s">
        <v>7</v>
      </c>
      <c r="Q37" s="2" t="s">
        <v>58</v>
      </c>
      <c r="R37" s="2" t="s">
        <v>58</v>
      </c>
      <c r="S37" s="2" t="s">
        <v>2964</v>
      </c>
      <c r="T37" s="2" t="s">
        <v>2964</v>
      </c>
      <c r="U37" s="29" t="str">
        <f t="shared" si="5"/>
        <v>https://www.biamp.com</v>
      </c>
      <c r="V37" s="2" t="s">
        <v>225</v>
      </c>
      <c r="W37" s="34"/>
    </row>
    <row r="38" spans="1:23" ht="62.4" x14ac:dyDescent="0.3">
      <c r="A38" s="2" t="s">
        <v>1</v>
      </c>
      <c r="B38" s="17">
        <f t="shared" si="4"/>
        <v>46076</v>
      </c>
      <c r="C38" s="65" t="s">
        <v>3446</v>
      </c>
      <c r="D38" s="59" t="s">
        <v>3228</v>
      </c>
      <c r="E38" s="26" t="s">
        <v>38</v>
      </c>
      <c r="F38" s="54">
        <v>9360</v>
      </c>
      <c r="G38" s="33" t="s">
        <v>3227</v>
      </c>
      <c r="H38" s="2" t="str">
        <f t="shared" si="3"/>
        <v>USD</v>
      </c>
      <c r="I38" s="2" t="str">
        <f>Table14[[#This Row],[Short Description]]</f>
        <v>Biamp MRB-M-X400-T-P6SM</v>
      </c>
      <c r="J38" s="26" t="s">
        <v>3250</v>
      </c>
      <c r="K38" s="2" t="s">
        <v>2274</v>
      </c>
      <c r="L38" s="2" t="s">
        <v>5</v>
      </c>
      <c r="M38" s="26" t="s">
        <v>225</v>
      </c>
      <c r="N38" s="26" t="s">
        <v>2964</v>
      </c>
      <c r="O38" s="2" t="s">
        <v>2964</v>
      </c>
      <c r="P38" s="2" t="s">
        <v>7</v>
      </c>
      <c r="Q38" s="2" t="s">
        <v>58</v>
      </c>
      <c r="R38" s="2" t="s">
        <v>58</v>
      </c>
      <c r="S38" s="2" t="s">
        <v>2964</v>
      </c>
      <c r="T38" s="2" t="s">
        <v>2964</v>
      </c>
      <c r="U38" s="29" t="str">
        <f t="shared" si="5"/>
        <v>https://www.biamp.com</v>
      </c>
      <c r="V38" s="2" t="s">
        <v>225</v>
      </c>
      <c r="W38" s="27"/>
    </row>
    <row r="39" spans="1:23" ht="31.2" x14ac:dyDescent="0.3">
      <c r="A39" s="2" t="str">
        <f>Company</f>
        <v>Biamp Systems</v>
      </c>
      <c r="B39" s="17">
        <f t="shared" si="4"/>
        <v>46076</v>
      </c>
      <c r="C39" s="65" t="s">
        <v>3451</v>
      </c>
      <c r="D39" s="59" t="s">
        <v>2875</v>
      </c>
      <c r="E39" s="26" t="s">
        <v>38</v>
      </c>
      <c r="F39" s="54">
        <v>2332</v>
      </c>
      <c r="G39" s="33" t="s">
        <v>2810</v>
      </c>
      <c r="H39" s="2" t="str">
        <f t="shared" si="3"/>
        <v>USD</v>
      </c>
      <c r="I39" s="2" t="str">
        <f>Table14[[#This Row],[Short Description]]</f>
        <v>Biamp NMS-NG10GPX-AVB</v>
      </c>
      <c r="J39" s="26" t="s">
        <v>2874</v>
      </c>
      <c r="K39" s="2" t="s">
        <v>2879</v>
      </c>
      <c r="L39" s="2" t="str">
        <f>ItemStatus</f>
        <v>Current</v>
      </c>
      <c r="M39" s="26" t="s">
        <v>2414</v>
      </c>
      <c r="N39" s="26"/>
      <c r="P39" s="2" t="str">
        <f>Freight</f>
        <v>Standard Freight</v>
      </c>
      <c r="Q39" s="2" t="str">
        <f>DropShip</f>
        <v>n</v>
      </c>
      <c r="R39" s="2" t="str">
        <f>EnergyStar</f>
        <v>n</v>
      </c>
      <c r="S39" s="2" t="s">
        <v>58</v>
      </c>
      <c r="T39" s="2" t="s">
        <v>167</v>
      </c>
      <c r="U39" s="29" t="str">
        <f t="shared" si="5"/>
        <v>https://www.biamp.com</v>
      </c>
      <c r="V39" s="2" t="str">
        <f>Table14[[#This Row],[Manufacturer''s Category]]</f>
        <v>Tesira</v>
      </c>
      <c r="W39" s="27"/>
    </row>
    <row r="40" spans="1:23" ht="31.2" x14ac:dyDescent="0.3">
      <c r="A40" s="2" t="s">
        <v>1</v>
      </c>
      <c r="B40" s="17">
        <f t="shared" si="4"/>
        <v>46076</v>
      </c>
      <c r="C40" s="65" t="s">
        <v>3452</v>
      </c>
      <c r="D40" s="62" t="s">
        <v>2877</v>
      </c>
      <c r="E40" s="33" t="s">
        <v>38</v>
      </c>
      <c r="F40" s="55">
        <v>4134</v>
      </c>
      <c r="G40" s="33" t="s">
        <v>2876</v>
      </c>
      <c r="H40" s="2" t="s">
        <v>2</v>
      </c>
      <c r="I40" s="2" t="str">
        <f>Table14[[#This Row],[Short Description]]</f>
        <v>Biamp NMS-NG26GPX-AVB</v>
      </c>
      <c r="J40" s="2" t="s">
        <v>2878</v>
      </c>
      <c r="K40" s="2" t="s">
        <v>2879</v>
      </c>
      <c r="M40" s="26" t="s">
        <v>225</v>
      </c>
      <c r="N40" s="33"/>
      <c r="O40" s="33"/>
      <c r="P40" s="2" t="s">
        <v>7</v>
      </c>
      <c r="Q40" s="2" t="s">
        <v>58</v>
      </c>
      <c r="R40" s="2" t="s">
        <v>58</v>
      </c>
      <c r="S40" s="2" t="s">
        <v>58</v>
      </c>
      <c r="T40" s="2" t="s">
        <v>167</v>
      </c>
      <c r="U40" s="29" t="str">
        <f t="shared" si="5"/>
        <v>https://www.biamp.com</v>
      </c>
      <c r="V40" s="2" t="s">
        <v>2414</v>
      </c>
      <c r="W40" s="34"/>
    </row>
    <row r="41" spans="1:23" ht="31.2" x14ac:dyDescent="0.3">
      <c r="A41" s="2" t="str">
        <f t="shared" ref="A41:A71" si="6">Company</f>
        <v>Biamp Systems</v>
      </c>
      <c r="B41" s="17">
        <f t="shared" si="4"/>
        <v>46076</v>
      </c>
      <c r="C41" s="65" t="s">
        <v>3453</v>
      </c>
      <c r="D41" s="62" t="s">
        <v>1746</v>
      </c>
      <c r="E41" s="33" t="s">
        <v>38</v>
      </c>
      <c r="F41" s="55">
        <v>102</v>
      </c>
      <c r="G41" s="33" t="s">
        <v>3100</v>
      </c>
      <c r="H41" s="2" t="str">
        <f t="shared" ref="H41:H72" si="7">Currency</f>
        <v>USD</v>
      </c>
      <c r="I41" s="2" t="str">
        <f>Table14[[#This Row],[Short Description]]</f>
        <v>BPAK</v>
      </c>
      <c r="J41" s="33" t="s">
        <v>1747</v>
      </c>
      <c r="K41" s="2" t="s">
        <v>299</v>
      </c>
      <c r="L41" s="2" t="str">
        <f t="shared" ref="L41:L72" si="8">ItemStatus</f>
        <v>Current</v>
      </c>
      <c r="M41" s="33" t="s">
        <v>225</v>
      </c>
      <c r="N41" s="33"/>
      <c r="O41" s="33"/>
      <c r="P41" s="2" t="str">
        <f t="shared" ref="P41:P72" si="9">Freight</f>
        <v>Standard Freight</v>
      </c>
      <c r="Q41" s="2" t="str">
        <f t="shared" ref="Q41:Q72" si="10">DropShip</f>
        <v>n</v>
      </c>
      <c r="R41" s="2" t="str">
        <f t="shared" ref="R41:R72" si="11">EnergyStar</f>
        <v>n</v>
      </c>
      <c r="S41" s="2" t="s">
        <v>58</v>
      </c>
      <c r="T41" s="2" t="s">
        <v>61</v>
      </c>
      <c r="U41" s="29" t="str">
        <f t="shared" si="5"/>
        <v>https://www.biamp.com</v>
      </c>
      <c r="V41" s="2" t="str">
        <f>Table14[[#This Row],[Manufacturer''s Category]]</f>
        <v>Biamp</v>
      </c>
      <c r="W41" s="34"/>
    </row>
    <row r="42" spans="1:23" ht="31.2" x14ac:dyDescent="0.3">
      <c r="A42" s="2" t="str">
        <f t="shared" si="6"/>
        <v>Biamp Systems</v>
      </c>
      <c r="B42" s="17">
        <f t="shared" si="4"/>
        <v>46076</v>
      </c>
      <c r="C42" s="65" t="s">
        <v>3466</v>
      </c>
      <c r="D42" s="62" t="s">
        <v>1749</v>
      </c>
      <c r="E42" s="33" t="s">
        <v>38</v>
      </c>
      <c r="F42" s="55">
        <v>257</v>
      </c>
      <c r="G42" s="33" t="s">
        <v>1748</v>
      </c>
      <c r="H42" s="2" t="str">
        <f t="shared" si="7"/>
        <v>USD</v>
      </c>
      <c r="I42" s="2" t="str">
        <f>Table14[[#This Row],[Short Description]]</f>
        <v>CCA</v>
      </c>
      <c r="J42" s="33" t="s">
        <v>1750</v>
      </c>
      <c r="K42" s="33" t="s">
        <v>299</v>
      </c>
      <c r="L42" s="2" t="str">
        <f t="shared" si="8"/>
        <v>Current</v>
      </c>
      <c r="M42" s="33" t="s">
        <v>2414</v>
      </c>
      <c r="N42" s="33"/>
      <c r="O42" s="33"/>
      <c r="P42" s="2" t="str">
        <f t="shared" si="9"/>
        <v>Standard Freight</v>
      </c>
      <c r="Q42" s="2" t="str">
        <f t="shared" si="10"/>
        <v>n</v>
      </c>
      <c r="R42" s="2" t="str">
        <f t="shared" si="11"/>
        <v>n</v>
      </c>
      <c r="S42" s="2" t="s">
        <v>58</v>
      </c>
      <c r="T42" s="2" t="s">
        <v>61</v>
      </c>
      <c r="U42" s="29" t="str">
        <f t="shared" si="5"/>
        <v>https://www.biamp.com</v>
      </c>
      <c r="V42" s="2" t="str">
        <f>Table14[[#This Row],[Manufacturer''s Category]]</f>
        <v>Tesira</v>
      </c>
      <c r="W42" s="83"/>
    </row>
    <row r="43" spans="1:23" ht="31.2" x14ac:dyDescent="0.3">
      <c r="A43" s="2" t="str">
        <f t="shared" si="6"/>
        <v>Biamp Systems</v>
      </c>
      <c r="B43" s="17">
        <f t="shared" si="4"/>
        <v>46076</v>
      </c>
      <c r="C43" s="47" t="s">
        <v>4053</v>
      </c>
      <c r="D43" s="45" t="s">
        <v>222</v>
      </c>
      <c r="E43" s="2" t="s">
        <v>38</v>
      </c>
      <c r="F43" s="42">
        <v>1807</v>
      </c>
      <c r="G43" s="26" t="s">
        <v>221</v>
      </c>
      <c r="H43" s="2" t="str">
        <f t="shared" si="7"/>
        <v>USD</v>
      </c>
      <c r="I43" s="2" t="str">
        <f>Table14[[#This Row],[Short Description]]</f>
        <v>NPX G1040</v>
      </c>
      <c r="J43" s="26" t="s">
        <v>223</v>
      </c>
      <c r="K43" s="26" t="s">
        <v>224</v>
      </c>
      <c r="L43" s="2" t="str">
        <f t="shared" si="8"/>
        <v>Current</v>
      </c>
      <c r="M43" s="26" t="s">
        <v>225</v>
      </c>
      <c r="N43" s="26" t="s">
        <v>44</v>
      </c>
      <c r="O43" s="2" t="s">
        <v>45</v>
      </c>
      <c r="P43" s="2" t="str">
        <f t="shared" si="9"/>
        <v>Standard Freight</v>
      </c>
      <c r="Q43" s="2" t="str">
        <f t="shared" si="10"/>
        <v>n</v>
      </c>
      <c r="R43" s="2" t="str">
        <f t="shared" si="11"/>
        <v>n</v>
      </c>
      <c r="S43" s="2" t="s">
        <v>42</v>
      </c>
      <c r="T43" s="2" t="s">
        <v>46</v>
      </c>
      <c r="U43" s="29" t="str">
        <f t="shared" si="5"/>
        <v>https://www.biamp.com</v>
      </c>
      <c r="V43" s="2" t="str">
        <f>Table14[[#This Row],[Manufacturer''s Category]]</f>
        <v>Biamp</v>
      </c>
      <c r="W43" s="27"/>
    </row>
    <row r="44" spans="1:23" ht="31.2" x14ac:dyDescent="0.3">
      <c r="A44" s="2" t="str">
        <f t="shared" si="6"/>
        <v>Biamp Systems</v>
      </c>
      <c r="B44" s="17">
        <f t="shared" si="4"/>
        <v>46076</v>
      </c>
      <c r="C44" s="47" t="s">
        <v>4054</v>
      </c>
      <c r="D44" s="45" t="s">
        <v>227</v>
      </c>
      <c r="E44" s="2" t="s">
        <v>38</v>
      </c>
      <c r="F44" s="42">
        <v>1924</v>
      </c>
      <c r="G44" s="26" t="s">
        <v>226</v>
      </c>
      <c r="H44" s="2" t="str">
        <f t="shared" si="7"/>
        <v>USD</v>
      </c>
      <c r="I44" s="2" t="str">
        <f>Table14[[#This Row],[Short Description]]</f>
        <v>NPX G1100</v>
      </c>
      <c r="J44" s="26" t="s">
        <v>228</v>
      </c>
      <c r="K44" s="26" t="s">
        <v>224</v>
      </c>
      <c r="L44" s="2" t="str">
        <f t="shared" si="8"/>
        <v>Current</v>
      </c>
      <c r="M44" s="26" t="s">
        <v>225</v>
      </c>
      <c r="N44" s="26" t="s">
        <v>44</v>
      </c>
      <c r="O44" s="2" t="s">
        <v>45</v>
      </c>
      <c r="P44" s="2" t="str">
        <f t="shared" si="9"/>
        <v>Standard Freight</v>
      </c>
      <c r="Q44" s="2" t="str">
        <f t="shared" si="10"/>
        <v>n</v>
      </c>
      <c r="R44" s="2" t="str">
        <f t="shared" si="11"/>
        <v>n</v>
      </c>
      <c r="S44" s="2" t="s">
        <v>42</v>
      </c>
      <c r="T44" s="2" t="s">
        <v>46</v>
      </c>
      <c r="U44" s="29" t="str">
        <f t="shared" si="5"/>
        <v>https://www.biamp.com</v>
      </c>
      <c r="V44" s="2" t="str">
        <f>Table14[[#This Row],[Manufacturer''s Category]]</f>
        <v>Biamp</v>
      </c>
      <c r="W44" s="27"/>
    </row>
    <row r="45" spans="1:23" ht="31.2" x14ac:dyDescent="0.3">
      <c r="A45" s="2" t="str">
        <f t="shared" si="6"/>
        <v>Biamp Systems</v>
      </c>
      <c r="B45" s="17">
        <f t="shared" si="4"/>
        <v>46076</v>
      </c>
      <c r="C45" s="47" t="s">
        <v>4055</v>
      </c>
      <c r="D45" s="45" t="s">
        <v>230</v>
      </c>
      <c r="E45" s="2" t="s">
        <v>38</v>
      </c>
      <c r="F45" s="42">
        <v>1807</v>
      </c>
      <c r="G45" s="26" t="s">
        <v>229</v>
      </c>
      <c r="H45" s="2" t="str">
        <f t="shared" si="7"/>
        <v>USD</v>
      </c>
      <c r="I45" s="2" t="str">
        <f>Table14[[#This Row],[Short Description]]</f>
        <v>NPX H1040</v>
      </c>
      <c r="J45" s="26" t="s">
        <v>231</v>
      </c>
      <c r="K45" s="26" t="s">
        <v>224</v>
      </c>
      <c r="L45" s="2" t="str">
        <f t="shared" si="8"/>
        <v>Current</v>
      </c>
      <c r="M45" s="26" t="s">
        <v>225</v>
      </c>
      <c r="N45" s="26" t="s">
        <v>44</v>
      </c>
      <c r="O45" s="26" t="s">
        <v>45</v>
      </c>
      <c r="P45" s="2" t="str">
        <f t="shared" si="9"/>
        <v>Standard Freight</v>
      </c>
      <c r="Q45" s="2" t="str">
        <f t="shared" si="10"/>
        <v>n</v>
      </c>
      <c r="R45" s="2" t="str">
        <f t="shared" si="11"/>
        <v>n</v>
      </c>
      <c r="S45" s="2" t="s">
        <v>42</v>
      </c>
      <c r="T45" s="2" t="s">
        <v>46</v>
      </c>
      <c r="U45" s="29" t="str">
        <f t="shared" si="5"/>
        <v>https://www.biamp.com</v>
      </c>
      <c r="V45" s="2" t="str">
        <f>Table14[[#This Row],[Manufacturer''s Category]]</f>
        <v>Biamp</v>
      </c>
      <c r="W45" s="27"/>
    </row>
    <row r="46" spans="1:23" ht="31.2" x14ac:dyDescent="0.3">
      <c r="A46" s="2" t="str">
        <f t="shared" si="6"/>
        <v>Biamp Systems</v>
      </c>
      <c r="B46" s="17">
        <f t="shared" si="4"/>
        <v>46076</v>
      </c>
      <c r="C46" s="47" t="s">
        <v>4056</v>
      </c>
      <c r="D46" s="45" t="s">
        <v>233</v>
      </c>
      <c r="E46" s="2" t="s">
        <v>38</v>
      </c>
      <c r="F46" s="42">
        <v>1924</v>
      </c>
      <c r="G46" s="2" t="s">
        <v>232</v>
      </c>
      <c r="H46" s="2" t="str">
        <f t="shared" si="7"/>
        <v>USD</v>
      </c>
      <c r="I46" s="2" t="str">
        <f>Table14[[#This Row],[Short Description]]</f>
        <v>NPX H1100</v>
      </c>
      <c r="J46" s="2" t="s">
        <v>234</v>
      </c>
      <c r="K46" s="2" t="s">
        <v>224</v>
      </c>
      <c r="L46" s="2" t="str">
        <f t="shared" si="8"/>
        <v>Current</v>
      </c>
      <c r="M46" s="2" t="s">
        <v>225</v>
      </c>
      <c r="N46" s="2" t="s">
        <v>44</v>
      </c>
      <c r="O46" s="2" t="s">
        <v>45</v>
      </c>
      <c r="P46" s="2" t="str">
        <f t="shared" si="9"/>
        <v>Standard Freight</v>
      </c>
      <c r="Q46" s="2" t="str">
        <f t="shared" si="10"/>
        <v>n</v>
      </c>
      <c r="R46" s="2" t="str">
        <f t="shared" si="11"/>
        <v>n</v>
      </c>
      <c r="S46" s="2" t="s">
        <v>42</v>
      </c>
      <c r="T46" s="2" t="s">
        <v>46</v>
      </c>
      <c r="U46" s="29" t="str">
        <f t="shared" si="5"/>
        <v>https://www.biamp.com</v>
      </c>
      <c r="V46" s="2" t="str">
        <f>Table14[[#This Row],[Manufacturer''s Category]]</f>
        <v>Biamp</v>
      </c>
    </row>
    <row r="47" spans="1:23" ht="93.6" x14ac:dyDescent="0.3">
      <c r="A47" s="2" t="str">
        <f t="shared" si="6"/>
        <v>Biamp Systems</v>
      </c>
      <c r="B47" s="17">
        <f t="shared" si="4"/>
        <v>46076</v>
      </c>
      <c r="C47" s="47" t="s">
        <v>4104</v>
      </c>
      <c r="D47" s="45" t="s">
        <v>2278</v>
      </c>
      <c r="E47" s="2" t="s">
        <v>38</v>
      </c>
      <c r="F47" s="42">
        <v>235</v>
      </c>
      <c r="G47" s="66" t="s">
        <v>2277</v>
      </c>
      <c r="H47" s="2" t="str">
        <f t="shared" si="7"/>
        <v>USD</v>
      </c>
      <c r="I47" s="2" t="str">
        <f>Table14[[#This Row],[Short Description]]</f>
        <v>Plenum box 12 x 12</v>
      </c>
      <c r="J47" s="64" t="s">
        <v>2279</v>
      </c>
      <c r="K47" s="2" t="s">
        <v>299</v>
      </c>
      <c r="L47" s="2" t="str">
        <f t="shared" si="8"/>
        <v>Current</v>
      </c>
      <c r="M47" s="2" t="s">
        <v>225</v>
      </c>
      <c r="P47" s="2" t="str">
        <f t="shared" si="9"/>
        <v>Standard Freight</v>
      </c>
      <c r="Q47" s="2" t="str">
        <f t="shared" si="10"/>
        <v>n</v>
      </c>
      <c r="R47" s="2" t="str">
        <f t="shared" si="11"/>
        <v>n</v>
      </c>
      <c r="S47" s="2" t="s">
        <v>4</v>
      </c>
      <c r="T47" s="2" t="s">
        <v>61</v>
      </c>
      <c r="U47" s="29" t="str">
        <f t="shared" si="5"/>
        <v>https://www.biamp.com</v>
      </c>
      <c r="V47" s="2" t="str">
        <f>Table14[[#This Row],[Manufacturer''s Category]]</f>
        <v>Biamp</v>
      </c>
    </row>
    <row r="48" spans="1:23" ht="31.2" x14ac:dyDescent="0.3">
      <c r="A48" s="2" t="str">
        <f t="shared" si="6"/>
        <v>Biamp Systems</v>
      </c>
      <c r="B48" s="17">
        <f t="shared" si="4"/>
        <v>46076</v>
      </c>
      <c r="C48" s="47" t="s">
        <v>4111</v>
      </c>
      <c r="D48" s="45" t="s">
        <v>2423</v>
      </c>
      <c r="E48" s="2" t="s">
        <v>38</v>
      </c>
      <c r="F48" s="42">
        <v>187</v>
      </c>
      <c r="G48" s="2" t="s">
        <v>2422</v>
      </c>
      <c r="H48" s="2" t="str">
        <f t="shared" si="7"/>
        <v>USD</v>
      </c>
      <c r="I48" s="2" t="str">
        <f>Table14[[#This Row],[Short Description]]</f>
        <v>POE29U-1AT(PL)D-R</v>
      </c>
      <c r="J48" s="2" t="s">
        <v>2424</v>
      </c>
      <c r="K48" s="2" t="s">
        <v>2421</v>
      </c>
      <c r="L48" s="2" t="str">
        <f t="shared" si="8"/>
        <v>Current</v>
      </c>
      <c r="M48" s="2" t="s">
        <v>2414</v>
      </c>
      <c r="P48" s="2" t="str">
        <f t="shared" si="9"/>
        <v>Standard Freight</v>
      </c>
      <c r="Q48" s="2" t="str">
        <f t="shared" si="10"/>
        <v>n</v>
      </c>
      <c r="R48" s="2" t="str">
        <f t="shared" si="11"/>
        <v>n</v>
      </c>
      <c r="S48" s="2" t="s">
        <v>58</v>
      </c>
      <c r="T48" s="2" t="s">
        <v>61</v>
      </c>
      <c r="U48" s="29" t="str">
        <f t="shared" si="5"/>
        <v>https://www.biamp.com</v>
      </c>
      <c r="V48" s="2" t="str">
        <f>Table14[[#This Row],[Manufacturer''s Category]]</f>
        <v>Tesira</v>
      </c>
    </row>
    <row r="49" spans="1:23" ht="31.2" x14ac:dyDescent="0.3">
      <c r="A49" s="2" t="str">
        <f t="shared" si="6"/>
        <v>Biamp Systems</v>
      </c>
      <c r="B49" s="17">
        <f t="shared" si="4"/>
        <v>46076</v>
      </c>
      <c r="C49" s="47" t="s">
        <v>4195</v>
      </c>
      <c r="D49" s="45" t="s">
        <v>2281</v>
      </c>
      <c r="E49" s="2" t="s">
        <v>38</v>
      </c>
      <c r="F49" s="42">
        <v>187</v>
      </c>
      <c r="G49" s="33" t="s">
        <v>2280</v>
      </c>
      <c r="H49" s="2" t="str">
        <f t="shared" si="7"/>
        <v>USD</v>
      </c>
      <c r="I49" s="2" t="str">
        <f>Table14[[#This Row],[Short Description]]</f>
        <v>RMX 100</v>
      </c>
      <c r="J49" s="2" t="s">
        <v>2282</v>
      </c>
      <c r="K49" s="2" t="s">
        <v>299</v>
      </c>
      <c r="L49" s="2" t="str">
        <f t="shared" si="8"/>
        <v>Current</v>
      </c>
      <c r="M49" s="2" t="s">
        <v>225</v>
      </c>
      <c r="P49" s="2" t="str">
        <f t="shared" si="9"/>
        <v>Standard Freight</v>
      </c>
      <c r="Q49" s="2" t="str">
        <f t="shared" si="10"/>
        <v>n</v>
      </c>
      <c r="R49" s="2" t="str">
        <f t="shared" si="11"/>
        <v>n</v>
      </c>
      <c r="S49" s="2" t="s">
        <v>4</v>
      </c>
      <c r="T49" s="2" t="s">
        <v>61</v>
      </c>
      <c r="U49" s="29" t="str">
        <f t="shared" si="5"/>
        <v>https://www.biamp.com</v>
      </c>
      <c r="V49" s="2" t="str">
        <f>Table14[[#This Row],[Manufacturer''s Category]]</f>
        <v>Biamp</v>
      </c>
    </row>
    <row r="50" spans="1:23" ht="31.2" x14ac:dyDescent="0.3">
      <c r="A50" s="2" t="str">
        <f t="shared" si="6"/>
        <v>Biamp Systems</v>
      </c>
      <c r="B50" s="17">
        <f t="shared" si="4"/>
        <v>46076</v>
      </c>
      <c r="C50" s="44" t="s">
        <v>4243</v>
      </c>
      <c r="D50" s="45" t="s">
        <v>2426</v>
      </c>
      <c r="E50" s="2" t="s">
        <v>38</v>
      </c>
      <c r="F50" s="42">
        <v>1028</v>
      </c>
      <c r="G50" s="2" t="s">
        <v>2425</v>
      </c>
      <c r="H50" s="2" t="str">
        <f t="shared" si="7"/>
        <v>USD</v>
      </c>
      <c r="I50" s="2" t="str">
        <f>Table14[[#This Row],[Short Description]]</f>
        <v>Tesira AMP-450BP</v>
      </c>
      <c r="J50" s="2" t="s">
        <v>2427</v>
      </c>
      <c r="K50" s="2" t="s">
        <v>166</v>
      </c>
      <c r="L50" s="2" t="str">
        <f t="shared" si="8"/>
        <v>Current</v>
      </c>
      <c r="M50" s="2" t="s">
        <v>2414</v>
      </c>
      <c r="N50" s="2" t="s">
        <v>44</v>
      </c>
      <c r="O50" s="2" t="s">
        <v>45</v>
      </c>
      <c r="P50" s="2" t="str">
        <f t="shared" si="9"/>
        <v>Standard Freight</v>
      </c>
      <c r="Q50" s="2" t="str">
        <f t="shared" si="10"/>
        <v>n</v>
      </c>
      <c r="R50" s="2" t="str">
        <f t="shared" si="11"/>
        <v>n</v>
      </c>
      <c r="S50" s="2" t="s">
        <v>39</v>
      </c>
      <c r="T50" s="2" t="s">
        <v>46</v>
      </c>
      <c r="U50" s="29" t="str">
        <f t="shared" si="5"/>
        <v>https://www.biamp.com</v>
      </c>
      <c r="V50" s="2" t="str">
        <f>Table14[[#This Row],[Manufacturer''s Category]]</f>
        <v>Tesira</v>
      </c>
      <c r="W50" s="50"/>
    </row>
    <row r="51" spans="1:23" ht="31.2" x14ac:dyDescent="0.3">
      <c r="A51" s="2" t="str">
        <f t="shared" si="6"/>
        <v>Biamp Systems</v>
      </c>
      <c r="B51" s="17">
        <f t="shared" si="4"/>
        <v>46076</v>
      </c>
      <c r="C51" s="44" t="s">
        <v>4244</v>
      </c>
      <c r="D51" s="45" t="s">
        <v>2429</v>
      </c>
      <c r="E51" s="2" t="s">
        <v>38</v>
      </c>
      <c r="F51" s="42">
        <v>1028</v>
      </c>
      <c r="G51" s="2" t="s">
        <v>2428</v>
      </c>
      <c r="H51" s="2" t="str">
        <f t="shared" si="7"/>
        <v>USD</v>
      </c>
      <c r="I51" s="2" t="str">
        <f>Table14[[#This Row],[Short Description]]</f>
        <v>Tesira AMP-450P</v>
      </c>
      <c r="J51" s="2" t="s">
        <v>2430</v>
      </c>
      <c r="K51" s="2" t="s">
        <v>166</v>
      </c>
      <c r="L51" s="2" t="str">
        <f t="shared" si="8"/>
        <v>Current</v>
      </c>
      <c r="M51" s="2" t="s">
        <v>2414</v>
      </c>
      <c r="N51" s="2" t="s">
        <v>44</v>
      </c>
      <c r="O51" s="2" t="s">
        <v>45</v>
      </c>
      <c r="P51" s="2" t="str">
        <f t="shared" si="9"/>
        <v>Standard Freight</v>
      </c>
      <c r="Q51" s="2" t="str">
        <f t="shared" si="10"/>
        <v>n</v>
      </c>
      <c r="R51" s="2" t="str">
        <f t="shared" si="11"/>
        <v>n</v>
      </c>
      <c r="S51" s="2" t="s">
        <v>39</v>
      </c>
      <c r="T51" s="2" t="s">
        <v>46</v>
      </c>
      <c r="U51" s="29" t="str">
        <f t="shared" si="5"/>
        <v>https://www.biamp.com</v>
      </c>
      <c r="V51" s="2" t="str">
        <f>Table14[[#This Row],[Manufacturer''s Category]]</f>
        <v>Tesira</v>
      </c>
    </row>
    <row r="52" spans="1:23" ht="31.2" x14ac:dyDescent="0.3">
      <c r="A52" s="2" t="str">
        <f t="shared" si="6"/>
        <v>Biamp Systems</v>
      </c>
      <c r="B52" s="17">
        <f t="shared" si="4"/>
        <v>46076</v>
      </c>
      <c r="C52" s="47">
        <v>901.03330000000005</v>
      </c>
      <c r="D52" s="45" t="s">
        <v>2432</v>
      </c>
      <c r="E52" s="2" t="s">
        <v>38</v>
      </c>
      <c r="F52" s="42">
        <v>1096</v>
      </c>
      <c r="G52" s="2" t="s">
        <v>2431</v>
      </c>
      <c r="H52" s="2" t="str">
        <f t="shared" si="7"/>
        <v>USD</v>
      </c>
      <c r="I52" s="2" t="str">
        <f>Table14[[#This Row],[Short Description]]</f>
        <v>Tesira AVB-1</v>
      </c>
      <c r="J52" s="2" t="s">
        <v>2433</v>
      </c>
      <c r="K52" s="2" t="s">
        <v>2434</v>
      </c>
      <c r="L52" s="2" t="str">
        <f t="shared" si="8"/>
        <v>Current</v>
      </c>
      <c r="M52" s="2" t="s">
        <v>2414</v>
      </c>
      <c r="P52" s="2" t="str">
        <f t="shared" si="9"/>
        <v>Standard Freight</v>
      </c>
      <c r="Q52" s="2" t="str">
        <f t="shared" si="10"/>
        <v>n</v>
      </c>
      <c r="R52" s="2" t="str">
        <f t="shared" si="11"/>
        <v>n</v>
      </c>
      <c r="S52" s="2" t="s">
        <v>39</v>
      </c>
      <c r="T52" s="2" t="s">
        <v>46</v>
      </c>
      <c r="U52" s="29" t="str">
        <f t="shared" si="5"/>
        <v>https://www.biamp.com</v>
      </c>
      <c r="V52" s="2" t="str">
        <f>Table14[[#This Row],[Manufacturer''s Category]]</f>
        <v>Tesira</v>
      </c>
    </row>
    <row r="53" spans="1:23" ht="31.2" x14ac:dyDescent="0.3">
      <c r="A53" s="2" t="str">
        <f t="shared" si="6"/>
        <v>Biamp Systems</v>
      </c>
      <c r="B53" s="17">
        <f t="shared" si="4"/>
        <v>46076</v>
      </c>
      <c r="C53" s="47" t="s">
        <v>4245</v>
      </c>
      <c r="D53" s="45" t="s">
        <v>2436</v>
      </c>
      <c r="E53" s="2" t="s">
        <v>38</v>
      </c>
      <c r="F53" s="42">
        <v>1096</v>
      </c>
      <c r="G53" s="2" t="s">
        <v>2435</v>
      </c>
      <c r="H53" s="2" t="str">
        <f t="shared" si="7"/>
        <v>USD</v>
      </c>
      <c r="I53" s="2" t="str">
        <f>Table14[[#This Row],[Short Description]]</f>
        <v>Tesira AVB-1 CK</v>
      </c>
      <c r="J53" s="2" t="s">
        <v>2437</v>
      </c>
      <c r="K53" s="2" t="s">
        <v>2438</v>
      </c>
      <c r="L53" s="2" t="str">
        <f t="shared" si="8"/>
        <v>Current</v>
      </c>
      <c r="M53" s="2" t="s">
        <v>2414</v>
      </c>
      <c r="P53" s="2" t="str">
        <f t="shared" si="9"/>
        <v>Standard Freight</v>
      </c>
      <c r="Q53" s="2" t="str">
        <f t="shared" si="10"/>
        <v>n</v>
      </c>
      <c r="R53" s="2" t="str">
        <f t="shared" si="11"/>
        <v>n</v>
      </c>
      <c r="S53" s="2" t="s">
        <v>39</v>
      </c>
      <c r="T53" s="2" t="s">
        <v>46</v>
      </c>
      <c r="U53" s="29" t="str">
        <f t="shared" si="5"/>
        <v>https://www.biamp.com</v>
      </c>
      <c r="V53" s="2" t="str">
        <f>Table14[[#This Row],[Manufacturer''s Category]]</f>
        <v>Tesira</v>
      </c>
    </row>
    <row r="54" spans="1:23" ht="31.2" x14ac:dyDescent="0.3">
      <c r="A54" s="2" t="str">
        <f t="shared" si="6"/>
        <v>Biamp Systems</v>
      </c>
      <c r="B54" s="17">
        <f t="shared" si="4"/>
        <v>46076</v>
      </c>
      <c r="C54" s="47">
        <v>901.04060000000004</v>
      </c>
      <c r="D54" s="45" t="s">
        <v>2440</v>
      </c>
      <c r="E54" s="2" t="s">
        <v>38</v>
      </c>
      <c r="F54" s="42">
        <v>1925</v>
      </c>
      <c r="G54" s="2" t="s">
        <v>2439</v>
      </c>
      <c r="H54" s="2" t="str">
        <f t="shared" si="7"/>
        <v>USD</v>
      </c>
      <c r="I54" s="2" t="str">
        <f>Table14[[#This Row],[Short Description]]</f>
        <v>Tesira DAN-1</v>
      </c>
      <c r="J54" s="2" t="s">
        <v>2441</v>
      </c>
      <c r="K54" s="2" t="s">
        <v>2434</v>
      </c>
      <c r="L54" s="2" t="str">
        <f t="shared" si="8"/>
        <v>Current</v>
      </c>
      <c r="M54" s="2" t="s">
        <v>2414</v>
      </c>
      <c r="P54" s="2" t="str">
        <f t="shared" si="9"/>
        <v>Standard Freight</v>
      </c>
      <c r="Q54" s="2" t="str">
        <f t="shared" si="10"/>
        <v>n</v>
      </c>
      <c r="R54" s="2" t="str">
        <f t="shared" si="11"/>
        <v>n</v>
      </c>
      <c r="S54" s="2" t="s">
        <v>39</v>
      </c>
      <c r="T54" s="2" t="s">
        <v>46</v>
      </c>
      <c r="U54" s="29" t="str">
        <f t="shared" si="5"/>
        <v>https://www.biamp.com</v>
      </c>
      <c r="V54" s="2" t="str">
        <f>Table14[[#This Row],[Manufacturer''s Category]]</f>
        <v>Tesira</v>
      </c>
    </row>
    <row r="55" spans="1:23" ht="31.2" x14ac:dyDescent="0.3">
      <c r="A55" s="2" t="str">
        <f t="shared" si="6"/>
        <v>Biamp Systems</v>
      </c>
      <c r="B55" s="17">
        <f t="shared" si="4"/>
        <v>46076</v>
      </c>
      <c r="C55" s="47" t="s">
        <v>4246</v>
      </c>
      <c r="D55" s="45" t="s">
        <v>2443</v>
      </c>
      <c r="E55" s="2" t="s">
        <v>38</v>
      </c>
      <c r="F55" s="42">
        <v>1925</v>
      </c>
      <c r="G55" s="2" t="s">
        <v>2442</v>
      </c>
      <c r="H55" s="2" t="str">
        <f t="shared" si="7"/>
        <v>USD</v>
      </c>
      <c r="I55" s="2" t="str">
        <f>Table14[[#This Row],[Short Description]]</f>
        <v>Tesira DAN-1 CK</v>
      </c>
      <c r="J55" s="2" t="s">
        <v>2444</v>
      </c>
      <c r="K55" s="2" t="s">
        <v>2438</v>
      </c>
      <c r="L55" s="2" t="str">
        <f t="shared" si="8"/>
        <v>Current</v>
      </c>
      <c r="M55" s="2" t="s">
        <v>2414</v>
      </c>
      <c r="P55" s="2" t="str">
        <f t="shared" si="9"/>
        <v>Standard Freight</v>
      </c>
      <c r="Q55" s="2" t="str">
        <f t="shared" si="10"/>
        <v>n</v>
      </c>
      <c r="R55" s="2" t="str">
        <f t="shared" si="11"/>
        <v>n</v>
      </c>
      <c r="S55" s="2" t="s">
        <v>39</v>
      </c>
      <c r="T55" s="2" t="s">
        <v>46</v>
      </c>
      <c r="U55" s="29" t="str">
        <f t="shared" si="5"/>
        <v>https://www.biamp.com</v>
      </c>
      <c r="V55" s="2" t="str">
        <f>Table14[[#This Row],[Manufacturer''s Category]]</f>
        <v>Tesira</v>
      </c>
    </row>
    <row r="56" spans="1:23" ht="31.2" x14ac:dyDescent="0.3">
      <c r="A56" s="2" t="str">
        <f t="shared" si="6"/>
        <v>Biamp Systems</v>
      </c>
      <c r="B56" s="17">
        <f t="shared" si="4"/>
        <v>46076</v>
      </c>
      <c r="C56" s="47">
        <v>901.03070000000002</v>
      </c>
      <c r="D56" s="45" t="s">
        <v>2446</v>
      </c>
      <c r="E56" s="2" t="s">
        <v>38</v>
      </c>
      <c r="F56" s="42">
        <v>1096</v>
      </c>
      <c r="G56" s="2" t="s">
        <v>2445</v>
      </c>
      <c r="H56" s="2" t="str">
        <f t="shared" si="7"/>
        <v>USD</v>
      </c>
      <c r="I56" s="2" t="str">
        <f>Table14[[#This Row],[Short Description]]</f>
        <v>Tesira DSP-2</v>
      </c>
      <c r="J56" s="2" t="s">
        <v>2447</v>
      </c>
      <c r="K56" s="2" t="s">
        <v>2434</v>
      </c>
      <c r="L56" s="2" t="str">
        <f t="shared" si="8"/>
        <v>Current</v>
      </c>
      <c r="M56" s="2" t="s">
        <v>2414</v>
      </c>
      <c r="P56" s="2" t="str">
        <f t="shared" si="9"/>
        <v>Standard Freight</v>
      </c>
      <c r="Q56" s="2" t="str">
        <f t="shared" si="10"/>
        <v>n</v>
      </c>
      <c r="R56" s="2" t="str">
        <f t="shared" si="11"/>
        <v>n</v>
      </c>
      <c r="S56" s="2" t="s">
        <v>39</v>
      </c>
      <c r="T56" s="2" t="s">
        <v>46</v>
      </c>
      <c r="U56" s="29" t="str">
        <f t="shared" si="5"/>
        <v>https://www.biamp.com</v>
      </c>
      <c r="V56" s="2" t="str">
        <f>Table14[[#This Row],[Manufacturer''s Category]]</f>
        <v>Tesira</v>
      </c>
    </row>
    <row r="57" spans="1:23" ht="31.2" x14ac:dyDescent="0.3">
      <c r="A57" s="2" t="str">
        <f t="shared" si="6"/>
        <v>Biamp Systems</v>
      </c>
      <c r="B57" s="17">
        <f t="shared" si="4"/>
        <v>46076</v>
      </c>
      <c r="C57" s="47" t="s">
        <v>4247</v>
      </c>
      <c r="D57" s="45" t="s">
        <v>2449</v>
      </c>
      <c r="E57" s="2" t="s">
        <v>38</v>
      </c>
      <c r="F57" s="42">
        <v>1096</v>
      </c>
      <c r="G57" s="2" t="s">
        <v>2448</v>
      </c>
      <c r="H57" s="2" t="str">
        <f t="shared" si="7"/>
        <v>USD</v>
      </c>
      <c r="I57" s="2" t="str">
        <f>Table14[[#This Row],[Short Description]]</f>
        <v>Tesira DSP-2 CK</v>
      </c>
      <c r="J57" s="2" t="s">
        <v>2450</v>
      </c>
      <c r="K57" s="2" t="s">
        <v>2438</v>
      </c>
      <c r="L57" s="2" t="str">
        <f t="shared" si="8"/>
        <v>Current</v>
      </c>
      <c r="M57" s="2" t="s">
        <v>2414</v>
      </c>
      <c r="P57" s="2" t="str">
        <f t="shared" si="9"/>
        <v>Standard Freight</v>
      </c>
      <c r="Q57" s="2" t="str">
        <f t="shared" si="10"/>
        <v>n</v>
      </c>
      <c r="R57" s="2" t="str">
        <f t="shared" si="11"/>
        <v>n</v>
      </c>
      <c r="S57" s="2" t="s">
        <v>39</v>
      </c>
      <c r="T57" s="2" t="s">
        <v>46</v>
      </c>
      <c r="U57" s="29" t="str">
        <f t="shared" si="5"/>
        <v>https://www.biamp.com</v>
      </c>
      <c r="V57" s="2" t="str">
        <f>Table14[[#This Row],[Manufacturer''s Category]]</f>
        <v>Tesira</v>
      </c>
    </row>
    <row r="58" spans="1:23" ht="30.6" x14ac:dyDescent="0.3">
      <c r="A58" s="2" t="str">
        <f t="shared" si="6"/>
        <v>Biamp Systems</v>
      </c>
      <c r="B58" s="17">
        <f t="shared" ref="B58:B89" si="12">Effectivity_Date</f>
        <v>46076</v>
      </c>
      <c r="C58" s="47">
        <v>901.03390000000002</v>
      </c>
      <c r="D58" s="45" t="s">
        <v>2452</v>
      </c>
      <c r="E58" s="2" t="s">
        <v>38</v>
      </c>
      <c r="F58" s="42">
        <v>958</v>
      </c>
      <c r="G58" s="2" t="s">
        <v>2451</v>
      </c>
      <c r="H58" s="2" t="str">
        <f t="shared" si="7"/>
        <v>USD</v>
      </c>
      <c r="I58" s="2" t="str">
        <f>Table14[[#This Row],[Short Description]]</f>
        <v>Tesira EEC-4</v>
      </c>
      <c r="J58" s="2" t="s">
        <v>2453</v>
      </c>
      <c r="K58" s="2" t="s">
        <v>2454</v>
      </c>
      <c r="L58" s="2" t="str">
        <f t="shared" si="8"/>
        <v>Current</v>
      </c>
      <c r="M58" s="2" t="s">
        <v>2414</v>
      </c>
      <c r="P58" s="2" t="str">
        <f t="shared" si="9"/>
        <v>Standard Freight</v>
      </c>
      <c r="Q58" s="2" t="str">
        <f t="shared" si="10"/>
        <v>n</v>
      </c>
      <c r="R58" s="2" t="str">
        <f t="shared" si="11"/>
        <v>n</v>
      </c>
      <c r="S58" s="2" t="s">
        <v>39</v>
      </c>
      <c r="T58" s="2" t="s">
        <v>46</v>
      </c>
      <c r="U58" s="29" t="str">
        <f t="shared" si="5"/>
        <v>https://www.biamp.com</v>
      </c>
      <c r="V58" s="2" t="str">
        <f>Table14[[#This Row],[Manufacturer''s Category]]</f>
        <v>Tesira</v>
      </c>
    </row>
    <row r="59" spans="1:23" ht="31.2" x14ac:dyDescent="0.3">
      <c r="A59" s="2" t="str">
        <f t="shared" si="6"/>
        <v>Biamp Systems</v>
      </c>
      <c r="B59" s="17">
        <f t="shared" si="12"/>
        <v>46076</v>
      </c>
      <c r="C59" s="47" t="s">
        <v>4248</v>
      </c>
      <c r="D59" s="45" t="s">
        <v>2456</v>
      </c>
      <c r="E59" s="2" t="s">
        <v>38</v>
      </c>
      <c r="F59" s="42">
        <v>958</v>
      </c>
      <c r="G59" s="2" t="s">
        <v>2455</v>
      </c>
      <c r="H59" s="2" t="str">
        <f t="shared" si="7"/>
        <v>USD</v>
      </c>
      <c r="I59" s="2" t="str">
        <f>Table14[[#This Row],[Short Description]]</f>
        <v>Tesira EEC-4 CK</v>
      </c>
      <c r="J59" s="26" t="s">
        <v>2457</v>
      </c>
      <c r="K59" s="2" t="s">
        <v>2458</v>
      </c>
      <c r="L59" s="2" t="str">
        <f t="shared" si="8"/>
        <v>Current</v>
      </c>
      <c r="M59" s="2" t="s">
        <v>2414</v>
      </c>
      <c r="P59" s="2" t="str">
        <f t="shared" si="9"/>
        <v>Standard Freight</v>
      </c>
      <c r="Q59" s="2" t="str">
        <f t="shared" si="10"/>
        <v>n</v>
      </c>
      <c r="R59" s="2" t="str">
        <f t="shared" si="11"/>
        <v>n</v>
      </c>
      <c r="S59" s="2" t="s">
        <v>39</v>
      </c>
      <c r="T59" s="2" t="s">
        <v>46</v>
      </c>
      <c r="U59" s="29" t="str">
        <f t="shared" si="5"/>
        <v>https://www.biamp.com</v>
      </c>
      <c r="V59" s="2" t="str">
        <f>Table14[[#This Row],[Manufacturer''s Category]]</f>
        <v>Tesira</v>
      </c>
    </row>
    <row r="60" spans="1:23" ht="30.6" x14ac:dyDescent="0.3">
      <c r="A60" s="2" t="str">
        <f t="shared" si="6"/>
        <v>Biamp Systems</v>
      </c>
      <c r="B60" s="17">
        <f t="shared" si="12"/>
        <v>46076</v>
      </c>
      <c r="C60" s="47">
        <v>901.03120000000001</v>
      </c>
      <c r="D60" s="45" t="s">
        <v>2460</v>
      </c>
      <c r="E60" s="2" t="s">
        <v>38</v>
      </c>
      <c r="F60" s="42">
        <v>479</v>
      </c>
      <c r="G60" s="2" t="s">
        <v>2459</v>
      </c>
      <c r="H60" s="2" t="str">
        <f t="shared" si="7"/>
        <v>USD</v>
      </c>
      <c r="I60" s="2" t="str">
        <f>Table14[[#This Row],[Short Description]]</f>
        <v>Tesira EIC-4</v>
      </c>
      <c r="J60" s="26" t="s">
        <v>2461</v>
      </c>
      <c r="K60" s="2" t="s">
        <v>2454</v>
      </c>
      <c r="L60" s="2" t="str">
        <f t="shared" si="8"/>
        <v>Current</v>
      </c>
      <c r="M60" s="2" t="s">
        <v>2414</v>
      </c>
      <c r="P60" s="2" t="str">
        <f t="shared" si="9"/>
        <v>Standard Freight</v>
      </c>
      <c r="Q60" s="2" t="str">
        <f t="shared" si="10"/>
        <v>n</v>
      </c>
      <c r="R60" s="2" t="str">
        <f t="shared" si="11"/>
        <v>n</v>
      </c>
      <c r="S60" s="2" t="s">
        <v>39</v>
      </c>
      <c r="T60" s="2" t="s">
        <v>46</v>
      </c>
      <c r="U60" s="29" t="str">
        <f t="shared" si="5"/>
        <v>https://www.biamp.com</v>
      </c>
      <c r="V60" s="2" t="str">
        <f>Table14[[#This Row],[Manufacturer''s Category]]</f>
        <v>Tesira</v>
      </c>
    </row>
    <row r="61" spans="1:23" ht="30.6" x14ac:dyDescent="0.3">
      <c r="A61" s="2" t="str">
        <f t="shared" si="6"/>
        <v>Biamp Systems</v>
      </c>
      <c r="B61" s="17">
        <f t="shared" si="12"/>
        <v>46076</v>
      </c>
      <c r="C61" s="47" t="s">
        <v>4249</v>
      </c>
      <c r="D61" s="45" t="s">
        <v>2463</v>
      </c>
      <c r="E61" s="2" t="s">
        <v>38</v>
      </c>
      <c r="F61" s="42">
        <v>479</v>
      </c>
      <c r="G61" s="2" t="s">
        <v>2462</v>
      </c>
      <c r="H61" s="2" t="str">
        <f t="shared" si="7"/>
        <v>USD</v>
      </c>
      <c r="I61" s="2" t="str">
        <f>Table14[[#This Row],[Short Description]]</f>
        <v>Tesira EIC-4 CK</v>
      </c>
      <c r="J61" s="26" t="s">
        <v>2464</v>
      </c>
      <c r="K61" s="2" t="s">
        <v>2458</v>
      </c>
      <c r="L61" s="2" t="str">
        <f t="shared" si="8"/>
        <v>Current</v>
      </c>
      <c r="M61" s="2" t="s">
        <v>2414</v>
      </c>
      <c r="P61" s="2" t="str">
        <f t="shared" si="9"/>
        <v>Standard Freight</v>
      </c>
      <c r="Q61" s="2" t="str">
        <f t="shared" si="10"/>
        <v>n</v>
      </c>
      <c r="R61" s="2" t="str">
        <f t="shared" si="11"/>
        <v>n</v>
      </c>
      <c r="S61" s="2" t="s">
        <v>39</v>
      </c>
      <c r="T61" s="2" t="s">
        <v>46</v>
      </c>
      <c r="U61" s="29" t="str">
        <f t="shared" si="5"/>
        <v>https://www.biamp.com</v>
      </c>
      <c r="V61" s="2" t="str">
        <f>Table14[[#This Row],[Manufacturer''s Category]]</f>
        <v>Tesira</v>
      </c>
    </row>
    <row r="62" spans="1:23" ht="31.2" x14ac:dyDescent="0.3">
      <c r="A62" s="2" t="str">
        <f t="shared" si="6"/>
        <v>Biamp Systems</v>
      </c>
      <c r="B62" s="17">
        <f t="shared" si="12"/>
        <v>46076</v>
      </c>
      <c r="C62" s="47">
        <v>901.03139999999996</v>
      </c>
      <c r="D62" s="45" t="s">
        <v>2466</v>
      </c>
      <c r="E62" s="2" t="s">
        <v>38</v>
      </c>
      <c r="F62" s="42">
        <v>445</v>
      </c>
      <c r="G62" s="2" t="s">
        <v>2465</v>
      </c>
      <c r="H62" s="2" t="str">
        <f t="shared" si="7"/>
        <v>USD</v>
      </c>
      <c r="I62" s="2" t="str">
        <f>Table14[[#This Row],[Short Description]]</f>
        <v>Tesira EIOC-4</v>
      </c>
      <c r="J62" s="2" t="s">
        <v>2467</v>
      </c>
      <c r="K62" s="33" t="s">
        <v>2454</v>
      </c>
      <c r="L62" s="2" t="str">
        <f t="shared" si="8"/>
        <v>Current</v>
      </c>
      <c r="M62" s="2" t="s">
        <v>2414</v>
      </c>
      <c r="P62" s="2" t="str">
        <f t="shared" si="9"/>
        <v>Standard Freight</v>
      </c>
      <c r="Q62" s="2" t="str">
        <f t="shared" si="10"/>
        <v>n</v>
      </c>
      <c r="R62" s="2" t="str">
        <f t="shared" si="11"/>
        <v>n</v>
      </c>
      <c r="S62" s="2" t="s">
        <v>39</v>
      </c>
      <c r="T62" s="2" t="s">
        <v>46</v>
      </c>
      <c r="U62" s="29" t="str">
        <f t="shared" si="5"/>
        <v>https://www.biamp.com</v>
      </c>
      <c r="V62" s="2" t="str">
        <f>Table14[[#This Row],[Manufacturer''s Category]]</f>
        <v>Tesira</v>
      </c>
    </row>
    <row r="63" spans="1:23" ht="31.2" x14ac:dyDescent="0.3">
      <c r="A63" s="2" t="str">
        <f t="shared" si="6"/>
        <v>Biamp Systems</v>
      </c>
      <c r="B63" s="17">
        <f t="shared" si="12"/>
        <v>46076</v>
      </c>
      <c r="C63" s="47" t="s">
        <v>4250</v>
      </c>
      <c r="D63" s="45" t="s">
        <v>2469</v>
      </c>
      <c r="E63" s="2" t="s">
        <v>38</v>
      </c>
      <c r="F63" s="42">
        <v>445</v>
      </c>
      <c r="G63" s="2" t="s">
        <v>2468</v>
      </c>
      <c r="H63" s="2" t="str">
        <f t="shared" si="7"/>
        <v>USD</v>
      </c>
      <c r="I63" s="2" t="str">
        <f>Table14[[#This Row],[Short Description]]</f>
        <v>Tesira EIOC-4 CK</v>
      </c>
      <c r="J63" s="2" t="s">
        <v>2470</v>
      </c>
      <c r="K63" s="33" t="s">
        <v>2458</v>
      </c>
      <c r="L63" s="2" t="str">
        <f t="shared" si="8"/>
        <v>Current</v>
      </c>
      <c r="M63" s="2" t="s">
        <v>2414</v>
      </c>
      <c r="P63" s="2" t="str">
        <f t="shared" si="9"/>
        <v>Standard Freight</v>
      </c>
      <c r="Q63" s="2" t="str">
        <f t="shared" si="10"/>
        <v>n</v>
      </c>
      <c r="R63" s="2" t="str">
        <f t="shared" si="11"/>
        <v>n</v>
      </c>
      <c r="S63" s="2" t="s">
        <v>39</v>
      </c>
      <c r="T63" s="2" t="s">
        <v>46</v>
      </c>
      <c r="U63" s="29" t="str">
        <f t="shared" si="5"/>
        <v>https://www.biamp.com</v>
      </c>
      <c r="V63" s="2" t="str">
        <f>Table14[[#This Row],[Manufacturer''s Category]]</f>
        <v>Tesira</v>
      </c>
    </row>
    <row r="64" spans="1:23" ht="30.6" x14ac:dyDescent="0.3">
      <c r="A64" s="2" t="str">
        <f t="shared" si="6"/>
        <v>Biamp Systems</v>
      </c>
      <c r="B64" s="17">
        <f t="shared" si="12"/>
        <v>46076</v>
      </c>
      <c r="C64" s="47">
        <v>901.03129999999999</v>
      </c>
      <c r="D64" s="45" t="s">
        <v>2472</v>
      </c>
      <c r="E64" s="2" t="s">
        <v>38</v>
      </c>
      <c r="F64" s="42">
        <v>422</v>
      </c>
      <c r="G64" s="2" t="s">
        <v>2471</v>
      </c>
      <c r="H64" s="2" t="str">
        <f t="shared" si="7"/>
        <v>USD</v>
      </c>
      <c r="I64" s="2" t="str">
        <f>Table14[[#This Row],[Short Description]]</f>
        <v>Tesira EOC-4</v>
      </c>
      <c r="J64" s="2" t="s">
        <v>2473</v>
      </c>
      <c r="K64" s="33" t="s">
        <v>2454</v>
      </c>
      <c r="L64" s="2" t="str">
        <f t="shared" si="8"/>
        <v>Current</v>
      </c>
      <c r="M64" s="2" t="s">
        <v>2414</v>
      </c>
      <c r="P64" s="2" t="str">
        <f t="shared" si="9"/>
        <v>Standard Freight</v>
      </c>
      <c r="Q64" s="2" t="str">
        <f t="shared" si="10"/>
        <v>n</v>
      </c>
      <c r="R64" s="2" t="str">
        <f t="shared" si="11"/>
        <v>n</v>
      </c>
      <c r="S64" s="2" t="s">
        <v>39</v>
      </c>
      <c r="T64" s="2" t="s">
        <v>46</v>
      </c>
      <c r="U64" s="29" t="str">
        <f t="shared" si="5"/>
        <v>https://www.biamp.com</v>
      </c>
      <c r="V64" s="2" t="str">
        <f>Table14[[#This Row],[Manufacturer''s Category]]</f>
        <v>Tesira</v>
      </c>
    </row>
    <row r="65" spans="1:22" ht="30.6" x14ac:dyDescent="0.3">
      <c r="A65" s="2" t="str">
        <f t="shared" si="6"/>
        <v>Biamp Systems</v>
      </c>
      <c r="B65" s="17">
        <f t="shared" si="12"/>
        <v>46076</v>
      </c>
      <c r="C65" s="47" t="s">
        <v>4251</v>
      </c>
      <c r="D65" s="45" t="s">
        <v>2475</v>
      </c>
      <c r="E65" s="2" t="s">
        <v>38</v>
      </c>
      <c r="F65" s="42">
        <v>422</v>
      </c>
      <c r="G65" s="2" t="s">
        <v>2474</v>
      </c>
      <c r="H65" s="2" t="str">
        <f t="shared" si="7"/>
        <v>USD</v>
      </c>
      <c r="I65" s="2" t="str">
        <f>Table14[[#This Row],[Short Description]]</f>
        <v>Tesira EOC-4 CK</v>
      </c>
      <c r="J65" s="2" t="s">
        <v>2476</v>
      </c>
      <c r="K65" s="2" t="s">
        <v>2458</v>
      </c>
      <c r="L65" s="2" t="str">
        <f t="shared" si="8"/>
        <v>Current</v>
      </c>
      <c r="M65" s="2" t="s">
        <v>2414</v>
      </c>
      <c r="P65" s="2" t="str">
        <f t="shared" si="9"/>
        <v>Standard Freight</v>
      </c>
      <c r="Q65" s="2" t="str">
        <f t="shared" si="10"/>
        <v>n</v>
      </c>
      <c r="R65" s="2" t="str">
        <f t="shared" si="11"/>
        <v>n</v>
      </c>
      <c r="S65" s="2" t="s">
        <v>39</v>
      </c>
      <c r="T65" s="2" t="s">
        <v>46</v>
      </c>
      <c r="U65" s="29" t="str">
        <f t="shared" si="5"/>
        <v>https://www.biamp.com</v>
      </c>
      <c r="V65" s="2" t="str">
        <f>Table14[[#This Row],[Manufacturer''s Category]]</f>
        <v>Tesira</v>
      </c>
    </row>
    <row r="66" spans="1:22" ht="31.2" x14ac:dyDescent="0.3">
      <c r="A66" s="2" t="str">
        <f t="shared" si="6"/>
        <v>Biamp Systems</v>
      </c>
      <c r="B66" s="17">
        <f t="shared" si="12"/>
        <v>46076</v>
      </c>
      <c r="C66" s="47" t="s">
        <v>4252</v>
      </c>
      <c r="D66" s="45" t="s">
        <v>2478</v>
      </c>
      <c r="E66" s="2" t="s">
        <v>38</v>
      </c>
      <c r="F66" s="42">
        <v>2332</v>
      </c>
      <c r="G66" s="2" t="s">
        <v>2477</v>
      </c>
      <c r="H66" s="2" t="str">
        <f t="shared" si="7"/>
        <v>USD</v>
      </c>
      <c r="I66" s="2" t="str">
        <f>Table14[[#This Row],[Short Description]]</f>
        <v>Tesira EX-AEC</v>
      </c>
      <c r="J66" s="2" t="s">
        <v>2479</v>
      </c>
      <c r="K66" s="2" t="s">
        <v>2480</v>
      </c>
      <c r="L66" s="2" t="str">
        <f t="shared" si="8"/>
        <v>Current</v>
      </c>
      <c r="M66" s="2" t="s">
        <v>2414</v>
      </c>
      <c r="N66" s="2" t="s">
        <v>44</v>
      </c>
      <c r="O66" s="2" t="s">
        <v>45</v>
      </c>
      <c r="P66" s="2" t="str">
        <f t="shared" si="9"/>
        <v>Standard Freight</v>
      </c>
      <c r="Q66" s="2" t="str">
        <f t="shared" si="10"/>
        <v>n</v>
      </c>
      <c r="R66" s="2" t="str">
        <f t="shared" si="11"/>
        <v>n</v>
      </c>
      <c r="S66" s="2" t="s">
        <v>39</v>
      </c>
      <c r="T66" s="2" t="s">
        <v>46</v>
      </c>
      <c r="U66" s="29" t="str">
        <f t="shared" si="5"/>
        <v>https://www.biamp.com</v>
      </c>
      <c r="V66" s="2" t="str">
        <f>Table14[[#This Row],[Manufacturer''s Category]]</f>
        <v>Tesira</v>
      </c>
    </row>
    <row r="67" spans="1:22" ht="31.2" x14ac:dyDescent="0.3">
      <c r="A67" s="2" t="str">
        <f t="shared" si="6"/>
        <v>Biamp Systems</v>
      </c>
      <c r="B67" s="17">
        <f t="shared" si="12"/>
        <v>46076</v>
      </c>
      <c r="C67" s="47" t="s">
        <v>4253</v>
      </c>
      <c r="D67" s="45" t="s">
        <v>2482</v>
      </c>
      <c r="E67" s="2" t="s">
        <v>38</v>
      </c>
      <c r="F67" s="42">
        <v>1808</v>
      </c>
      <c r="G67" s="2" t="s">
        <v>2481</v>
      </c>
      <c r="H67" s="2" t="str">
        <f t="shared" si="7"/>
        <v>USD</v>
      </c>
      <c r="I67" s="2" t="str">
        <f>Table14[[#This Row],[Short Description]]</f>
        <v>Tesira EX-IN</v>
      </c>
      <c r="J67" s="2" t="s">
        <v>2483</v>
      </c>
      <c r="K67" s="2" t="s">
        <v>2480</v>
      </c>
      <c r="L67" s="2" t="str">
        <f t="shared" si="8"/>
        <v>Current</v>
      </c>
      <c r="M67" s="2" t="s">
        <v>2414</v>
      </c>
      <c r="N67" s="2" t="s">
        <v>44</v>
      </c>
      <c r="O67" s="2" t="s">
        <v>45</v>
      </c>
      <c r="P67" s="2" t="str">
        <f t="shared" si="9"/>
        <v>Standard Freight</v>
      </c>
      <c r="Q67" s="2" t="str">
        <f t="shared" si="10"/>
        <v>n</v>
      </c>
      <c r="R67" s="2" t="str">
        <f t="shared" si="11"/>
        <v>n</v>
      </c>
      <c r="S67" s="2" t="s">
        <v>39</v>
      </c>
      <c r="T67" s="2" t="s">
        <v>46</v>
      </c>
      <c r="U67" s="29" t="str">
        <f t="shared" ref="U67:U98" si="13">URL</f>
        <v>https://www.biamp.com</v>
      </c>
      <c r="V67" s="2" t="str">
        <f>Table14[[#This Row],[Manufacturer''s Category]]</f>
        <v>Tesira</v>
      </c>
    </row>
    <row r="68" spans="1:22" ht="31.2" x14ac:dyDescent="0.3">
      <c r="A68" s="2" t="str">
        <f t="shared" si="6"/>
        <v>Biamp Systems</v>
      </c>
      <c r="B68" s="17">
        <f t="shared" si="12"/>
        <v>46076</v>
      </c>
      <c r="C68" s="47" t="s">
        <v>4254</v>
      </c>
      <c r="D68" s="45" t="s">
        <v>2485</v>
      </c>
      <c r="E68" s="2" t="s">
        <v>38</v>
      </c>
      <c r="F68" s="42">
        <v>1808</v>
      </c>
      <c r="G68" s="2" t="s">
        <v>2484</v>
      </c>
      <c r="H68" s="2" t="str">
        <f t="shared" si="7"/>
        <v>USD</v>
      </c>
      <c r="I68" s="2" t="str">
        <f>Table14[[#This Row],[Short Description]]</f>
        <v>Tesira EX-IO</v>
      </c>
      <c r="J68" s="2" t="s">
        <v>2486</v>
      </c>
      <c r="K68" s="2" t="s">
        <v>2480</v>
      </c>
      <c r="L68" s="2" t="str">
        <f t="shared" si="8"/>
        <v>Current</v>
      </c>
      <c r="M68" s="2" t="s">
        <v>2414</v>
      </c>
      <c r="N68" s="2" t="s">
        <v>44</v>
      </c>
      <c r="O68" s="2" t="s">
        <v>45</v>
      </c>
      <c r="P68" s="2" t="str">
        <f t="shared" si="9"/>
        <v>Standard Freight</v>
      </c>
      <c r="Q68" s="2" t="str">
        <f t="shared" si="10"/>
        <v>n</v>
      </c>
      <c r="R68" s="2" t="str">
        <f t="shared" si="11"/>
        <v>n</v>
      </c>
      <c r="S68" s="2" t="s">
        <v>39</v>
      </c>
      <c r="T68" s="2" t="s">
        <v>46</v>
      </c>
      <c r="U68" s="29" t="str">
        <f t="shared" si="13"/>
        <v>https://www.biamp.com</v>
      </c>
      <c r="V68" s="2" t="str">
        <f>Table14[[#This Row],[Manufacturer''s Category]]</f>
        <v>Tesira</v>
      </c>
    </row>
    <row r="69" spans="1:22" ht="31.2" x14ac:dyDescent="0.3">
      <c r="A69" s="2" t="str">
        <f t="shared" si="6"/>
        <v>Biamp Systems</v>
      </c>
      <c r="B69" s="17">
        <f t="shared" si="12"/>
        <v>46076</v>
      </c>
      <c r="C69" s="47" t="s">
        <v>4255</v>
      </c>
      <c r="D69" s="45" t="s">
        <v>2488</v>
      </c>
      <c r="E69" s="2" t="s">
        <v>38</v>
      </c>
      <c r="F69" s="42">
        <v>818</v>
      </c>
      <c r="G69" s="2" t="s">
        <v>2487</v>
      </c>
      <c r="H69" s="2" t="str">
        <f t="shared" si="7"/>
        <v>USD</v>
      </c>
      <c r="I69" s="2" t="str">
        <f>Table14[[#This Row],[Short Description]]</f>
        <v>Tesira EX-LOGIC</v>
      </c>
      <c r="J69" s="2" t="s">
        <v>2489</v>
      </c>
      <c r="K69" s="2" t="s">
        <v>2480</v>
      </c>
      <c r="L69" s="2" t="str">
        <f t="shared" si="8"/>
        <v>Current</v>
      </c>
      <c r="M69" s="2" t="s">
        <v>2414</v>
      </c>
      <c r="N69" s="2" t="s">
        <v>44</v>
      </c>
      <c r="O69" s="2" t="s">
        <v>45</v>
      </c>
      <c r="P69" s="2" t="str">
        <f t="shared" si="9"/>
        <v>Standard Freight</v>
      </c>
      <c r="Q69" s="2" t="str">
        <f t="shared" si="10"/>
        <v>n</v>
      </c>
      <c r="R69" s="2" t="str">
        <f t="shared" si="11"/>
        <v>n</v>
      </c>
      <c r="S69" s="2" t="s">
        <v>39</v>
      </c>
      <c r="T69" s="2" t="s">
        <v>46</v>
      </c>
      <c r="U69" s="29" t="str">
        <f t="shared" si="13"/>
        <v>https://www.biamp.com</v>
      </c>
      <c r="V69" s="2" t="str">
        <f>Table14[[#This Row],[Manufacturer''s Category]]</f>
        <v>Tesira</v>
      </c>
    </row>
    <row r="70" spans="1:22" ht="31.2" x14ac:dyDescent="0.3">
      <c r="A70" s="2" t="str">
        <f t="shared" si="6"/>
        <v>Biamp Systems</v>
      </c>
      <c r="B70" s="17">
        <f t="shared" si="12"/>
        <v>46076</v>
      </c>
      <c r="C70" s="47" t="s">
        <v>4256</v>
      </c>
      <c r="D70" s="45" t="s">
        <v>2491</v>
      </c>
      <c r="E70" s="2" t="s">
        <v>38</v>
      </c>
      <c r="F70" s="42">
        <v>2449</v>
      </c>
      <c r="G70" s="2" t="s">
        <v>2490</v>
      </c>
      <c r="H70" s="2" t="str">
        <f t="shared" si="7"/>
        <v>USD</v>
      </c>
      <c r="I70" s="2" t="str">
        <f>Table14[[#This Row],[Short Description]]</f>
        <v>Tesira EX-MOD</v>
      </c>
      <c r="J70" s="2" t="s">
        <v>2492</v>
      </c>
      <c r="K70" s="2" t="s">
        <v>2480</v>
      </c>
      <c r="L70" s="2" t="str">
        <f t="shared" si="8"/>
        <v>Current</v>
      </c>
      <c r="M70" s="2" t="s">
        <v>2414</v>
      </c>
      <c r="N70" s="2" t="s">
        <v>44</v>
      </c>
      <c r="O70" s="2" t="s">
        <v>45</v>
      </c>
      <c r="P70" s="2" t="str">
        <f t="shared" si="9"/>
        <v>Standard Freight</v>
      </c>
      <c r="Q70" s="2" t="str">
        <f t="shared" si="10"/>
        <v>n</v>
      </c>
      <c r="R70" s="2" t="str">
        <f t="shared" si="11"/>
        <v>n</v>
      </c>
      <c r="S70" s="2" t="s">
        <v>39</v>
      </c>
      <c r="T70" s="2" t="s">
        <v>46</v>
      </c>
      <c r="U70" s="29" t="str">
        <f t="shared" si="13"/>
        <v>https://www.biamp.com</v>
      </c>
      <c r="V70" s="2" t="str">
        <f>Table14[[#This Row],[Manufacturer''s Category]]</f>
        <v>Tesira</v>
      </c>
    </row>
    <row r="71" spans="1:22" ht="31.2" x14ac:dyDescent="0.3">
      <c r="A71" s="2" t="str">
        <f t="shared" si="6"/>
        <v>Biamp Systems</v>
      </c>
      <c r="B71" s="17">
        <f t="shared" si="12"/>
        <v>46076</v>
      </c>
      <c r="C71" s="47" t="s">
        <v>4257</v>
      </c>
      <c r="D71" s="45" t="s">
        <v>2494</v>
      </c>
      <c r="E71" s="2" t="s">
        <v>38</v>
      </c>
      <c r="F71" s="42">
        <v>1808</v>
      </c>
      <c r="G71" s="2" t="s">
        <v>2493</v>
      </c>
      <c r="H71" s="2" t="str">
        <f t="shared" si="7"/>
        <v>USD</v>
      </c>
      <c r="I71" s="2" t="str">
        <f>Table14[[#This Row],[Short Description]]</f>
        <v>Tesira EX-OUT</v>
      </c>
      <c r="J71" s="2" t="s">
        <v>2495</v>
      </c>
      <c r="K71" s="2" t="s">
        <v>2480</v>
      </c>
      <c r="L71" s="2" t="str">
        <f t="shared" si="8"/>
        <v>Current</v>
      </c>
      <c r="M71" s="2" t="s">
        <v>2414</v>
      </c>
      <c r="N71" s="2" t="s">
        <v>44</v>
      </c>
      <c r="O71" s="2" t="s">
        <v>45</v>
      </c>
      <c r="P71" s="2" t="str">
        <f t="shared" si="9"/>
        <v>Standard Freight</v>
      </c>
      <c r="Q71" s="2" t="str">
        <f t="shared" si="10"/>
        <v>n</v>
      </c>
      <c r="R71" s="2" t="str">
        <f t="shared" si="11"/>
        <v>n</v>
      </c>
      <c r="S71" s="2" t="s">
        <v>39</v>
      </c>
      <c r="T71" s="2" t="s">
        <v>46</v>
      </c>
      <c r="U71" s="29" t="str">
        <f t="shared" si="13"/>
        <v>https://www.biamp.com</v>
      </c>
      <c r="V71" s="2" t="str">
        <f>Table14[[#This Row],[Manufacturer''s Category]]</f>
        <v>Tesira</v>
      </c>
    </row>
    <row r="72" spans="1:22" ht="31.2" x14ac:dyDescent="0.3">
      <c r="A72" s="2" t="str">
        <f t="shared" ref="A72:A103" si="14">Company</f>
        <v>Biamp Systems</v>
      </c>
      <c r="B72" s="17">
        <f t="shared" si="12"/>
        <v>46076</v>
      </c>
      <c r="C72" s="44" t="s">
        <v>4258</v>
      </c>
      <c r="D72" s="45" t="s">
        <v>2497</v>
      </c>
      <c r="E72" s="2" t="s">
        <v>38</v>
      </c>
      <c r="F72" s="42">
        <v>1060</v>
      </c>
      <c r="G72" s="2" t="s">
        <v>2496</v>
      </c>
      <c r="H72" s="2" t="str">
        <f t="shared" si="7"/>
        <v>USD</v>
      </c>
      <c r="I72" s="2" t="str">
        <f>Table14[[#This Row],[Short Description]]</f>
        <v>Tesira EX-UBT</v>
      </c>
      <c r="J72" s="2" t="s">
        <v>2498</v>
      </c>
      <c r="K72" s="2" t="s">
        <v>2480</v>
      </c>
      <c r="L72" s="2" t="str">
        <f t="shared" si="8"/>
        <v>Current</v>
      </c>
      <c r="M72" s="2" t="s">
        <v>2414</v>
      </c>
      <c r="N72" s="2" t="s">
        <v>44</v>
      </c>
      <c r="O72" s="2" t="s">
        <v>45</v>
      </c>
      <c r="P72" s="2" t="str">
        <f t="shared" si="9"/>
        <v>Standard Freight</v>
      </c>
      <c r="Q72" s="2" t="str">
        <f t="shared" si="10"/>
        <v>n</v>
      </c>
      <c r="R72" s="2" t="str">
        <f t="shared" si="11"/>
        <v>n</v>
      </c>
      <c r="S72" s="2" t="s">
        <v>39</v>
      </c>
      <c r="T72" s="2" t="s">
        <v>46</v>
      </c>
      <c r="U72" s="29" t="str">
        <f t="shared" si="13"/>
        <v>https://www.biamp.com</v>
      </c>
      <c r="V72" s="2" t="str">
        <f>Table14[[#This Row],[Manufacturer''s Category]]</f>
        <v>Tesira</v>
      </c>
    </row>
    <row r="73" spans="1:22" ht="31.2" x14ac:dyDescent="0.3">
      <c r="A73" s="2" t="str">
        <f t="shared" si="14"/>
        <v>Biamp Systems</v>
      </c>
      <c r="B73" s="17">
        <f t="shared" si="12"/>
        <v>46076</v>
      </c>
      <c r="C73" s="47" t="s">
        <v>4259</v>
      </c>
      <c r="D73" s="45" t="s">
        <v>3126</v>
      </c>
      <c r="E73" s="2" t="s">
        <v>38</v>
      </c>
      <c r="F73" s="42">
        <v>827</v>
      </c>
      <c r="G73" s="2" t="s">
        <v>3151</v>
      </c>
      <c r="H73" s="2" t="s">
        <v>2</v>
      </c>
      <c r="I73" s="2" t="str">
        <f>Table14[[#This Row],[Short Description]]</f>
        <v>Tesira EX-USB</v>
      </c>
      <c r="J73" s="2" t="s">
        <v>3127</v>
      </c>
      <c r="K73" s="2" t="s">
        <v>3128</v>
      </c>
      <c r="L73" s="2" t="s">
        <v>5</v>
      </c>
      <c r="M73" s="2" t="s">
        <v>2414</v>
      </c>
      <c r="N73" s="2" t="s">
        <v>2964</v>
      </c>
      <c r="O73" s="2" t="s">
        <v>2964</v>
      </c>
      <c r="P73" s="2" t="s">
        <v>7</v>
      </c>
      <c r="Q73" s="2" t="s">
        <v>58</v>
      </c>
      <c r="R73" s="2" t="s">
        <v>58</v>
      </c>
      <c r="S73" s="2" t="s">
        <v>39</v>
      </c>
      <c r="T73" s="2" t="s">
        <v>46</v>
      </c>
      <c r="U73" s="29" t="str">
        <f t="shared" si="13"/>
        <v>https://www.biamp.com</v>
      </c>
      <c r="V73" s="2" t="s">
        <v>2414</v>
      </c>
    </row>
    <row r="74" spans="1:22" ht="31.2" x14ac:dyDescent="0.3">
      <c r="A74" s="2" t="str">
        <f t="shared" si="14"/>
        <v>Biamp Systems</v>
      </c>
      <c r="B74" s="17">
        <f t="shared" si="12"/>
        <v>46076</v>
      </c>
      <c r="C74" s="47" t="s">
        <v>4260</v>
      </c>
      <c r="D74" s="45" t="s">
        <v>2500</v>
      </c>
      <c r="E74" s="2" t="s">
        <v>38</v>
      </c>
      <c r="F74" s="42">
        <v>1085</v>
      </c>
      <c r="G74" s="2" t="s">
        <v>2499</v>
      </c>
      <c r="H74" s="2" t="str">
        <f t="shared" ref="H74:H116" si="15">Currency</f>
        <v>USD</v>
      </c>
      <c r="I74" s="2" t="str">
        <f>Table14[[#This Row],[Short Description]]</f>
        <v>Tesira HD-1</v>
      </c>
      <c r="J74" s="2" t="s">
        <v>2501</v>
      </c>
      <c r="K74" s="2" t="s">
        <v>2502</v>
      </c>
      <c r="L74" s="2" t="str">
        <f t="shared" ref="L74:L116" si="16">ItemStatus</f>
        <v>Current</v>
      </c>
      <c r="M74" s="2" t="s">
        <v>2414</v>
      </c>
      <c r="N74" s="2" t="s">
        <v>44</v>
      </c>
      <c r="O74" s="2" t="s">
        <v>45</v>
      </c>
      <c r="P74" s="2" t="str">
        <f t="shared" ref="P74:P116" si="17">Freight</f>
        <v>Standard Freight</v>
      </c>
      <c r="Q74" s="2" t="str">
        <f t="shared" ref="Q74:Q116" si="18">DropShip</f>
        <v>n</v>
      </c>
      <c r="R74" s="2" t="str">
        <f t="shared" ref="R74:R116" si="19">EnergyStar</f>
        <v>n</v>
      </c>
      <c r="S74" s="2" t="s">
        <v>39</v>
      </c>
      <c r="T74" s="2" t="s">
        <v>46</v>
      </c>
      <c r="U74" s="29" t="str">
        <f t="shared" si="13"/>
        <v>https://www.biamp.com</v>
      </c>
      <c r="V74" s="2" t="str">
        <f>Table14[[#This Row],[Manufacturer''s Category]]</f>
        <v>Tesira</v>
      </c>
    </row>
    <row r="75" spans="1:22" ht="30.6" x14ac:dyDescent="0.3">
      <c r="A75" s="2" t="str">
        <f t="shared" si="14"/>
        <v>Biamp Systems</v>
      </c>
      <c r="B75" s="17">
        <f t="shared" si="12"/>
        <v>46076</v>
      </c>
      <c r="C75" s="44" t="s">
        <v>4261</v>
      </c>
      <c r="D75" s="45" t="s">
        <v>2504</v>
      </c>
      <c r="E75" s="2" t="s">
        <v>38</v>
      </c>
      <c r="F75" s="42">
        <v>91</v>
      </c>
      <c r="G75" s="2" t="s">
        <v>2503</v>
      </c>
      <c r="H75" s="2" t="str">
        <f t="shared" si="15"/>
        <v>USD</v>
      </c>
      <c r="I75" s="2" t="str">
        <f>Table14[[#This Row],[Short Description]]</f>
        <v>Tesira RMK-1</v>
      </c>
      <c r="J75" s="2" t="s">
        <v>2505</v>
      </c>
      <c r="K75" s="2" t="s">
        <v>60</v>
      </c>
      <c r="L75" s="2" t="str">
        <f t="shared" si="16"/>
        <v>Current</v>
      </c>
      <c r="M75" s="2" t="s">
        <v>60</v>
      </c>
      <c r="P75" s="2" t="str">
        <f t="shared" si="17"/>
        <v>Standard Freight</v>
      </c>
      <c r="Q75" s="2" t="str">
        <f t="shared" si="18"/>
        <v>n</v>
      </c>
      <c r="R75" s="2" t="str">
        <f t="shared" si="19"/>
        <v>n</v>
      </c>
      <c r="S75" s="2" t="s">
        <v>39</v>
      </c>
      <c r="T75" s="2" t="s">
        <v>46</v>
      </c>
      <c r="U75" s="29" t="str">
        <f t="shared" si="13"/>
        <v>https://www.biamp.com</v>
      </c>
      <c r="V75" s="2" t="str">
        <f>Table14[[#This Row],[Manufacturer''s Category]]</f>
        <v>Mounts</v>
      </c>
    </row>
    <row r="76" spans="1:22" ht="30.6" x14ac:dyDescent="0.3">
      <c r="A76" s="2" t="str">
        <f t="shared" si="14"/>
        <v>Biamp Systems</v>
      </c>
      <c r="B76" s="17">
        <f t="shared" si="12"/>
        <v>46076</v>
      </c>
      <c r="C76" s="44" t="s">
        <v>4262</v>
      </c>
      <c r="D76" s="45" t="s">
        <v>2507</v>
      </c>
      <c r="E76" s="2" t="s">
        <v>38</v>
      </c>
      <c r="F76" s="42">
        <v>159</v>
      </c>
      <c r="G76" s="2" t="s">
        <v>2506</v>
      </c>
      <c r="H76" s="2" t="str">
        <f t="shared" si="15"/>
        <v>USD</v>
      </c>
      <c r="I76" s="2" t="str">
        <f>Table14[[#This Row],[Short Description]]</f>
        <v>Tesira RMK-2</v>
      </c>
      <c r="J76" s="2" t="s">
        <v>2508</v>
      </c>
      <c r="K76" s="2" t="s">
        <v>60</v>
      </c>
      <c r="L76" s="2" t="str">
        <f t="shared" si="16"/>
        <v>Current</v>
      </c>
      <c r="M76" s="2" t="s">
        <v>60</v>
      </c>
      <c r="P76" s="2" t="str">
        <f t="shared" si="17"/>
        <v>Standard Freight</v>
      </c>
      <c r="Q76" s="2" t="str">
        <f t="shared" si="18"/>
        <v>n</v>
      </c>
      <c r="R76" s="2" t="str">
        <f t="shared" si="19"/>
        <v>n</v>
      </c>
      <c r="S76" s="2" t="s">
        <v>39</v>
      </c>
      <c r="T76" s="2" t="s">
        <v>46</v>
      </c>
      <c r="U76" s="29" t="str">
        <f t="shared" si="13"/>
        <v>https://www.biamp.com</v>
      </c>
      <c r="V76" s="2" t="str">
        <f>Table14[[#This Row],[Manufacturer''s Category]]</f>
        <v>Mounts</v>
      </c>
    </row>
    <row r="77" spans="1:22" ht="31.2" x14ac:dyDescent="0.3">
      <c r="A77" s="2" t="str">
        <f t="shared" si="14"/>
        <v>Biamp Systems</v>
      </c>
      <c r="B77" s="17">
        <f t="shared" si="12"/>
        <v>46076</v>
      </c>
      <c r="C77" s="47">
        <v>901.03539999999998</v>
      </c>
      <c r="D77" s="45" t="s">
        <v>2510</v>
      </c>
      <c r="E77" s="2" t="s">
        <v>38</v>
      </c>
      <c r="F77" s="42">
        <v>958</v>
      </c>
      <c r="G77" s="2" t="s">
        <v>2509</v>
      </c>
      <c r="H77" s="2" t="str">
        <f t="shared" si="15"/>
        <v>USD</v>
      </c>
      <c r="I77" s="2" t="str">
        <f>Table14[[#This Row],[Short Description]]</f>
        <v>Tesira SAC-4</v>
      </c>
      <c r="J77" s="2" t="s">
        <v>2511</v>
      </c>
      <c r="K77" s="2" t="s">
        <v>2434</v>
      </c>
      <c r="L77" s="2" t="str">
        <f t="shared" si="16"/>
        <v>Current</v>
      </c>
      <c r="M77" s="2" t="s">
        <v>2414</v>
      </c>
      <c r="P77" s="2" t="str">
        <f t="shared" si="17"/>
        <v>Standard Freight</v>
      </c>
      <c r="Q77" s="2" t="str">
        <f t="shared" si="18"/>
        <v>n</v>
      </c>
      <c r="R77" s="2" t="str">
        <f t="shared" si="19"/>
        <v>n</v>
      </c>
      <c r="S77" s="2" t="s">
        <v>39</v>
      </c>
      <c r="T77" s="2" t="s">
        <v>46</v>
      </c>
      <c r="U77" s="29" t="str">
        <f t="shared" si="13"/>
        <v>https://www.biamp.com</v>
      </c>
      <c r="V77" s="2" t="str">
        <f>Table14[[#This Row],[Manufacturer''s Category]]</f>
        <v>Tesira</v>
      </c>
    </row>
    <row r="78" spans="1:22" ht="31.2" x14ac:dyDescent="0.3">
      <c r="A78" s="2" t="str">
        <f t="shared" si="14"/>
        <v>Biamp Systems</v>
      </c>
      <c r="B78" s="17">
        <f t="shared" si="12"/>
        <v>46076</v>
      </c>
      <c r="C78" s="47" t="s">
        <v>4263</v>
      </c>
      <c r="D78" s="45" t="s">
        <v>2513</v>
      </c>
      <c r="E78" s="2" t="s">
        <v>38</v>
      </c>
      <c r="F78" s="42">
        <v>958</v>
      </c>
      <c r="G78" s="2" t="s">
        <v>2512</v>
      </c>
      <c r="H78" s="2" t="str">
        <f t="shared" si="15"/>
        <v>USD</v>
      </c>
      <c r="I78" s="2" t="str">
        <f>Table14[[#This Row],[Short Description]]</f>
        <v>Tesira SAC-4 CK</v>
      </c>
      <c r="J78" s="2" t="s">
        <v>2514</v>
      </c>
      <c r="K78" s="2" t="s">
        <v>2438</v>
      </c>
      <c r="L78" s="2" t="str">
        <f t="shared" si="16"/>
        <v>Current</v>
      </c>
      <c r="M78" s="2" t="s">
        <v>2414</v>
      </c>
      <c r="P78" s="2" t="str">
        <f t="shared" si="17"/>
        <v>Standard Freight</v>
      </c>
      <c r="Q78" s="2" t="str">
        <f t="shared" si="18"/>
        <v>n</v>
      </c>
      <c r="R78" s="2" t="str">
        <f t="shared" si="19"/>
        <v>n</v>
      </c>
      <c r="S78" s="2" t="s">
        <v>39</v>
      </c>
      <c r="T78" s="2" t="s">
        <v>46</v>
      </c>
      <c r="U78" s="29" t="str">
        <f t="shared" si="13"/>
        <v>https://www.biamp.com</v>
      </c>
      <c r="V78" s="2" t="str">
        <f>Table14[[#This Row],[Manufacturer''s Category]]</f>
        <v>Tesira</v>
      </c>
    </row>
    <row r="79" spans="1:22" ht="31.2" x14ac:dyDescent="0.3">
      <c r="A79" s="2" t="str">
        <f t="shared" si="14"/>
        <v>Biamp Systems</v>
      </c>
      <c r="B79" s="17">
        <f t="shared" si="12"/>
        <v>46076</v>
      </c>
      <c r="C79" s="47">
        <v>901.0317</v>
      </c>
      <c r="D79" s="45" t="s">
        <v>2516</v>
      </c>
      <c r="E79" s="2" t="s">
        <v>38</v>
      </c>
      <c r="F79" s="42">
        <v>1096</v>
      </c>
      <c r="G79" s="2" t="s">
        <v>2515</v>
      </c>
      <c r="H79" s="2" t="str">
        <f t="shared" si="15"/>
        <v>USD</v>
      </c>
      <c r="I79" s="2" t="str">
        <f>Table14[[#This Row],[Short Description]]</f>
        <v>Tesira SCM-1</v>
      </c>
      <c r="J79" s="2" t="s">
        <v>2517</v>
      </c>
      <c r="K79" s="2" t="s">
        <v>2434</v>
      </c>
      <c r="L79" s="2" t="str">
        <f t="shared" si="16"/>
        <v>Current</v>
      </c>
      <c r="M79" s="2" t="s">
        <v>2414</v>
      </c>
      <c r="P79" s="2" t="str">
        <f t="shared" si="17"/>
        <v>Standard Freight</v>
      </c>
      <c r="Q79" s="2" t="str">
        <f t="shared" si="18"/>
        <v>n</v>
      </c>
      <c r="R79" s="2" t="str">
        <f t="shared" si="19"/>
        <v>n</v>
      </c>
      <c r="S79" s="2" t="s">
        <v>39</v>
      </c>
      <c r="T79" s="2" t="s">
        <v>46</v>
      </c>
      <c r="U79" s="29" t="str">
        <f t="shared" si="13"/>
        <v>https://www.biamp.com</v>
      </c>
      <c r="V79" s="2" t="str">
        <f>Table14[[#This Row],[Manufacturer''s Category]]</f>
        <v>Tesira</v>
      </c>
    </row>
    <row r="80" spans="1:22" ht="31.2" x14ac:dyDescent="0.3">
      <c r="A80" s="2" t="str">
        <f t="shared" si="14"/>
        <v>Biamp Systems</v>
      </c>
      <c r="B80" s="17">
        <f t="shared" si="12"/>
        <v>46076</v>
      </c>
      <c r="C80" s="47" t="s">
        <v>4264</v>
      </c>
      <c r="D80" s="45" t="s">
        <v>2519</v>
      </c>
      <c r="E80" s="2" t="s">
        <v>38</v>
      </c>
      <c r="F80" s="42">
        <v>1096</v>
      </c>
      <c r="G80" s="2" t="s">
        <v>2518</v>
      </c>
      <c r="H80" s="2" t="str">
        <f t="shared" si="15"/>
        <v>USD</v>
      </c>
      <c r="I80" s="2" t="str">
        <f>Table14[[#This Row],[Short Description]]</f>
        <v>Tesira SCM-1 CK</v>
      </c>
      <c r="J80" s="2" t="s">
        <v>2520</v>
      </c>
      <c r="K80" s="2" t="s">
        <v>2438</v>
      </c>
      <c r="L80" s="2" t="str">
        <f t="shared" si="16"/>
        <v>Current</v>
      </c>
      <c r="M80" s="2" t="s">
        <v>2414</v>
      </c>
      <c r="P80" s="2" t="str">
        <f t="shared" si="17"/>
        <v>Standard Freight</v>
      </c>
      <c r="Q80" s="2" t="str">
        <f t="shared" si="18"/>
        <v>n</v>
      </c>
      <c r="R80" s="2" t="str">
        <f t="shared" si="19"/>
        <v>n</v>
      </c>
      <c r="S80" s="2" t="s">
        <v>39</v>
      </c>
      <c r="T80" s="2" t="s">
        <v>46</v>
      </c>
      <c r="U80" s="29" t="str">
        <f t="shared" si="13"/>
        <v>https://www.biamp.com</v>
      </c>
      <c r="V80" s="2" t="str">
        <f>Table14[[#This Row],[Manufacturer''s Category]]</f>
        <v>Tesira</v>
      </c>
    </row>
    <row r="81" spans="1:22" ht="31.2" x14ac:dyDescent="0.3">
      <c r="A81" s="2" t="str">
        <f t="shared" si="14"/>
        <v>Biamp Systems</v>
      </c>
      <c r="B81" s="17">
        <f t="shared" si="12"/>
        <v>46076</v>
      </c>
      <c r="C81" s="47">
        <v>901.03039999999999</v>
      </c>
      <c r="D81" s="45" t="s">
        <v>2522</v>
      </c>
      <c r="E81" s="2" t="s">
        <v>38</v>
      </c>
      <c r="F81" s="42">
        <v>958</v>
      </c>
      <c r="G81" s="2" t="s">
        <v>2521</v>
      </c>
      <c r="H81" s="2" t="str">
        <f t="shared" si="15"/>
        <v>USD</v>
      </c>
      <c r="I81" s="2" t="str">
        <f>Table14[[#This Row],[Short Description]]</f>
        <v>Tesira SEC-4</v>
      </c>
      <c r="J81" s="2" t="s">
        <v>2523</v>
      </c>
      <c r="K81" s="2" t="s">
        <v>2434</v>
      </c>
      <c r="L81" s="2" t="str">
        <f t="shared" si="16"/>
        <v>Current</v>
      </c>
      <c r="M81" s="2" t="s">
        <v>2414</v>
      </c>
      <c r="P81" s="2" t="str">
        <f t="shared" si="17"/>
        <v>Standard Freight</v>
      </c>
      <c r="Q81" s="2" t="str">
        <f t="shared" si="18"/>
        <v>n</v>
      </c>
      <c r="R81" s="2" t="str">
        <f t="shared" si="19"/>
        <v>n</v>
      </c>
      <c r="S81" s="2" t="s">
        <v>39</v>
      </c>
      <c r="T81" s="2" t="s">
        <v>46</v>
      </c>
      <c r="U81" s="29" t="str">
        <f t="shared" si="13"/>
        <v>https://www.biamp.com</v>
      </c>
      <c r="V81" s="2" t="str">
        <f>Table14[[#This Row],[Manufacturer''s Category]]</f>
        <v>Tesira</v>
      </c>
    </row>
    <row r="82" spans="1:22" ht="31.2" x14ac:dyDescent="0.3">
      <c r="A82" s="2" t="str">
        <f t="shared" si="14"/>
        <v>Biamp Systems</v>
      </c>
      <c r="B82" s="17">
        <f t="shared" si="12"/>
        <v>46076</v>
      </c>
      <c r="C82" s="47" t="s">
        <v>4265</v>
      </c>
      <c r="D82" s="45" t="s">
        <v>2525</v>
      </c>
      <c r="E82" s="2" t="s">
        <v>38</v>
      </c>
      <c r="F82" s="42">
        <v>958</v>
      </c>
      <c r="G82" s="2" t="s">
        <v>2524</v>
      </c>
      <c r="H82" s="2" t="str">
        <f t="shared" si="15"/>
        <v>USD</v>
      </c>
      <c r="I82" s="2" t="str">
        <f>Table14[[#This Row],[Short Description]]</f>
        <v>Tesira SEC-4 CK</v>
      </c>
      <c r="J82" s="2" t="s">
        <v>2526</v>
      </c>
      <c r="K82" s="2" t="s">
        <v>2438</v>
      </c>
      <c r="L82" s="2" t="str">
        <f t="shared" si="16"/>
        <v>Current</v>
      </c>
      <c r="M82" s="2" t="s">
        <v>2414</v>
      </c>
      <c r="P82" s="2" t="str">
        <f t="shared" si="17"/>
        <v>Standard Freight</v>
      </c>
      <c r="Q82" s="2" t="str">
        <f t="shared" si="18"/>
        <v>n</v>
      </c>
      <c r="R82" s="2" t="str">
        <f t="shared" si="19"/>
        <v>n</v>
      </c>
      <c r="S82" s="2" t="s">
        <v>39</v>
      </c>
      <c r="T82" s="2" t="s">
        <v>46</v>
      </c>
      <c r="U82" s="29" t="str">
        <f t="shared" si="13"/>
        <v>https://www.biamp.com</v>
      </c>
      <c r="V82" s="2" t="str">
        <f>Table14[[#This Row],[Manufacturer''s Category]]</f>
        <v>Tesira</v>
      </c>
    </row>
    <row r="83" spans="1:22" ht="31.2" x14ac:dyDescent="0.3">
      <c r="A83" s="2" t="str">
        <f t="shared" si="14"/>
        <v>Biamp Systems</v>
      </c>
      <c r="B83" s="17">
        <f t="shared" si="12"/>
        <v>46076</v>
      </c>
      <c r="C83" s="47" t="s">
        <v>4266</v>
      </c>
      <c r="D83" s="45" t="s">
        <v>2528</v>
      </c>
      <c r="E83" s="2" t="s">
        <v>38</v>
      </c>
      <c r="F83" s="42">
        <v>10261</v>
      </c>
      <c r="G83" s="2" t="s">
        <v>2527</v>
      </c>
      <c r="H83" s="2" t="str">
        <f t="shared" si="15"/>
        <v>USD</v>
      </c>
      <c r="I83" s="2" t="str">
        <f>Table14[[#This Row],[Short Description]]</f>
        <v>Tesira SERVER</v>
      </c>
      <c r="J83" s="2" t="s">
        <v>2529</v>
      </c>
      <c r="K83" s="2" t="s">
        <v>2530</v>
      </c>
      <c r="L83" s="2" t="str">
        <f t="shared" si="16"/>
        <v>Current</v>
      </c>
      <c r="M83" s="2" t="s">
        <v>2414</v>
      </c>
      <c r="N83" s="2" t="s">
        <v>44</v>
      </c>
      <c r="O83" s="2" t="s">
        <v>45</v>
      </c>
      <c r="P83" s="2" t="str">
        <f t="shared" si="17"/>
        <v>Standard Freight</v>
      </c>
      <c r="Q83" s="2" t="str">
        <f t="shared" si="18"/>
        <v>n</v>
      </c>
      <c r="R83" s="2" t="str">
        <f t="shared" si="19"/>
        <v>n</v>
      </c>
      <c r="S83" s="2" t="s">
        <v>39</v>
      </c>
      <c r="T83" s="2" t="s">
        <v>46</v>
      </c>
      <c r="U83" s="29" t="str">
        <f t="shared" si="13"/>
        <v>https://www.biamp.com</v>
      </c>
      <c r="V83" s="2" t="str">
        <f>Table14[[#This Row],[Manufacturer''s Category]]</f>
        <v>Tesira</v>
      </c>
    </row>
    <row r="84" spans="1:22" ht="31.2" x14ac:dyDescent="0.3">
      <c r="A84" s="2" t="str">
        <f t="shared" si="14"/>
        <v>Biamp Systems</v>
      </c>
      <c r="B84" s="17">
        <f t="shared" si="12"/>
        <v>46076</v>
      </c>
      <c r="C84" s="47" t="s">
        <v>4267</v>
      </c>
      <c r="D84" s="45" t="s">
        <v>2532</v>
      </c>
      <c r="E84" s="2" t="s">
        <v>38</v>
      </c>
      <c r="F84" s="42">
        <v>8631</v>
      </c>
      <c r="G84" s="2" t="s">
        <v>2531</v>
      </c>
      <c r="H84" s="2" t="str">
        <f t="shared" si="15"/>
        <v>USD</v>
      </c>
      <c r="I84" s="2" t="str">
        <f>Table14[[#This Row],[Short Description]]</f>
        <v>Tesira SERVER-IO</v>
      </c>
      <c r="J84" s="2" t="s">
        <v>2533</v>
      </c>
      <c r="K84" s="2" t="s">
        <v>2530</v>
      </c>
      <c r="L84" s="2" t="str">
        <f t="shared" si="16"/>
        <v>Current</v>
      </c>
      <c r="M84" s="2" t="s">
        <v>2414</v>
      </c>
      <c r="N84" s="2" t="s">
        <v>44</v>
      </c>
      <c r="O84" s="2" t="s">
        <v>45</v>
      </c>
      <c r="P84" s="2" t="str">
        <f t="shared" si="17"/>
        <v>Standard Freight</v>
      </c>
      <c r="Q84" s="2" t="str">
        <f t="shared" si="18"/>
        <v>n</v>
      </c>
      <c r="R84" s="2" t="str">
        <f t="shared" si="19"/>
        <v>n</v>
      </c>
      <c r="S84" s="2" t="s">
        <v>39</v>
      </c>
      <c r="T84" s="2" t="s">
        <v>46</v>
      </c>
      <c r="U84" s="29" t="str">
        <f t="shared" si="13"/>
        <v>https://www.biamp.com</v>
      </c>
      <c r="V84" s="2" t="str">
        <f>Table14[[#This Row],[Manufacturer''s Category]]</f>
        <v>Tesira</v>
      </c>
    </row>
    <row r="85" spans="1:22" ht="46.8" x14ac:dyDescent="0.3">
      <c r="A85" s="2" t="str">
        <f t="shared" si="14"/>
        <v>Biamp Systems</v>
      </c>
      <c r="B85" s="17">
        <f t="shared" si="12"/>
        <v>46076</v>
      </c>
      <c r="C85" s="47" t="s">
        <v>4268</v>
      </c>
      <c r="D85" s="45" t="s">
        <v>2535</v>
      </c>
      <c r="E85" s="2" t="s">
        <v>38</v>
      </c>
      <c r="F85" s="42">
        <v>9445</v>
      </c>
      <c r="G85" s="2" t="s">
        <v>2534</v>
      </c>
      <c r="H85" s="2" t="str">
        <f t="shared" si="15"/>
        <v>USD</v>
      </c>
      <c r="I85" s="2" t="str">
        <f>Table14[[#This Row],[Short Description]]</f>
        <v>Tesira SERVER-IO AVB</v>
      </c>
      <c r="J85" s="2" t="s">
        <v>2536</v>
      </c>
      <c r="K85" s="2" t="s">
        <v>2530</v>
      </c>
      <c r="L85" s="2" t="str">
        <f t="shared" si="16"/>
        <v>Current</v>
      </c>
      <c r="M85" s="2" t="s">
        <v>2414</v>
      </c>
      <c r="N85" s="2" t="s">
        <v>44</v>
      </c>
      <c r="O85" s="2" t="s">
        <v>45</v>
      </c>
      <c r="P85" s="2" t="str">
        <f t="shared" si="17"/>
        <v>Standard Freight</v>
      </c>
      <c r="Q85" s="2" t="str">
        <f t="shared" si="18"/>
        <v>n</v>
      </c>
      <c r="R85" s="2" t="str">
        <f t="shared" si="19"/>
        <v>n</v>
      </c>
      <c r="S85" s="2" t="s">
        <v>39</v>
      </c>
      <c r="T85" s="2" t="s">
        <v>46</v>
      </c>
      <c r="U85" s="29" t="str">
        <f t="shared" si="13"/>
        <v>https://www.biamp.com</v>
      </c>
      <c r="V85" s="2" t="str">
        <f>Table14[[#This Row],[Manufacturer''s Category]]</f>
        <v>Tesira</v>
      </c>
    </row>
    <row r="86" spans="1:22" ht="31.2" x14ac:dyDescent="0.3">
      <c r="A86" s="2" t="str">
        <f t="shared" si="14"/>
        <v>Biamp Systems</v>
      </c>
      <c r="B86" s="17">
        <f t="shared" si="12"/>
        <v>46076</v>
      </c>
      <c r="C86" s="47">
        <v>901.03020000000004</v>
      </c>
      <c r="D86" s="45" t="s">
        <v>2538</v>
      </c>
      <c r="E86" s="2" t="s">
        <v>38</v>
      </c>
      <c r="F86" s="42">
        <v>479</v>
      </c>
      <c r="G86" s="2" t="s">
        <v>2537</v>
      </c>
      <c r="H86" s="2" t="str">
        <f t="shared" si="15"/>
        <v>USD</v>
      </c>
      <c r="I86" s="2" t="str">
        <f>Table14[[#This Row],[Short Description]]</f>
        <v>Tesira SIC-4</v>
      </c>
      <c r="J86" s="2" t="s">
        <v>2539</v>
      </c>
      <c r="K86" s="2" t="s">
        <v>2434</v>
      </c>
      <c r="L86" s="2" t="str">
        <f t="shared" si="16"/>
        <v>Current</v>
      </c>
      <c r="M86" s="2" t="s">
        <v>2414</v>
      </c>
      <c r="P86" s="2" t="str">
        <f t="shared" si="17"/>
        <v>Standard Freight</v>
      </c>
      <c r="Q86" s="2" t="str">
        <f t="shared" si="18"/>
        <v>n</v>
      </c>
      <c r="R86" s="2" t="str">
        <f t="shared" si="19"/>
        <v>n</v>
      </c>
      <c r="S86" s="2" t="s">
        <v>39</v>
      </c>
      <c r="T86" s="2" t="s">
        <v>46</v>
      </c>
      <c r="U86" s="29" t="str">
        <f t="shared" si="13"/>
        <v>https://www.biamp.com</v>
      </c>
      <c r="V86" s="2" t="str">
        <f>Table14[[#This Row],[Manufacturer''s Category]]</f>
        <v>Tesira</v>
      </c>
    </row>
    <row r="87" spans="1:22" ht="31.2" x14ac:dyDescent="0.3">
      <c r="A87" s="2" t="str">
        <f t="shared" si="14"/>
        <v>Biamp Systems</v>
      </c>
      <c r="B87" s="17">
        <f t="shared" si="12"/>
        <v>46076</v>
      </c>
      <c r="C87" s="47" t="s">
        <v>4269</v>
      </c>
      <c r="D87" s="45" t="s">
        <v>2541</v>
      </c>
      <c r="E87" s="2" t="s">
        <v>38</v>
      </c>
      <c r="F87" s="42">
        <v>479</v>
      </c>
      <c r="G87" s="2" t="s">
        <v>2540</v>
      </c>
      <c r="H87" s="2" t="str">
        <f t="shared" si="15"/>
        <v>USD</v>
      </c>
      <c r="I87" s="2" t="str">
        <f>Table14[[#This Row],[Short Description]]</f>
        <v>Tesira SIC-4 CK</v>
      </c>
      <c r="J87" s="2" t="s">
        <v>2542</v>
      </c>
      <c r="K87" s="2" t="s">
        <v>2438</v>
      </c>
      <c r="L87" s="2" t="str">
        <f t="shared" si="16"/>
        <v>Current</v>
      </c>
      <c r="M87" s="2" t="s">
        <v>2414</v>
      </c>
      <c r="P87" s="2" t="str">
        <f t="shared" si="17"/>
        <v>Standard Freight</v>
      </c>
      <c r="Q87" s="2" t="str">
        <f t="shared" si="18"/>
        <v>n</v>
      </c>
      <c r="R87" s="2" t="str">
        <f t="shared" si="19"/>
        <v>n</v>
      </c>
      <c r="S87" s="2" t="s">
        <v>39</v>
      </c>
      <c r="T87" s="2" t="s">
        <v>46</v>
      </c>
      <c r="U87" s="29" t="str">
        <f t="shared" si="13"/>
        <v>https://www.biamp.com</v>
      </c>
      <c r="V87" s="2" t="str">
        <f>Table14[[#This Row],[Manufacturer''s Category]]</f>
        <v>Tesira</v>
      </c>
    </row>
    <row r="88" spans="1:22" ht="31.2" x14ac:dyDescent="0.3">
      <c r="A88" s="2" t="str">
        <f t="shared" si="14"/>
        <v>Biamp Systems</v>
      </c>
      <c r="B88" s="17">
        <f t="shared" si="12"/>
        <v>46076</v>
      </c>
      <c r="C88" s="47">
        <v>901.03030000000001</v>
      </c>
      <c r="D88" s="45" t="s">
        <v>2544</v>
      </c>
      <c r="E88" s="2" t="s">
        <v>38</v>
      </c>
      <c r="F88" s="42">
        <v>422</v>
      </c>
      <c r="G88" s="2" t="s">
        <v>2543</v>
      </c>
      <c r="H88" s="2" t="str">
        <f t="shared" si="15"/>
        <v>USD</v>
      </c>
      <c r="I88" s="2" t="str">
        <f>Table14[[#This Row],[Short Description]]</f>
        <v>Tesira SOC-4</v>
      </c>
      <c r="J88" s="2" t="s">
        <v>2545</v>
      </c>
      <c r="K88" s="2" t="s">
        <v>2434</v>
      </c>
      <c r="L88" s="2" t="str">
        <f t="shared" si="16"/>
        <v>Current</v>
      </c>
      <c r="M88" s="2" t="s">
        <v>2414</v>
      </c>
      <c r="P88" s="2" t="str">
        <f t="shared" si="17"/>
        <v>Standard Freight</v>
      </c>
      <c r="Q88" s="2" t="str">
        <f t="shared" si="18"/>
        <v>n</v>
      </c>
      <c r="R88" s="2" t="str">
        <f t="shared" si="19"/>
        <v>n</v>
      </c>
      <c r="S88" s="2" t="s">
        <v>39</v>
      </c>
      <c r="T88" s="2" t="s">
        <v>46</v>
      </c>
      <c r="U88" s="29" t="str">
        <f t="shared" si="13"/>
        <v>https://www.biamp.com</v>
      </c>
      <c r="V88" s="2" t="str">
        <f>Table14[[#This Row],[Manufacturer''s Category]]</f>
        <v>Tesira</v>
      </c>
    </row>
    <row r="89" spans="1:22" ht="31.2" x14ac:dyDescent="0.3">
      <c r="A89" s="2" t="str">
        <f t="shared" si="14"/>
        <v>Biamp Systems</v>
      </c>
      <c r="B89" s="17">
        <f t="shared" si="12"/>
        <v>46076</v>
      </c>
      <c r="C89" s="47" t="s">
        <v>4270</v>
      </c>
      <c r="D89" s="45" t="s">
        <v>2547</v>
      </c>
      <c r="E89" s="2" t="s">
        <v>38</v>
      </c>
      <c r="F89" s="42">
        <v>422</v>
      </c>
      <c r="G89" s="2" t="s">
        <v>2546</v>
      </c>
      <c r="H89" s="2" t="str">
        <f t="shared" si="15"/>
        <v>USD</v>
      </c>
      <c r="I89" s="2" t="str">
        <f>Table14[[#This Row],[Short Description]]</f>
        <v>Tesira SOC-4 CK</v>
      </c>
      <c r="J89" s="2" t="s">
        <v>2548</v>
      </c>
      <c r="K89" s="2" t="s">
        <v>2438</v>
      </c>
      <c r="L89" s="2" t="str">
        <f t="shared" si="16"/>
        <v>Current</v>
      </c>
      <c r="M89" s="2" t="s">
        <v>2414</v>
      </c>
      <c r="P89" s="2" t="str">
        <f t="shared" si="17"/>
        <v>Standard Freight</v>
      </c>
      <c r="Q89" s="2" t="str">
        <f t="shared" si="18"/>
        <v>n</v>
      </c>
      <c r="R89" s="2" t="str">
        <f t="shared" si="19"/>
        <v>n</v>
      </c>
      <c r="S89" s="2" t="s">
        <v>39</v>
      </c>
      <c r="T89" s="2" t="s">
        <v>46</v>
      </c>
      <c r="U89" s="29" t="str">
        <f t="shared" si="13"/>
        <v>https://www.biamp.com</v>
      </c>
      <c r="V89" s="2" t="str">
        <f>Table14[[#This Row],[Manufacturer''s Category]]</f>
        <v>Tesira</v>
      </c>
    </row>
    <row r="90" spans="1:22" ht="31.2" x14ac:dyDescent="0.3">
      <c r="A90" s="2" t="str">
        <f t="shared" si="14"/>
        <v>Biamp Systems</v>
      </c>
      <c r="B90" s="17">
        <f t="shared" ref="B90:B119" si="20">Effectivity_Date</f>
        <v>46076</v>
      </c>
      <c r="C90" s="47">
        <v>901.03060000000005</v>
      </c>
      <c r="D90" s="45" t="s">
        <v>2550</v>
      </c>
      <c r="E90" s="2" t="s">
        <v>38</v>
      </c>
      <c r="F90" s="42">
        <v>829</v>
      </c>
      <c r="G90" s="2" t="s">
        <v>2549</v>
      </c>
      <c r="H90" s="2" t="str">
        <f t="shared" si="15"/>
        <v>USD</v>
      </c>
      <c r="I90" s="2" t="str">
        <f>Table14[[#This Row],[Short Description]]</f>
        <v>Tesira STC-2</v>
      </c>
      <c r="J90" s="2" t="s">
        <v>2551</v>
      </c>
      <c r="K90" s="2" t="s">
        <v>2434</v>
      </c>
      <c r="L90" s="2" t="str">
        <f t="shared" si="16"/>
        <v>Current</v>
      </c>
      <c r="M90" s="2" t="s">
        <v>2414</v>
      </c>
      <c r="P90" s="2" t="str">
        <f t="shared" si="17"/>
        <v>Standard Freight</v>
      </c>
      <c r="Q90" s="2" t="str">
        <f t="shared" si="18"/>
        <v>n</v>
      </c>
      <c r="R90" s="2" t="str">
        <f t="shared" si="19"/>
        <v>n</v>
      </c>
      <c r="S90" s="2" t="s">
        <v>39</v>
      </c>
      <c r="T90" s="2" t="s">
        <v>46</v>
      </c>
      <c r="U90" s="29" t="str">
        <f t="shared" si="13"/>
        <v>https://www.biamp.com</v>
      </c>
      <c r="V90" s="2" t="str">
        <f>Table14[[#This Row],[Manufacturer''s Category]]</f>
        <v>Tesira</v>
      </c>
    </row>
    <row r="91" spans="1:22" ht="31.2" x14ac:dyDescent="0.3">
      <c r="A91" s="2" t="str">
        <f t="shared" si="14"/>
        <v>Biamp Systems</v>
      </c>
      <c r="B91" s="17">
        <f t="shared" si="20"/>
        <v>46076</v>
      </c>
      <c r="C91" s="47" t="s">
        <v>4271</v>
      </c>
      <c r="D91" s="45" t="s">
        <v>2553</v>
      </c>
      <c r="E91" s="2" t="s">
        <v>38</v>
      </c>
      <c r="F91" s="42">
        <v>829</v>
      </c>
      <c r="G91" s="2" t="s">
        <v>2552</v>
      </c>
      <c r="H91" s="2" t="str">
        <f t="shared" si="15"/>
        <v>USD</v>
      </c>
      <c r="I91" s="2" t="str">
        <f>Table14[[#This Row],[Short Description]]</f>
        <v>Tesira STC-2 CK</v>
      </c>
      <c r="J91" s="2" t="s">
        <v>2554</v>
      </c>
      <c r="K91" s="2" t="s">
        <v>2438</v>
      </c>
      <c r="L91" s="2" t="str">
        <f t="shared" si="16"/>
        <v>Current</v>
      </c>
      <c r="M91" s="2" t="s">
        <v>2414</v>
      </c>
      <c r="P91" s="2" t="str">
        <f t="shared" si="17"/>
        <v>Standard Freight</v>
      </c>
      <c r="Q91" s="2" t="str">
        <f t="shared" si="18"/>
        <v>n</v>
      </c>
      <c r="R91" s="2" t="str">
        <f t="shared" si="19"/>
        <v>n</v>
      </c>
      <c r="S91" s="2" t="s">
        <v>39</v>
      </c>
      <c r="T91" s="2" t="s">
        <v>46</v>
      </c>
      <c r="U91" s="29" t="str">
        <f t="shared" si="13"/>
        <v>https://www.biamp.com</v>
      </c>
      <c r="V91" s="2" t="str">
        <f>Table14[[#This Row],[Manufacturer''s Category]]</f>
        <v>Tesira</v>
      </c>
    </row>
    <row r="92" spans="1:22" ht="31.2" x14ac:dyDescent="0.3">
      <c r="A92" s="2" t="str">
        <f t="shared" si="14"/>
        <v>Biamp Systems</v>
      </c>
      <c r="B92" s="17">
        <f t="shared" si="20"/>
        <v>46076</v>
      </c>
      <c r="C92" s="47">
        <v>901.03049999999996</v>
      </c>
      <c r="D92" s="45" t="s">
        <v>2556</v>
      </c>
      <c r="E92" s="2" t="s">
        <v>38</v>
      </c>
      <c r="F92" s="42">
        <v>829</v>
      </c>
      <c r="G92" s="2" t="s">
        <v>2555</v>
      </c>
      <c r="H92" s="2" t="str">
        <f t="shared" si="15"/>
        <v>USD</v>
      </c>
      <c r="I92" s="2" t="str">
        <f>Table14[[#This Row],[Short Description]]</f>
        <v>Tesira SVC-2</v>
      </c>
      <c r="J92" s="2" t="s">
        <v>2557</v>
      </c>
      <c r="K92" s="2" t="s">
        <v>2434</v>
      </c>
      <c r="L92" s="2" t="str">
        <f t="shared" si="16"/>
        <v>Current</v>
      </c>
      <c r="M92" s="2" t="s">
        <v>2414</v>
      </c>
      <c r="P92" s="2" t="str">
        <f t="shared" si="17"/>
        <v>Standard Freight</v>
      </c>
      <c r="Q92" s="2" t="str">
        <f t="shared" si="18"/>
        <v>n</v>
      </c>
      <c r="R92" s="2" t="str">
        <f t="shared" si="19"/>
        <v>n</v>
      </c>
      <c r="S92" s="2" t="s">
        <v>39</v>
      </c>
      <c r="T92" s="2" t="s">
        <v>46</v>
      </c>
      <c r="U92" s="29" t="str">
        <f t="shared" si="13"/>
        <v>https://www.biamp.com</v>
      </c>
      <c r="V92" s="2" t="str">
        <f>Table14[[#This Row],[Manufacturer''s Category]]</f>
        <v>Tesira</v>
      </c>
    </row>
    <row r="93" spans="1:22" ht="31.2" x14ac:dyDescent="0.3">
      <c r="A93" s="2" t="str">
        <f t="shared" si="14"/>
        <v>Biamp Systems</v>
      </c>
      <c r="B93" s="17">
        <f t="shared" si="20"/>
        <v>46076</v>
      </c>
      <c r="C93" s="47" t="s">
        <v>4272</v>
      </c>
      <c r="D93" s="45" t="s">
        <v>2559</v>
      </c>
      <c r="E93" s="2" t="s">
        <v>38</v>
      </c>
      <c r="F93" s="42">
        <v>829</v>
      </c>
      <c r="G93" s="2" t="s">
        <v>2558</v>
      </c>
      <c r="H93" s="2" t="str">
        <f t="shared" si="15"/>
        <v>USD</v>
      </c>
      <c r="I93" s="2" t="str">
        <f>Table14[[#This Row],[Short Description]]</f>
        <v>Tesira SVC-2 CK</v>
      </c>
      <c r="J93" s="2" t="s">
        <v>2560</v>
      </c>
      <c r="K93" s="2" t="s">
        <v>2438</v>
      </c>
      <c r="L93" s="2" t="str">
        <f t="shared" si="16"/>
        <v>Current</v>
      </c>
      <c r="M93" s="2" t="s">
        <v>2414</v>
      </c>
      <c r="P93" s="2" t="str">
        <f t="shared" si="17"/>
        <v>Standard Freight</v>
      </c>
      <c r="Q93" s="2" t="str">
        <f t="shared" si="18"/>
        <v>n</v>
      </c>
      <c r="R93" s="2" t="str">
        <f t="shared" si="19"/>
        <v>n</v>
      </c>
      <c r="S93" s="2" t="s">
        <v>39</v>
      </c>
      <c r="T93" s="2" t="s">
        <v>46</v>
      </c>
      <c r="U93" s="29" t="str">
        <f t="shared" si="13"/>
        <v>https://www.biamp.com</v>
      </c>
      <c r="V93" s="2" t="str">
        <f>Table14[[#This Row],[Manufacturer''s Category]]</f>
        <v>Tesira</v>
      </c>
    </row>
    <row r="94" spans="1:22" ht="31.2" x14ac:dyDescent="0.3">
      <c r="A94" s="2" t="str">
        <f t="shared" si="14"/>
        <v>Biamp Systems</v>
      </c>
      <c r="B94" s="17">
        <f t="shared" si="20"/>
        <v>46076</v>
      </c>
      <c r="C94" s="47" t="s">
        <v>4273</v>
      </c>
      <c r="D94" s="45" t="s">
        <v>2562</v>
      </c>
      <c r="E94" s="2" t="s">
        <v>38</v>
      </c>
      <c r="F94" s="42">
        <v>818</v>
      </c>
      <c r="G94" s="2" t="s">
        <v>2561</v>
      </c>
      <c r="H94" s="2" t="str">
        <f t="shared" si="15"/>
        <v>USD</v>
      </c>
      <c r="I94" s="2" t="str">
        <f>Table14[[#This Row],[Short Description]]</f>
        <v xml:space="preserve">Tesira TEC-1i </v>
      </c>
      <c r="J94" s="2" t="s">
        <v>2563</v>
      </c>
      <c r="K94" s="2" t="s">
        <v>2502</v>
      </c>
      <c r="L94" s="2" t="str">
        <f t="shared" si="16"/>
        <v>Current</v>
      </c>
      <c r="M94" s="2" t="s">
        <v>2414</v>
      </c>
      <c r="N94" s="2" t="s">
        <v>44</v>
      </c>
      <c r="O94" s="2" t="s">
        <v>45</v>
      </c>
      <c r="P94" s="2" t="str">
        <f t="shared" si="17"/>
        <v>Standard Freight</v>
      </c>
      <c r="Q94" s="2" t="str">
        <f t="shared" si="18"/>
        <v>n</v>
      </c>
      <c r="R94" s="2" t="str">
        <f t="shared" si="19"/>
        <v>n</v>
      </c>
      <c r="S94" s="2" t="s">
        <v>39</v>
      </c>
      <c r="T94" s="2" t="s">
        <v>46</v>
      </c>
      <c r="U94" s="29" t="str">
        <f t="shared" si="13"/>
        <v>https://www.biamp.com</v>
      </c>
      <c r="V94" s="2" t="str">
        <f>Table14[[#This Row],[Manufacturer''s Category]]</f>
        <v>Tesira</v>
      </c>
    </row>
    <row r="95" spans="1:22" ht="31.2" x14ac:dyDescent="0.3">
      <c r="A95" s="2" t="str">
        <f t="shared" si="14"/>
        <v>Biamp Systems</v>
      </c>
      <c r="B95" s="17">
        <f t="shared" si="20"/>
        <v>46076</v>
      </c>
      <c r="C95" s="47" t="s">
        <v>4274</v>
      </c>
      <c r="D95" s="45" t="s">
        <v>2565</v>
      </c>
      <c r="E95" s="2" t="s">
        <v>38</v>
      </c>
      <c r="F95" s="42">
        <v>818</v>
      </c>
      <c r="G95" s="2" t="s">
        <v>2564</v>
      </c>
      <c r="H95" s="2" t="str">
        <f t="shared" si="15"/>
        <v>USD</v>
      </c>
      <c r="I95" s="2" t="str">
        <f>Table14[[#This Row],[Short Description]]</f>
        <v xml:space="preserve">Tesira TEC-1s </v>
      </c>
      <c r="J95" s="2" t="s">
        <v>2566</v>
      </c>
      <c r="K95" s="2" t="s">
        <v>2502</v>
      </c>
      <c r="L95" s="2" t="str">
        <f t="shared" si="16"/>
        <v>Current</v>
      </c>
      <c r="M95" s="2" t="s">
        <v>2414</v>
      </c>
      <c r="N95" s="2" t="s">
        <v>44</v>
      </c>
      <c r="O95" s="2" t="s">
        <v>45</v>
      </c>
      <c r="P95" s="2" t="str">
        <f t="shared" si="17"/>
        <v>Standard Freight</v>
      </c>
      <c r="Q95" s="2" t="str">
        <f t="shared" si="18"/>
        <v>n</v>
      </c>
      <c r="R95" s="2" t="str">
        <f t="shared" si="19"/>
        <v>n</v>
      </c>
      <c r="S95" s="2" t="s">
        <v>39</v>
      </c>
      <c r="T95" s="2" t="s">
        <v>46</v>
      </c>
      <c r="U95" s="29" t="str">
        <f t="shared" si="13"/>
        <v>https://www.biamp.com</v>
      </c>
      <c r="V95" s="2" t="str">
        <f>Table14[[#This Row],[Manufacturer''s Category]]</f>
        <v>Tesira</v>
      </c>
    </row>
    <row r="96" spans="1:22" ht="30.6" x14ac:dyDescent="0.3">
      <c r="A96" s="2" t="str">
        <f t="shared" si="14"/>
        <v>Biamp Systems</v>
      </c>
      <c r="B96" s="17">
        <f t="shared" si="20"/>
        <v>46076</v>
      </c>
      <c r="C96" s="44" t="s">
        <v>4275</v>
      </c>
      <c r="D96" s="45" t="s">
        <v>2568</v>
      </c>
      <c r="E96" s="2" t="s">
        <v>38</v>
      </c>
      <c r="F96" s="42">
        <v>91</v>
      </c>
      <c r="G96" s="2" t="s">
        <v>2567</v>
      </c>
      <c r="H96" s="2" t="str">
        <f t="shared" si="15"/>
        <v>USD</v>
      </c>
      <c r="I96" s="2" t="str">
        <f>Table14[[#This Row],[Short Description]]</f>
        <v>Tesira UTMK-1</v>
      </c>
      <c r="J96" s="2" t="s">
        <v>2569</v>
      </c>
      <c r="K96" s="2" t="s">
        <v>60</v>
      </c>
      <c r="L96" s="2" t="str">
        <f t="shared" si="16"/>
        <v>Current</v>
      </c>
      <c r="M96" s="2" t="s">
        <v>60</v>
      </c>
      <c r="P96" s="2" t="str">
        <f t="shared" si="17"/>
        <v>Standard Freight</v>
      </c>
      <c r="Q96" s="2" t="str">
        <f t="shared" si="18"/>
        <v>n</v>
      </c>
      <c r="R96" s="2" t="str">
        <f t="shared" si="19"/>
        <v>n</v>
      </c>
      <c r="S96" s="2" t="s">
        <v>39</v>
      </c>
      <c r="T96" s="2" t="s">
        <v>46</v>
      </c>
      <c r="U96" s="29" t="str">
        <f t="shared" si="13"/>
        <v>https://www.biamp.com</v>
      </c>
      <c r="V96" s="2" t="str">
        <f>Table14[[#This Row],[Manufacturer''s Category]]</f>
        <v>Mounts</v>
      </c>
    </row>
    <row r="97" spans="1:23" ht="31.2" x14ac:dyDescent="0.3">
      <c r="A97" s="2" t="str">
        <f t="shared" si="14"/>
        <v>Biamp Systems</v>
      </c>
      <c r="B97" s="17">
        <f t="shared" si="20"/>
        <v>46076</v>
      </c>
      <c r="C97" s="44" t="s">
        <v>4276</v>
      </c>
      <c r="D97" s="45" t="s">
        <v>2571</v>
      </c>
      <c r="E97" s="2" t="s">
        <v>38</v>
      </c>
      <c r="F97" s="42">
        <v>91</v>
      </c>
      <c r="G97" s="2" t="s">
        <v>2570</v>
      </c>
      <c r="H97" s="2" t="str">
        <f t="shared" si="15"/>
        <v>USD</v>
      </c>
      <c r="I97" s="2" t="str">
        <f>Table14[[#This Row],[Short Description]]</f>
        <v>TesiraCONNECT Bracket</v>
      </c>
      <c r="J97" s="2" t="s">
        <v>2572</v>
      </c>
      <c r="K97" s="2" t="s">
        <v>60</v>
      </c>
      <c r="L97" s="2" t="str">
        <f t="shared" si="16"/>
        <v>Current</v>
      </c>
      <c r="M97" s="2" t="s">
        <v>2414</v>
      </c>
      <c r="P97" s="2" t="str">
        <f t="shared" si="17"/>
        <v>Standard Freight</v>
      </c>
      <c r="Q97" s="2" t="str">
        <f t="shared" si="18"/>
        <v>n</v>
      </c>
      <c r="R97" s="2" t="str">
        <f t="shared" si="19"/>
        <v>n</v>
      </c>
      <c r="S97" s="2" t="s">
        <v>58</v>
      </c>
      <c r="T97" s="2" t="s">
        <v>61</v>
      </c>
      <c r="U97" s="29" t="str">
        <f t="shared" si="13"/>
        <v>https://www.biamp.com</v>
      </c>
      <c r="V97" s="2" t="str">
        <f>Table14[[#This Row],[Manufacturer''s Category]]</f>
        <v>Tesira</v>
      </c>
      <c r="W97" s="50"/>
    </row>
    <row r="98" spans="1:23" ht="30.6" x14ac:dyDescent="0.3">
      <c r="A98" s="2" t="str">
        <f t="shared" si="14"/>
        <v>Biamp Systems</v>
      </c>
      <c r="B98" s="17">
        <f t="shared" si="20"/>
        <v>46076</v>
      </c>
      <c r="C98" s="47" t="s">
        <v>4277</v>
      </c>
      <c r="D98" s="45" t="s">
        <v>2574</v>
      </c>
      <c r="E98" s="2" t="s">
        <v>38</v>
      </c>
      <c r="F98" s="42">
        <v>193</v>
      </c>
      <c r="G98" s="2" t="s">
        <v>2573</v>
      </c>
      <c r="H98" s="2" t="str">
        <f t="shared" si="15"/>
        <v>USD</v>
      </c>
      <c r="I98" s="2" t="str">
        <f>Table14[[#This Row],[Short Description]]</f>
        <v>TesiraCONNECT PEX</v>
      </c>
      <c r="J98" s="2" t="s">
        <v>2575</v>
      </c>
      <c r="K98" s="2" t="s">
        <v>299</v>
      </c>
      <c r="L98" s="2" t="str">
        <f t="shared" si="16"/>
        <v>Current</v>
      </c>
      <c r="M98" s="2" t="s">
        <v>2414</v>
      </c>
      <c r="P98" s="2" t="str">
        <f t="shared" si="17"/>
        <v>Standard Freight</v>
      </c>
      <c r="Q98" s="2" t="str">
        <f t="shared" si="18"/>
        <v>n</v>
      </c>
      <c r="R98" s="2" t="str">
        <f t="shared" si="19"/>
        <v>n</v>
      </c>
      <c r="S98" s="2" t="s">
        <v>58</v>
      </c>
      <c r="T98" s="2" t="s">
        <v>61</v>
      </c>
      <c r="U98" s="29" t="str">
        <f t="shared" si="13"/>
        <v>https://www.biamp.com</v>
      </c>
      <c r="V98" s="2" t="str">
        <f>Table14[[#This Row],[Manufacturer''s Category]]</f>
        <v>Tesira</v>
      </c>
      <c r="W98" s="50"/>
    </row>
    <row r="99" spans="1:23" ht="31.2" x14ac:dyDescent="0.3">
      <c r="A99" s="2" t="str">
        <f t="shared" si="14"/>
        <v>Biamp Systems</v>
      </c>
      <c r="B99" s="17">
        <f t="shared" si="20"/>
        <v>46076</v>
      </c>
      <c r="C99" s="44" t="s">
        <v>4278</v>
      </c>
      <c r="D99" s="45" t="s">
        <v>2577</v>
      </c>
      <c r="E99" s="2" t="s">
        <v>38</v>
      </c>
      <c r="F99" s="42">
        <v>1575</v>
      </c>
      <c r="G99" s="2" t="s">
        <v>2576</v>
      </c>
      <c r="H99" s="2" t="str">
        <f t="shared" si="15"/>
        <v>USD</v>
      </c>
      <c r="I99" s="2" t="str">
        <f>Table14[[#This Row],[Short Description]]</f>
        <v>TesiraCONNECT TC-5</v>
      </c>
      <c r="J99" s="2" t="s">
        <v>2578</v>
      </c>
      <c r="K99" s="2" t="s">
        <v>2480</v>
      </c>
      <c r="L99" s="2" t="str">
        <f t="shared" si="16"/>
        <v>Current</v>
      </c>
      <c r="M99" s="2" t="s">
        <v>2414</v>
      </c>
      <c r="N99" s="2" t="s">
        <v>44</v>
      </c>
      <c r="O99" s="2" t="s">
        <v>45</v>
      </c>
      <c r="P99" s="2" t="str">
        <f t="shared" si="17"/>
        <v>Standard Freight</v>
      </c>
      <c r="Q99" s="2" t="str">
        <f t="shared" si="18"/>
        <v>n</v>
      </c>
      <c r="R99" s="2" t="str">
        <f t="shared" si="19"/>
        <v>n</v>
      </c>
      <c r="S99" s="2" t="s">
        <v>39</v>
      </c>
      <c r="T99" s="2" t="s">
        <v>46</v>
      </c>
      <c r="U99" s="29" t="str">
        <f t="shared" ref="U99:U119" si="21">URL</f>
        <v>https://www.biamp.com</v>
      </c>
      <c r="V99" s="2" t="str">
        <f>Table14[[#This Row],[Manufacturer''s Category]]</f>
        <v>Tesira</v>
      </c>
      <c r="W99" s="50"/>
    </row>
    <row r="100" spans="1:23" ht="31.2" x14ac:dyDescent="0.3">
      <c r="A100" s="2" t="str">
        <f t="shared" si="14"/>
        <v>Biamp Systems</v>
      </c>
      <c r="B100" s="17">
        <f t="shared" si="20"/>
        <v>46076</v>
      </c>
      <c r="C100" s="47" t="s">
        <v>4279</v>
      </c>
      <c r="D100" s="45" t="s">
        <v>2580</v>
      </c>
      <c r="E100" s="2" t="s">
        <v>38</v>
      </c>
      <c r="F100" s="42">
        <v>2101</v>
      </c>
      <c r="G100" s="2" t="s">
        <v>2579</v>
      </c>
      <c r="H100" s="2" t="str">
        <f t="shared" si="15"/>
        <v>USD</v>
      </c>
      <c r="I100" s="2" t="str">
        <f>Table14[[#This Row],[Short Description]]</f>
        <v>TesiraCONNECT TC-5D</v>
      </c>
      <c r="J100" s="2" t="s">
        <v>2581</v>
      </c>
      <c r="K100" s="2" t="s">
        <v>2480</v>
      </c>
      <c r="L100" s="2" t="str">
        <f t="shared" si="16"/>
        <v>Current</v>
      </c>
      <c r="M100" s="2" t="s">
        <v>2414</v>
      </c>
      <c r="N100" s="2" t="s">
        <v>44</v>
      </c>
      <c r="O100" s="2" t="s">
        <v>45</v>
      </c>
      <c r="P100" s="2" t="str">
        <f t="shared" si="17"/>
        <v>Standard Freight</v>
      </c>
      <c r="Q100" s="2" t="str">
        <f t="shared" si="18"/>
        <v>n</v>
      </c>
      <c r="R100" s="2" t="str">
        <f t="shared" si="19"/>
        <v>n</v>
      </c>
      <c r="S100" s="2" t="s">
        <v>39</v>
      </c>
      <c r="T100" s="2" t="s">
        <v>46</v>
      </c>
      <c r="U100" s="29" t="str">
        <f t="shared" si="21"/>
        <v>https://www.biamp.com</v>
      </c>
      <c r="V100" s="2" t="str">
        <f>Table14[[#This Row],[Manufacturer''s Category]]</f>
        <v>Tesira</v>
      </c>
      <c r="W100" s="50"/>
    </row>
    <row r="101" spans="1:23" ht="31.2" x14ac:dyDescent="0.3">
      <c r="A101" s="2" t="str">
        <f t="shared" si="14"/>
        <v>Biamp Systems</v>
      </c>
      <c r="B101" s="17">
        <f t="shared" si="20"/>
        <v>46076</v>
      </c>
      <c r="C101" s="47" t="s">
        <v>4280</v>
      </c>
      <c r="D101" s="45" t="s">
        <v>2583</v>
      </c>
      <c r="E101" s="2" t="s">
        <v>38</v>
      </c>
      <c r="F101" s="42">
        <v>3384</v>
      </c>
      <c r="G101" s="2" t="s">
        <v>2582</v>
      </c>
      <c r="H101" s="2" t="str">
        <f t="shared" si="15"/>
        <v>USD</v>
      </c>
      <c r="I101" s="2" t="str">
        <f>Table14[[#This Row],[Short Description]]</f>
        <v>TesiraFORTÉ AI</v>
      </c>
      <c r="J101" s="2" t="s">
        <v>2584</v>
      </c>
      <c r="K101" s="2" t="s">
        <v>2585</v>
      </c>
      <c r="L101" s="2" t="str">
        <f t="shared" si="16"/>
        <v>Current</v>
      </c>
      <c r="M101" s="2" t="s">
        <v>2414</v>
      </c>
      <c r="N101" s="2" t="s">
        <v>44</v>
      </c>
      <c r="O101" s="2" t="s">
        <v>45</v>
      </c>
      <c r="P101" s="2" t="str">
        <f t="shared" si="17"/>
        <v>Standard Freight</v>
      </c>
      <c r="Q101" s="2" t="str">
        <f t="shared" si="18"/>
        <v>n</v>
      </c>
      <c r="R101" s="2" t="str">
        <f t="shared" si="19"/>
        <v>n</v>
      </c>
      <c r="S101" s="2" t="s">
        <v>39</v>
      </c>
      <c r="T101" s="2" t="s">
        <v>46</v>
      </c>
      <c r="U101" s="29" t="str">
        <f t="shared" si="21"/>
        <v>https://www.biamp.com</v>
      </c>
      <c r="V101" s="2" t="str">
        <f>Table14[[#This Row],[Manufacturer''s Category]]</f>
        <v>Tesira</v>
      </c>
    </row>
    <row r="102" spans="1:23" ht="31.2" x14ac:dyDescent="0.3">
      <c r="A102" s="2" t="str">
        <f t="shared" si="14"/>
        <v>Biamp Systems</v>
      </c>
      <c r="B102" s="17">
        <f t="shared" si="20"/>
        <v>46076</v>
      </c>
      <c r="C102" s="47" t="s">
        <v>4281</v>
      </c>
      <c r="D102" s="45" t="s">
        <v>2587</v>
      </c>
      <c r="E102" s="2" t="s">
        <v>38</v>
      </c>
      <c r="F102" s="42">
        <v>3850</v>
      </c>
      <c r="G102" s="2" t="s">
        <v>2586</v>
      </c>
      <c r="H102" s="2" t="str">
        <f t="shared" si="15"/>
        <v>USD</v>
      </c>
      <c r="I102" s="2" t="str">
        <f>Table14[[#This Row],[Short Description]]</f>
        <v>TesiraFORTÉ AVB AI</v>
      </c>
      <c r="J102" s="2" t="s">
        <v>2588</v>
      </c>
      <c r="K102" s="2" t="s">
        <v>2585</v>
      </c>
      <c r="L102" s="2" t="str">
        <f t="shared" si="16"/>
        <v>Current</v>
      </c>
      <c r="M102" s="2" t="s">
        <v>2414</v>
      </c>
      <c r="N102" s="2" t="s">
        <v>44</v>
      </c>
      <c r="O102" s="2" t="s">
        <v>45</v>
      </c>
      <c r="P102" s="2" t="str">
        <f t="shared" si="17"/>
        <v>Standard Freight</v>
      </c>
      <c r="Q102" s="2" t="str">
        <f t="shared" si="18"/>
        <v>n</v>
      </c>
      <c r="R102" s="2" t="str">
        <f t="shared" si="19"/>
        <v>n</v>
      </c>
      <c r="S102" s="2" t="s">
        <v>39</v>
      </c>
      <c r="T102" s="2" t="s">
        <v>46</v>
      </c>
      <c r="U102" s="29" t="str">
        <f t="shared" si="21"/>
        <v>https://www.biamp.com</v>
      </c>
      <c r="V102" s="2" t="str">
        <f>Table14[[#This Row],[Manufacturer''s Category]]</f>
        <v>Tesira</v>
      </c>
    </row>
    <row r="103" spans="1:23" ht="46.8" x14ac:dyDescent="0.3">
      <c r="A103" s="2" t="str">
        <f t="shared" si="14"/>
        <v>Biamp Systems</v>
      </c>
      <c r="B103" s="17">
        <f t="shared" si="20"/>
        <v>46076</v>
      </c>
      <c r="C103" s="47" t="s">
        <v>4282</v>
      </c>
      <c r="D103" s="45" t="s">
        <v>2590</v>
      </c>
      <c r="E103" s="2" t="s">
        <v>38</v>
      </c>
      <c r="F103" s="42">
        <v>4781</v>
      </c>
      <c r="G103" s="2" t="s">
        <v>2589</v>
      </c>
      <c r="H103" s="2" t="str">
        <f t="shared" si="15"/>
        <v>USD</v>
      </c>
      <c r="I103" s="2" t="str">
        <f>Table14[[#This Row],[Short Description]]</f>
        <v>TesiraFORTÉ AVB CI</v>
      </c>
      <c r="J103" s="2" t="s">
        <v>2591</v>
      </c>
      <c r="K103" s="2" t="s">
        <v>2585</v>
      </c>
      <c r="L103" s="2" t="str">
        <f t="shared" si="16"/>
        <v>Current</v>
      </c>
      <c r="M103" s="2" t="s">
        <v>2414</v>
      </c>
      <c r="N103" s="2" t="s">
        <v>44</v>
      </c>
      <c r="O103" s="2" t="s">
        <v>45</v>
      </c>
      <c r="P103" s="2" t="str">
        <f t="shared" si="17"/>
        <v>Standard Freight</v>
      </c>
      <c r="Q103" s="2" t="str">
        <f t="shared" si="18"/>
        <v>n</v>
      </c>
      <c r="R103" s="2" t="str">
        <f t="shared" si="19"/>
        <v>n</v>
      </c>
      <c r="S103" s="2" t="s">
        <v>39</v>
      </c>
      <c r="T103" s="2" t="s">
        <v>46</v>
      </c>
      <c r="U103" s="29" t="str">
        <f t="shared" si="21"/>
        <v>https://www.biamp.com</v>
      </c>
      <c r="V103" s="2" t="str">
        <f>Table14[[#This Row],[Manufacturer''s Category]]</f>
        <v>Tesira</v>
      </c>
    </row>
    <row r="104" spans="1:23" ht="62.4" x14ac:dyDescent="0.3">
      <c r="A104" s="2" t="str">
        <f t="shared" ref="A104:A116" si="22">Company</f>
        <v>Biamp Systems</v>
      </c>
      <c r="B104" s="17">
        <f t="shared" si="20"/>
        <v>46076</v>
      </c>
      <c r="C104" s="44" t="s">
        <v>4283</v>
      </c>
      <c r="D104" s="45" t="s">
        <v>2593</v>
      </c>
      <c r="E104" s="2" t="s">
        <v>38</v>
      </c>
      <c r="F104" s="42">
        <v>5130</v>
      </c>
      <c r="G104" s="2" t="s">
        <v>2592</v>
      </c>
      <c r="H104" s="2" t="str">
        <f t="shared" si="15"/>
        <v>USD</v>
      </c>
      <c r="I104" s="2" t="str">
        <f>Table14[[#This Row],[Short Description]]</f>
        <v>TesiraFORTÉ AVB VT</v>
      </c>
      <c r="J104" s="2" t="s">
        <v>2594</v>
      </c>
      <c r="K104" s="2" t="s">
        <v>2585</v>
      </c>
      <c r="L104" s="2" t="str">
        <f t="shared" si="16"/>
        <v>Current</v>
      </c>
      <c r="M104" s="2" t="s">
        <v>2414</v>
      </c>
      <c r="N104" s="2" t="s">
        <v>44</v>
      </c>
      <c r="O104" s="2" t="s">
        <v>45</v>
      </c>
      <c r="P104" s="2" t="str">
        <f t="shared" si="17"/>
        <v>Standard Freight</v>
      </c>
      <c r="Q104" s="2" t="str">
        <f t="shared" si="18"/>
        <v>n</v>
      </c>
      <c r="R104" s="2" t="str">
        <f t="shared" si="19"/>
        <v>n</v>
      </c>
      <c r="S104" s="2" t="s">
        <v>39</v>
      </c>
      <c r="T104" s="2" t="s">
        <v>46</v>
      </c>
      <c r="U104" s="29" t="str">
        <f t="shared" si="21"/>
        <v>https://www.biamp.com</v>
      </c>
      <c r="V104" s="2" t="str">
        <f>Table14[[#This Row],[Manufacturer''s Category]]</f>
        <v>Tesira</v>
      </c>
    </row>
    <row r="105" spans="1:23" ht="62.4" x14ac:dyDescent="0.3">
      <c r="A105" s="2" t="str">
        <f t="shared" si="22"/>
        <v>Biamp Systems</v>
      </c>
      <c r="B105" s="17">
        <f t="shared" si="20"/>
        <v>46076</v>
      </c>
      <c r="C105" s="44" t="s">
        <v>4284</v>
      </c>
      <c r="D105" s="45" t="s">
        <v>2596</v>
      </c>
      <c r="E105" s="2" t="s">
        <v>38</v>
      </c>
      <c r="F105" s="42">
        <v>3617</v>
      </c>
      <c r="G105" s="2" t="s">
        <v>2595</v>
      </c>
      <c r="H105" s="2" t="str">
        <f t="shared" si="15"/>
        <v>USD</v>
      </c>
      <c r="I105" s="2" t="str">
        <f>Table14[[#This Row],[Short Description]]</f>
        <v>TesiraFORTÉ AVB VT4</v>
      </c>
      <c r="J105" s="2" t="s">
        <v>2597</v>
      </c>
      <c r="K105" s="2" t="s">
        <v>2585</v>
      </c>
      <c r="L105" s="2" t="str">
        <f t="shared" si="16"/>
        <v>Current</v>
      </c>
      <c r="M105" s="2" t="s">
        <v>2414</v>
      </c>
      <c r="N105" s="2" t="s">
        <v>44</v>
      </c>
      <c r="O105" s="2" t="s">
        <v>45</v>
      </c>
      <c r="P105" s="2" t="str">
        <f t="shared" si="17"/>
        <v>Standard Freight</v>
      </c>
      <c r="Q105" s="2" t="str">
        <f t="shared" si="18"/>
        <v>n</v>
      </c>
      <c r="R105" s="2" t="str">
        <f t="shared" si="19"/>
        <v>n</v>
      </c>
      <c r="S105" s="2" t="s">
        <v>39</v>
      </c>
      <c r="T105" s="2" t="s">
        <v>46</v>
      </c>
      <c r="U105" s="29" t="str">
        <f t="shared" si="21"/>
        <v>https://www.biamp.com</v>
      </c>
      <c r="V105" s="2" t="str">
        <f>Table14[[#This Row],[Manufacturer''s Category]]</f>
        <v>Tesira</v>
      </c>
    </row>
    <row r="106" spans="1:23" ht="46.8" x14ac:dyDescent="0.3">
      <c r="A106" s="2" t="str">
        <f t="shared" si="22"/>
        <v>Biamp Systems</v>
      </c>
      <c r="B106" s="17">
        <f t="shared" si="20"/>
        <v>46076</v>
      </c>
      <c r="C106" s="47" t="s">
        <v>4285</v>
      </c>
      <c r="D106" s="45" t="s">
        <v>2599</v>
      </c>
      <c r="E106" s="2" t="s">
        <v>38</v>
      </c>
      <c r="F106" s="42">
        <v>4316</v>
      </c>
      <c r="G106" s="2" t="s">
        <v>2598</v>
      </c>
      <c r="H106" s="2" t="str">
        <f t="shared" si="15"/>
        <v>USD</v>
      </c>
      <c r="I106" s="2" t="str">
        <f>Table14[[#This Row],[Short Description]]</f>
        <v>TesiraFORTÉ CI</v>
      </c>
      <c r="J106" s="2" t="s">
        <v>2600</v>
      </c>
      <c r="K106" s="2" t="s">
        <v>2585</v>
      </c>
      <c r="L106" s="2" t="str">
        <f t="shared" si="16"/>
        <v>Current</v>
      </c>
      <c r="M106" s="2" t="s">
        <v>2414</v>
      </c>
      <c r="N106" s="2" t="s">
        <v>44</v>
      </c>
      <c r="O106" s="2" t="s">
        <v>45</v>
      </c>
      <c r="P106" s="2" t="str">
        <f t="shared" si="17"/>
        <v>Standard Freight</v>
      </c>
      <c r="Q106" s="2" t="str">
        <f t="shared" si="18"/>
        <v>n</v>
      </c>
      <c r="R106" s="2" t="str">
        <f t="shared" si="19"/>
        <v>n</v>
      </c>
      <c r="S106" s="2" t="s">
        <v>39</v>
      </c>
      <c r="T106" s="2" t="s">
        <v>46</v>
      </c>
      <c r="U106" s="29" t="str">
        <f t="shared" si="21"/>
        <v>https://www.biamp.com</v>
      </c>
      <c r="V106" s="2" t="str">
        <f>Table14[[#This Row],[Manufacturer''s Category]]</f>
        <v>Tesira</v>
      </c>
    </row>
    <row r="107" spans="1:23" ht="31.2" x14ac:dyDescent="0.3">
      <c r="A107" s="2" t="str">
        <f t="shared" si="22"/>
        <v>Biamp Systems</v>
      </c>
      <c r="B107" s="17">
        <f t="shared" si="20"/>
        <v>46076</v>
      </c>
      <c r="C107" s="44" t="s">
        <v>4286</v>
      </c>
      <c r="D107" s="45" t="s">
        <v>2602</v>
      </c>
      <c r="E107" s="2" t="s">
        <v>38</v>
      </c>
      <c r="F107" s="42">
        <v>4200</v>
      </c>
      <c r="G107" s="2" t="s">
        <v>2601</v>
      </c>
      <c r="H107" s="2" t="str">
        <f t="shared" si="15"/>
        <v>USD</v>
      </c>
      <c r="I107" s="2" t="str">
        <f>Table14[[#This Row],[Short Description]]</f>
        <v>TesiraFORTÉ DAN AI</v>
      </c>
      <c r="J107" s="2" t="s">
        <v>2603</v>
      </c>
      <c r="K107" s="2" t="s">
        <v>2585</v>
      </c>
      <c r="L107" s="2" t="str">
        <f t="shared" si="16"/>
        <v>Current</v>
      </c>
      <c r="M107" s="2" t="s">
        <v>2414</v>
      </c>
      <c r="N107" s="2" t="s">
        <v>44</v>
      </c>
      <c r="O107" s="2" t="s">
        <v>45</v>
      </c>
      <c r="P107" s="2" t="str">
        <f t="shared" si="17"/>
        <v>Standard Freight</v>
      </c>
      <c r="Q107" s="2" t="str">
        <f t="shared" si="18"/>
        <v>n</v>
      </c>
      <c r="R107" s="2" t="str">
        <f t="shared" si="19"/>
        <v>n</v>
      </c>
      <c r="S107" s="2" t="s">
        <v>39</v>
      </c>
      <c r="T107" s="2" t="s">
        <v>46</v>
      </c>
      <c r="U107" s="29" t="str">
        <f t="shared" si="21"/>
        <v>https://www.biamp.com</v>
      </c>
      <c r="V107" s="2" t="str">
        <f>Table14[[#This Row],[Manufacturer''s Category]]</f>
        <v>Tesira</v>
      </c>
    </row>
    <row r="108" spans="1:23" ht="46.8" x14ac:dyDescent="0.3">
      <c r="A108" s="2" t="str">
        <f t="shared" si="22"/>
        <v>Biamp Systems</v>
      </c>
      <c r="B108" s="17">
        <f t="shared" si="20"/>
        <v>46076</v>
      </c>
      <c r="C108" s="44" t="s">
        <v>4287</v>
      </c>
      <c r="D108" s="45" t="s">
        <v>2605</v>
      </c>
      <c r="E108" s="2" t="s">
        <v>38</v>
      </c>
      <c r="F108" s="42">
        <v>5014</v>
      </c>
      <c r="G108" s="2" t="s">
        <v>2604</v>
      </c>
      <c r="H108" s="2" t="str">
        <f t="shared" si="15"/>
        <v>USD</v>
      </c>
      <c r="I108" s="2" t="str">
        <f>Table14[[#This Row],[Short Description]]</f>
        <v>TesiraFORTÉ DAN CI</v>
      </c>
      <c r="J108" s="2" t="s">
        <v>2606</v>
      </c>
      <c r="K108" s="2" t="s">
        <v>2585</v>
      </c>
      <c r="L108" s="2" t="str">
        <f t="shared" si="16"/>
        <v>Current</v>
      </c>
      <c r="M108" s="2" t="s">
        <v>2414</v>
      </c>
      <c r="N108" s="2" t="s">
        <v>44</v>
      </c>
      <c r="O108" s="2" t="s">
        <v>45</v>
      </c>
      <c r="P108" s="2" t="str">
        <f t="shared" si="17"/>
        <v>Standard Freight</v>
      </c>
      <c r="Q108" s="2" t="str">
        <f t="shared" si="18"/>
        <v>n</v>
      </c>
      <c r="R108" s="2" t="str">
        <f t="shared" si="19"/>
        <v>n</v>
      </c>
      <c r="S108" s="2" t="s">
        <v>39</v>
      </c>
      <c r="T108" s="2" t="s">
        <v>46</v>
      </c>
      <c r="U108" s="29" t="str">
        <f t="shared" si="21"/>
        <v>https://www.biamp.com</v>
      </c>
      <c r="V108" s="2" t="str">
        <f>Table14[[#This Row],[Manufacturer''s Category]]</f>
        <v>Tesira</v>
      </c>
    </row>
    <row r="109" spans="1:23" ht="62.4" x14ac:dyDescent="0.3">
      <c r="A109" s="2" t="str">
        <f t="shared" si="22"/>
        <v>Biamp Systems</v>
      </c>
      <c r="B109" s="17">
        <f t="shared" si="20"/>
        <v>46076</v>
      </c>
      <c r="C109" s="44" t="s">
        <v>4288</v>
      </c>
      <c r="D109" s="45" t="s">
        <v>2608</v>
      </c>
      <c r="E109" s="2" t="s">
        <v>38</v>
      </c>
      <c r="F109" s="42">
        <v>5480</v>
      </c>
      <c r="G109" s="2" t="s">
        <v>2607</v>
      </c>
      <c r="H109" s="2" t="str">
        <f t="shared" si="15"/>
        <v>USD</v>
      </c>
      <c r="I109" s="2" t="str">
        <f>Table14[[#This Row],[Short Description]]</f>
        <v>TesiraFORTÉ DAN VT</v>
      </c>
      <c r="J109" s="2" t="s">
        <v>2609</v>
      </c>
      <c r="K109" s="2" t="s">
        <v>2585</v>
      </c>
      <c r="L109" s="2" t="str">
        <f t="shared" si="16"/>
        <v>Current</v>
      </c>
      <c r="M109" s="2" t="s">
        <v>2414</v>
      </c>
      <c r="N109" s="2" t="s">
        <v>44</v>
      </c>
      <c r="O109" s="2" t="s">
        <v>45</v>
      </c>
      <c r="P109" s="2" t="str">
        <f t="shared" si="17"/>
        <v>Standard Freight</v>
      </c>
      <c r="Q109" s="2" t="str">
        <f t="shared" si="18"/>
        <v>n</v>
      </c>
      <c r="R109" s="2" t="str">
        <f t="shared" si="19"/>
        <v>n</v>
      </c>
      <c r="S109" s="2" t="s">
        <v>39</v>
      </c>
      <c r="T109" s="2" t="s">
        <v>46</v>
      </c>
      <c r="U109" s="29" t="str">
        <f t="shared" si="21"/>
        <v>https://www.biamp.com</v>
      </c>
      <c r="V109" s="2" t="str">
        <f>Table14[[#This Row],[Manufacturer''s Category]]</f>
        <v>Tesira</v>
      </c>
    </row>
    <row r="110" spans="1:23" ht="62.4" x14ac:dyDescent="0.3">
      <c r="A110" s="2" t="str">
        <f t="shared" si="22"/>
        <v>Biamp Systems</v>
      </c>
      <c r="B110" s="17">
        <f t="shared" si="20"/>
        <v>46076</v>
      </c>
      <c r="C110" s="44" t="s">
        <v>4289</v>
      </c>
      <c r="D110" s="45" t="s">
        <v>2611</v>
      </c>
      <c r="E110" s="2" t="s">
        <v>38</v>
      </c>
      <c r="F110" s="42">
        <v>3850</v>
      </c>
      <c r="G110" s="2" t="s">
        <v>2610</v>
      </c>
      <c r="H110" s="2" t="str">
        <f t="shared" si="15"/>
        <v>USD</v>
      </c>
      <c r="I110" s="2" t="str">
        <f>Table14[[#This Row],[Short Description]]</f>
        <v>TesiraFORTÉ DAN VT4</v>
      </c>
      <c r="J110" s="2" t="s">
        <v>2612</v>
      </c>
      <c r="K110" s="2" t="s">
        <v>2585</v>
      </c>
      <c r="L110" s="2" t="str">
        <f t="shared" si="16"/>
        <v>Current</v>
      </c>
      <c r="M110" s="2" t="s">
        <v>2414</v>
      </c>
      <c r="N110" s="2" t="s">
        <v>44</v>
      </c>
      <c r="O110" s="2" t="s">
        <v>45</v>
      </c>
      <c r="P110" s="2" t="str">
        <f t="shared" si="17"/>
        <v>Standard Freight</v>
      </c>
      <c r="Q110" s="2" t="str">
        <f t="shared" si="18"/>
        <v>n</v>
      </c>
      <c r="R110" s="2" t="str">
        <f t="shared" si="19"/>
        <v>n</v>
      </c>
      <c r="S110" s="2" t="s">
        <v>39</v>
      </c>
      <c r="T110" s="2" t="s">
        <v>46</v>
      </c>
      <c r="U110" s="29" t="str">
        <f t="shared" si="21"/>
        <v>https://www.biamp.com</v>
      </c>
      <c r="V110" s="2" t="str">
        <f>Table14[[#This Row],[Manufacturer''s Category]]</f>
        <v>Tesira</v>
      </c>
    </row>
    <row r="111" spans="1:23" ht="46.8" x14ac:dyDescent="0.3">
      <c r="A111" s="2" t="str">
        <f t="shared" si="22"/>
        <v>Biamp Systems</v>
      </c>
      <c r="B111" s="17">
        <f t="shared" si="20"/>
        <v>46076</v>
      </c>
      <c r="C111" s="44" t="s">
        <v>4290</v>
      </c>
      <c r="D111" s="45" t="s">
        <v>2614</v>
      </c>
      <c r="E111" s="2" t="s">
        <v>38</v>
      </c>
      <c r="F111" s="42">
        <v>4664</v>
      </c>
      <c r="G111" s="2" t="s">
        <v>2613</v>
      </c>
      <c r="H111" s="2" t="str">
        <f t="shared" si="15"/>
        <v>USD</v>
      </c>
      <c r="I111" s="2" t="str">
        <f>Table14[[#This Row],[Short Description]]</f>
        <v>TesiraFORTÉ VT</v>
      </c>
      <c r="J111" s="2" t="s">
        <v>2615</v>
      </c>
      <c r="K111" s="2" t="s">
        <v>2585</v>
      </c>
      <c r="L111" s="2" t="str">
        <f t="shared" si="16"/>
        <v>Current</v>
      </c>
      <c r="M111" s="2" t="s">
        <v>2414</v>
      </c>
      <c r="N111" s="2" t="s">
        <v>44</v>
      </c>
      <c r="O111" s="2" t="s">
        <v>45</v>
      </c>
      <c r="P111" s="2" t="str">
        <f t="shared" si="17"/>
        <v>Standard Freight</v>
      </c>
      <c r="Q111" s="2" t="str">
        <f t="shared" si="18"/>
        <v>n</v>
      </c>
      <c r="R111" s="2" t="str">
        <f t="shared" si="19"/>
        <v>n</v>
      </c>
      <c r="S111" s="2" t="s">
        <v>39</v>
      </c>
      <c r="T111" s="2" t="s">
        <v>46</v>
      </c>
      <c r="U111" s="29" t="str">
        <f t="shared" si="21"/>
        <v>https://www.biamp.com</v>
      </c>
      <c r="V111" s="2" t="str">
        <f>Table14[[#This Row],[Manufacturer''s Category]]</f>
        <v>Tesira</v>
      </c>
    </row>
    <row r="112" spans="1:23" ht="46.8" x14ac:dyDescent="0.3">
      <c r="A112" s="2" t="str">
        <f t="shared" si="22"/>
        <v>Biamp Systems</v>
      </c>
      <c r="B112" s="17">
        <f t="shared" si="20"/>
        <v>46076</v>
      </c>
      <c r="C112" s="47" t="s">
        <v>4291</v>
      </c>
      <c r="D112" s="45" t="s">
        <v>2617</v>
      </c>
      <c r="E112" s="2" t="s">
        <v>38</v>
      </c>
      <c r="F112" s="42">
        <v>7581</v>
      </c>
      <c r="G112" s="2" t="s">
        <v>2616</v>
      </c>
      <c r="H112" s="2" t="str">
        <f t="shared" si="15"/>
        <v>USD</v>
      </c>
      <c r="I112" s="2" t="str">
        <f>Table14[[#This Row],[Short Description]]</f>
        <v>TesiraFORTÉ X 1600​</v>
      </c>
      <c r="J112" s="2" t="s">
        <v>2618</v>
      </c>
      <c r="K112" s="2" t="s">
        <v>2585</v>
      </c>
      <c r="L112" s="2" t="str">
        <f t="shared" si="16"/>
        <v>Current</v>
      </c>
      <c r="M112" s="2" t="s">
        <v>2414</v>
      </c>
      <c r="N112" s="2" t="s">
        <v>44</v>
      </c>
      <c r="O112" s="2" t="s">
        <v>45</v>
      </c>
      <c r="P112" s="2" t="str">
        <f t="shared" si="17"/>
        <v>Standard Freight</v>
      </c>
      <c r="Q112" s="2" t="str">
        <f t="shared" si="18"/>
        <v>n</v>
      </c>
      <c r="R112" s="2" t="str">
        <f t="shared" si="19"/>
        <v>n</v>
      </c>
      <c r="S112" s="2" t="s">
        <v>42</v>
      </c>
      <c r="T112" s="2" t="s">
        <v>46</v>
      </c>
      <c r="U112" s="29" t="str">
        <f t="shared" si="21"/>
        <v>https://www.biamp.com</v>
      </c>
      <c r="V112" s="2" t="str">
        <f>Table14[[#This Row],[Manufacturer''s Category]]</f>
        <v>Tesira</v>
      </c>
    </row>
    <row r="113" spans="1:23" ht="46.8" x14ac:dyDescent="0.3">
      <c r="A113" s="2" t="str">
        <f t="shared" si="22"/>
        <v>Biamp Systems</v>
      </c>
      <c r="B113" s="17">
        <f t="shared" si="20"/>
        <v>46076</v>
      </c>
      <c r="C113" s="47" t="s">
        <v>4292</v>
      </c>
      <c r="D113" s="45" t="s">
        <v>2620</v>
      </c>
      <c r="E113" s="2" t="s">
        <v>38</v>
      </c>
      <c r="F113" s="42">
        <v>5247</v>
      </c>
      <c r="G113" s="2" t="s">
        <v>2619</v>
      </c>
      <c r="H113" s="2" t="str">
        <f t="shared" si="15"/>
        <v>USD</v>
      </c>
      <c r="I113" s="2" t="str">
        <f>Table14[[#This Row],[Short Description]]</f>
        <v>TesiraFORTÉ X 400​</v>
      </c>
      <c r="J113" s="2" t="s">
        <v>2621</v>
      </c>
      <c r="K113" s="2" t="s">
        <v>2585</v>
      </c>
      <c r="L113" s="2" t="str">
        <f t="shared" si="16"/>
        <v>Current</v>
      </c>
      <c r="M113" s="2" t="s">
        <v>2414</v>
      </c>
      <c r="N113" s="2" t="s">
        <v>44</v>
      </c>
      <c r="O113" s="2" t="s">
        <v>45</v>
      </c>
      <c r="P113" s="2" t="str">
        <f t="shared" si="17"/>
        <v>Standard Freight</v>
      </c>
      <c r="Q113" s="2" t="str">
        <f t="shared" si="18"/>
        <v>n</v>
      </c>
      <c r="R113" s="2" t="str">
        <f t="shared" si="19"/>
        <v>n</v>
      </c>
      <c r="S113" s="2" t="s">
        <v>42</v>
      </c>
      <c r="T113" s="2" t="s">
        <v>46</v>
      </c>
      <c r="U113" s="29" t="str">
        <f t="shared" si="21"/>
        <v>https://www.biamp.com</v>
      </c>
      <c r="V113" s="2" t="str">
        <f>Table14[[#This Row],[Manufacturer''s Category]]</f>
        <v>Tesira</v>
      </c>
    </row>
    <row r="114" spans="1:23" ht="46.8" x14ac:dyDescent="0.3">
      <c r="A114" s="2" t="str">
        <f t="shared" si="22"/>
        <v>Biamp Systems</v>
      </c>
      <c r="B114" s="17">
        <f t="shared" si="20"/>
        <v>46076</v>
      </c>
      <c r="C114" s="47" t="s">
        <v>4293</v>
      </c>
      <c r="D114" s="45" t="s">
        <v>2623</v>
      </c>
      <c r="E114" s="2" t="s">
        <v>38</v>
      </c>
      <c r="F114" s="42">
        <v>6532</v>
      </c>
      <c r="G114" s="2" t="s">
        <v>2622</v>
      </c>
      <c r="H114" s="2" t="str">
        <f t="shared" si="15"/>
        <v>USD</v>
      </c>
      <c r="I114" s="2" t="str">
        <f>Table14[[#This Row],[Short Description]]</f>
        <v>TesiraFORTÉ X 800​</v>
      </c>
      <c r="J114" s="2" t="s">
        <v>2624</v>
      </c>
      <c r="K114" s="2" t="s">
        <v>2585</v>
      </c>
      <c r="L114" s="2" t="str">
        <f t="shared" si="16"/>
        <v>Current</v>
      </c>
      <c r="M114" s="2" t="s">
        <v>2414</v>
      </c>
      <c r="N114" s="2" t="s">
        <v>44</v>
      </c>
      <c r="O114" s="2" t="s">
        <v>45</v>
      </c>
      <c r="P114" s="2" t="str">
        <f t="shared" si="17"/>
        <v>Standard Freight</v>
      </c>
      <c r="Q114" s="2" t="str">
        <f t="shared" si="18"/>
        <v>n</v>
      </c>
      <c r="R114" s="2" t="str">
        <f t="shared" si="19"/>
        <v>n</v>
      </c>
      <c r="S114" s="2" t="s">
        <v>42</v>
      </c>
      <c r="T114" s="2" t="s">
        <v>46</v>
      </c>
      <c r="U114" s="29" t="str">
        <f t="shared" si="21"/>
        <v>https://www.biamp.com</v>
      </c>
      <c r="V114" s="2" t="str">
        <f>Table14[[#This Row],[Manufacturer''s Category]]</f>
        <v>Tesira</v>
      </c>
    </row>
    <row r="115" spans="1:23" ht="46.8" x14ac:dyDescent="0.3">
      <c r="A115" s="2" t="str">
        <f t="shared" si="22"/>
        <v>Biamp Systems</v>
      </c>
      <c r="B115" s="17">
        <f t="shared" si="20"/>
        <v>46076</v>
      </c>
      <c r="C115" s="44" t="s">
        <v>4294</v>
      </c>
      <c r="D115" s="45" t="s">
        <v>2626</v>
      </c>
      <c r="E115" s="2" t="s">
        <v>38</v>
      </c>
      <c r="F115" s="42">
        <v>2565</v>
      </c>
      <c r="G115" s="2" t="s">
        <v>2625</v>
      </c>
      <c r="H115" s="2" t="str">
        <f t="shared" si="15"/>
        <v>USD</v>
      </c>
      <c r="I115" s="2" t="str">
        <f>Table14[[#This Row],[Short Description]]</f>
        <v>TesiraLUX IDH-1</v>
      </c>
      <c r="J115" s="2" t="s">
        <v>2627</v>
      </c>
      <c r="K115" s="2" t="s">
        <v>2628</v>
      </c>
      <c r="L115" s="2" t="str">
        <f t="shared" si="16"/>
        <v>Current</v>
      </c>
      <c r="M115" s="2" t="s">
        <v>2414</v>
      </c>
      <c r="N115" s="2" t="s">
        <v>44</v>
      </c>
      <c r="O115" s="2" t="s">
        <v>45</v>
      </c>
      <c r="P115" s="2" t="str">
        <f t="shared" si="17"/>
        <v>Standard Freight</v>
      </c>
      <c r="Q115" s="2" t="str">
        <f t="shared" si="18"/>
        <v>n</v>
      </c>
      <c r="R115" s="2" t="str">
        <f t="shared" si="19"/>
        <v>n</v>
      </c>
      <c r="S115" s="2" t="s">
        <v>39</v>
      </c>
      <c r="T115" s="2" t="s">
        <v>46</v>
      </c>
      <c r="U115" s="29" t="str">
        <f t="shared" si="21"/>
        <v>https://www.biamp.com</v>
      </c>
      <c r="V115" s="2" t="str">
        <f>Table14[[#This Row],[Manufacturer''s Category]]</f>
        <v>Tesira</v>
      </c>
    </row>
    <row r="116" spans="1:23" ht="46.8" x14ac:dyDescent="0.3">
      <c r="A116" s="2" t="str">
        <f t="shared" si="22"/>
        <v>Biamp Systems</v>
      </c>
      <c r="B116" s="17">
        <f t="shared" si="20"/>
        <v>46076</v>
      </c>
      <c r="C116" s="44" t="s">
        <v>4295</v>
      </c>
      <c r="D116" s="45" t="s">
        <v>2630</v>
      </c>
      <c r="E116" s="2" t="s">
        <v>38</v>
      </c>
      <c r="F116" s="42">
        <v>2565</v>
      </c>
      <c r="G116" s="2" t="s">
        <v>2629</v>
      </c>
      <c r="H116" s="2" t="str">
        <f t="shared" si="15"/>
        <v>USD</v>
      </c>
      <c r="I116" s="2" t="str">
        <f>Table14[[#This Row],[Short Description]]</f>
        <v>TesiraLUX OH-1</v>
      </c>
      <c r="J116" s="2" t="s">
        <v>2631</v>
      </c>
      <c r="K116" s="2" t="s">
        <v>2628</v>
      </c>
      <c r="L116" s="2" t="str">
        <f t="shared" si="16"/>
        <v>Current</v>
      </c>
      <c r="M116" s="2" t="s">
        <v>2414</v>
      </c>
      <c r="N116" s="2" t="s">
        <v>44</v>
      </c>
      <c r="O116" s="2" t="s">
        <v>45</v>
      </c>
      <c r="P116" s="2" t="str">
        <f t="shared" si="17"/>
        <v>Standard Freight</v>
      </c>
      <c r="Q116" s="2" t="str">
        <f t="shared" si="18"/>
        <v>n</v>
      </c>
      <c r="R116" s="2" t="str">
        <f t="shared" si="19"/>
        <v>n</v>
      </c>
      <c r="S116" s="2" t="s">
        <v>39</v>
      </c>
      <c r="T116" s="2" t="s">
        <v>46</v>
      </c>
      <c r="U116" s="29" t="str">
        <f t="shared" si="21"/>
        <v>https://www.biamp.com</v>
      </c>
      <c r="V116" s="2" t="str">
        <f>Table14[[#This Row],[Manufacturer''s Category]]</f>
        <v>Tesira</v>
      </c>
    </row>
    <row r="117" spans="1:23" ht="46.8" x14ac:dyDescent="0.3">
      <c r="A117" s="2" t="s">
        <v>1</v>
      </c>
      <c r="B117" s="17">
        <f t="shared" si="20"/>
        <v>46076</v>
      </c>
      <c r="C117" s="47" t="s">
        <v>4298</v>
      </c>
      <c r="D117" s="45" t="s">
        <v>3263</v>
      </c>
      <c r="E117" s="2" t="s">
        <v>38</v>
      </c>
      <c r="F117" s="42">
        <v>7000</v>
      </c>
      <c r="G117" s="2" t="s">
        <v>3262</v>
      </c>
      <c r="H117" s="2" t="s">
        <v>2</v>
      </c>
      <c r="I117" s="2" t="s">
        <v>3263</v>
      </c>
      <c r="J117" s="2" t="s">
        <v>3264</v>
      </c>
      <c r="K117" s="2" t="s">
        <v>2847</v>
      </c>
      <c r="L117" s="2" t="s">
        <v>5</v>
      </c>
      <c r="M117" s="2" t="s">
        <v>225</v>
      </c>
      <c r="N117" s="2" t="s">
        <v>2964</v>
      </c>
      <c r="O117" s="2" t="s">
        <v>2964</v>
      </c>
      <c r="P117" s="2" t="s">
        <v>7</v>
      </c>
      <c r="Q117" s="2" t="s">
        <v>58</v>
      </c>
      <c r="R117" s="2" t="s">
        <v>58</v>
      </c>
      <c r="S117" s="2" t="s">
        <v>58</v>
      </c>
      <c r="T117" s="2" t="s">
        <v>2964</v>
      </c>
      <c r="U117" s="29" t="str">
        <f t="shared" si="21"/>
        <v>https://www.biamp.com</v>
      </c>
      <c r="V117" s="2" t="s">
        <v>225</v>
      </c>
      <c r="W117" s="67" t="s">
        <v>4444</v>
      </c>
    </row>
    <row r="118" spans="1:23" ht="46.8" x14ac:dyDescent="0.3">
      <c r="A118" s="2" t="s">
        <v>1</v>
      </c>
      <c r="B118" s="17">
        <f t="shared" si="20"/>
        <v>46076</v>
      </c>
      <c r="C118" s="47" t="s">
        <v>4299</v>
      </c>
      <c r="D118" s="45" t="s">
        <v>3266</v>
      </c>
      <c r="E118" s="2" t="s">
        <v>38</v>
      </c>
      <c r="F118" s="42">
        <v>7400</v>
      </c>
      <c r="G118" s="2" t="s">
        <v>3265</v>
      </c>
      <c r="H118" s="2" t="s">
        <v>2</v>
      </c>
      <c r="I118" s="2" t="s">
        <v>3266</v>
      </c>
      <c r="J118" s="2" t="s">
        <v>3267</v>
      </c>
      <c r="K118" s="2" t="s">
        <v>2847</v>
      </c>
      <c r="L118" s="2" t="s">
        <v>5</v>
      </c>
      <c r="M118" s="2" t="s">
        <v>225</v>
      </c>
      <c r="N118" s="2" t="s">
        <v>2964</v>
      </c>
      <c r="O118" s="2" t="s">
        <v>2964</v>
      </c>
      <c r="P118" s="2" t="s">
        <v>7</v>
      </c>
      <c r="Q118" s="2" t="s">
        <v>58</v>
      </c>
      <c r="R118" s="2" t="s">
        <v>58</v>
      </c>
      <c r="S118" s="2" t="s">
        <v>58</v>
      </c>
      <c r="T118" s="2" t="s">
        <v>2964</v>
      </c>
      <c r="U118" s="29" t="str">
        <f t="shared" si="21"/>
        <v>https://www.biamp.com</v>
      </c>
      <c r="V118" s="2" t="s">
        <v>225</v>
      </c>
      <c r="W118" s="67" t="s">
        <v>4444</v>
      </c>
    </row>
    <row r="119" spans="1:23" ht="31.2" x14ac:dyDescent="0.3">
      <c r="A119" s="2" t="s">
        <v>1</v>
      </c>
      <c r="B119" s="17">
        <f t="shared" si="20"/>
        <v>46076</v>
      </c>
      <c r="C119" s="47" t="s">
        <v>4301</v>
      </c>
      <c r="D119" s="2" t="s">
        <v>393</v>
      </c>
      <c r="E119" s="2" t="s">
        <v>38</v>
      </c>
      <c r="F119" s="42">
        <v>293</v>
      </c>
      <c r="G119" s="2" t="s">
        <v>392</v>
      </c>
      <c r="H119" s="2" t="str">
        <f>Currency</f>
        <v>USD</v>
      </c>
      <c r="I119" s="2" t="str">
        <f>Table14[[#This Row],[Short Description]]</f>
        <v>USB 200</v>
      </c>
      <c r="J119" s="2" t="s">
        <v>394</v>
      </c>
      <c r="K119" s="2" t="s">
        <v>395</v>
      </c>
      <c r="L119" s="2" t="s">
        <v>5</v>
      </c>
      <c r="M119" s="2" t="s">
        <v>225</v>
      </c>
      <c r="P119" s="2" t="s">
        <v>7</v>
      </c>
      <c r="Q119" s="2" t="s">
        <v>4</v>
      </c>
      <c r="R119" s="2" t="s">
        <v>4</v>
      </c>
      <c r="S119" s="2" t="s">
        <v>39</v>
      </c>
      <c r="T119" s="2" t="s">
        <v>396</v>
      </c>
      <c r="U119" s="29" t="str">
        <f t="shared" si="21"/>
        <v>https://www.biamp.com</v>
      </c>
      <c r="V119" s="2" t="s">
        <v>225</v>
      </c>
    </row>
  </sheetData>
  <sheetProtection algorithmName="SHA-512" hashValue="OOrRcKL0ufixiSMIKdtzrjXtuu+7q2YkGTsKP+MwE3JwL3Ud5QY20E0E7ypWTD1IcivWVs+LVUE0jU28uaAX+g==" saltValue="uwbAbe976Ukizyxdpm0okw==" spinCount="100000" sheet="1" objects="1" scenarios="1"/>
  <conditionalFormatting sqref="C17:C41">
    <cfRule type="duplicateValues" dxfId="8" priority="55"/>
  </conditionalFormatting>
  <conditionalFormatting sqref="C42 C2:C16">
    <cfRule type="duplicateValues" dxfId="7" priority="8"/>
  </conditionalFormatting>
  <conditionalFormatting sqref="C52">
    <cfRule type="duplicateValues" dxfId="6" priority="5"/>
  </conditionalFormatting>
  <conditionalFormatting sqref="C55:C58">
    <cfRule type="duplicateValues" dxfId="5" priority="4"/>
  </conditionalFormatting>
  <conditionalFormatting sqref="C59:C68 C42 C2:C16">
    <cfRule type="duplicateValues" dxfId="4" priority="7"/>
  </conditionalFormatting>
  <conditionalFormatting sqref="C71:C73">
    <cfRule type="duplicateValues" dxfId="3" priority="2"/>
  </conditionalFormatting>
  <conditionalFormatting sqref="C75:C1048576 C1">
    <cfRule type="duplicateValues" dxfId="2" priority="21"/>
  </conditionalFormatting>
  <hyperlinks>
    <hyperlink ref="U2" r:id="rId1" display="https://www.biamp.com" xr:uid="{D02696EC-0506-43A0-94C7-EDA6FEF8DFB3}"/>
    <hyperlink ref="U3" r:id="rId2" display="https://www.biamp.com" xr:uid="{A2D52488-5B3C-4E0C-B4CA-8C29DA8A4920}"/>
    <hyperlink ref="U4" r:id="rId3" display="https://www.biamp.com" xr:uid="{6E823AB2-291D-45CD-82DB-0DA4268E63EB}"/>
    <hyperlink ref="U5" r:id="rId4" display="https://www.biamp.com" xr:uid="{9C5F050F-3122-466B-928E-5680962B92C2}"/>
    <hyperlink ref="U6" r:id="rId5" display="https://www.biamp.com" xr:uid="{EA0389D5-F099-444C-BF1F-D58C7F04A5EC}"/>
    <hyperlink ref="U7" r:id="rId6" display="https://www.biamp.com" xr:uid="{32B86CDF-CDA0-41CA-8B62-718382FA3C90}"/>
    <hyperlink ref="U8" r:id="rId7" display="https://www.biamp.com" xr:uid="{73586E8D-9C67-49F7-B891-5E5F30D9EE7D}"/>
    <hyperlink ref="U9" r:id="rId8" display="https://www.biamp.com" xr:uid="{03C400BD-F3A6-495F-ACDB-7BF57007EFCE}"/>
    <hyperlink ref="U10" r:id="rId9" display="https://www.biamp.com" xr:uid="{73F8612F-1AC7-4088-8892-7B0365092937}"/>
    <hyperlink ref="U11" r:id="rId10" display="https://www.biamp.com" xr:uid="{78B7D33A-9664-481D-9B9D-2D3ECF7BC02F}"/>
    <hyperlink ref="U12" r:id="rId11" display="https://www.biamp.com" xr:uid="{1CBD7012-D93E-4DAE-A797-EFBF549A1BA5}"/>
    <hyperlink ref="U13" r:id="rId12" display="https://www.biamp.com" xr:uid="{22F64828-D222-4F65-AA02-C372CAED7DE7}"/>
    <hyperlink ref="U14" r:id="rId13" display="https://www.biamp.com" xr:uid="{C8A5657A-7FB6-4EDF-B1A3-75FD62D1109C}"/>
    <hyperlink ref="U15" r:id="rId14" display="https://www.biamp.com" xr:uid="{5A86844D-83EB-4144-AC75-B7411F36A407}"/>
    <hyperlink ref="U16" r:id="rId15" display="https://www.biamp.com" xr:uid="{60E5AE07-660B-4913-8111-4FD7F4413475}"/>
    <hyperlink ref="U17" r:id="rId16" display="https://www.biamp.com" xr:uid="{DBFDD7D2-E134-4B3F-A63C-080445296C3C}"/>
    <hyperlink ref="U18" r:id="rId17" display="https://www.biamp.com" xr:uid="{27AA58DD-74F7-43E3-97C8-928D9D2CDF0B}"/>
    <hyperlink ref="U19" r:id="rId18" display="https://www.biamp.com" xr:uid="{EC83D6EE-6CF9-494B-8E57-0C4325E6E6A1}"/>
    <hyperlink ref="U20" r:id="rId19" display="https://www.biamp.com" xr:uid="{CC52812E-BD15-43DA-9411-DA17313D4694}"/>
    <hyperlink ref="U21" r:id="rId20" display="https://www.biamp.com" xr:uid="{0A79A3D9-EAE8-48E6-963C-D8BFD867040A}"/>
    <hyperlink ref="U22" r:id="rId21" display="https://www.biamp.com" xr:uid="{1C6CE73F-1A84-4DAE-B0F8-1A032F9684BB}"/>
    <hyperlink ref="U23" r:id="rId22" display="https://www.biamp.com" xr:uid="{4EE5528A-0D6B-4635-B56B-996CE34050A5}"/>
    <hyperlink ref="U24" r:id="rId23" display="https://www.biamp.com" xr:uid="{8A7E4CFC-0055-455B-86DF-B56EA71EF7A0}"/>
    <hyperlink ref="U25" r:id="rId24" display="https://www.biamp.com" xr:uid="{413BCAD3-C94B-4840-9ACB-DB6D57236CFB}"/>
    <hyperlink ref="U26" r:id="rId25" display="https://www.biamp.com" xr:uid="{22D027BB-DEC9-4963-AAB8-4CEE3A039778}"/>
    <hyperlink ref="U27" r:id="rId26" display="https://www.biamp.com" xr:uid="{D5CB85FC-A735-49FF-AE3D-4946FD321D8C}"/>
    <hyperlink ref="U28" r:id="rId27" display="https://www.biamp.com" xr:uid="{2DFF1152-0D28-4511-B21E-849F1810EF05}"/>
    <hyperlink ref="U29" r:id="rId28" display="https://www.biamp.com" xr:uid="{3EFC0703-3697-4D0B-9F58-4E16E295D788}"/>
    <hyperlink ref="U30" r:id="rId29" display="https://www.biamp.com" xr:uid="{405D983B-29A7-41C2-89E6-0FAC132199F4}"/>
    <hyperlink ref="U31" r:id="rId30" display="https://www.biamp.com" xr:uid="{31E0C683-549C-4F78-A9B3-545C4438AF3E}"/>
    <hyperlink ref="U32" r:id="rId31" display="https://www.biamp.com" xr:uid="{9A329A65-FBE3-46AA-8D2E-6EF186A93FD0}"/>
    <hyperlink ref="U33" r:id="rId32" display="https://www.biamp.com" xr:uid="{23C2F040-6A48-4FB1-B9B5-08CE5D580E33}"/>
    <hyperlink ref="U34" r:id="rId33" display="https://www.biamp.com" xr:uid="{E54341B8-4F92-4D1A-B298-75D13376D1A0}"/>
    <hyperlink ref="U35" r:id="rId34" display="https://www.biamp.com" xr:uid="{2DAFEF88-922B-41BC-8AAF-1C7370246ADA}"/>
    <hyperlink ref="U36" r:id="rId35" display="https://www.biamp.com" xr:uid="{DB8B3CC4-AB1C-429C-B04B-C25AFC453022}"/>
    <hyperlink ref="U37" r:id="rId36" display="https://www.biamp.com" xr:uid="{A1EF182D-15B7-43D4-9E5D-DC3469BE1A17}"/>
    <hyperlink ref="U38" r:id="rId37" display="https://www.biamp.com" xr:uid="{75FB718F-7E47-4E85-BD32-2E775567CA73}"/>
    <hyperlink ref="U39" r:id="rId38" display="https://www.biamp.com" xr:uid="{61AF385E-A9DE-473F-9899-F9B8403C2320}"/>
    <hyperlink ref="U40" r:id="rId39" display="https://www.biamp.com" xr:uid="{38888535-7D23-439F-84E4-CD230387BFCA}"/>
    <hyperlink ref="U41" r:id="rId40" display="https://www.biamp.com" xr:uid="{DE58433A-81AD-4D2F-B51D-97AADAE6414D}"/>
    <hyperlink ref="U42" r:id="rId41" display="https://www.biamp.com" xr:uid="{27409B9F-B621-4911-9497-50F235C4EC48}"/>
    <hyperlink ref="U43" r:id="rId42" display="https://www.biamp.com" xr:uid="{04B02241-4A90-4FED-9CC7-ACD00E6A9E90}"/>
    <hyperlink ref="U44" r:id="rId43" display="https://www.biamp.com" xr:uid="{39214F58-0D03-487F-8D79-B74A8780466A}"/>
    <hyperlink ref="U45" r:id="rId44" display="https://www.biamp.com" xr:uid="{94869BDF-00D7-4C82-AE4A-C157DA878E67}"/>
    <hyperlink ref="U46" r:id="rId45" display="https://www.biamp.com" xr:uid="{035BFDEB-558E-4234-BA47-21C59DE40A6F}"/>
    <hyperlink ref="U47" r:id="rId46" display="https://www.biamp.com" xr:uid="{C12954DA-72D8-44C0-8507-F380E480C9AA}"/>
    <hyperlink ref="U48" r:id="rId47" display="https://www.biamp.com" xr:uid="{DE6AA4DD-C575-4FB1-8326-D479EF056CBD}"/>
    <hyperlink ref="U49" r:id="rId48" display="https://www.biamp.com" xr:uid="{CC25165E-F589-4FF3-9C3D-911908E364B8}"/>
    <hyperlink ref="U50" r:id="rId49" display="https://www.biamp.com" xr:uid="{B63E6607-9194-4293-B71C-6BCC6998B2FD}"/>
    <hyperlink ref="U51" r:id="rId50" display="https://www.biamp.com" xr:uid="{A2D9A06B-FF81-4815-A310-11514030B1D3}"/>
    <hyperlink ref="U52" r:id="rId51" display="https://www.biamp.com" xr:uid="{D8B6CBBC-4C0B-441B-89A0-0D66359299EF}"/>
    <hyperlink ref="U53" r:id="rId52" display="https://www.biamp.com" xr:uid="{7F595574-DE43-46A4-8F48-A9D652B75DD8}"/>
    <hyperlink ref="U54" r:id="rId53" display="https://www.biamp.com" xr:uid="{FD6453D0-C88A-455B-B1C0-1487435094DE}"/>
    <hyperlink ref="U55" r:id="rId54" display="https://www.biamp.com" xr:uid="{7347549D-C1B3-48BD-9754-A7A2656BED97}"/>
    <hyperlink ref="U56" r:id="rId55" display="https://www.biamp.com" xr:uid="{B07D0E5A-9FE8-43F1-ABB5-797D1B39BA3F}"/>
    <hyperlink ref="U57" r:id="rId56" display="https://www.biamp.com" xr:uid="{E4B8FC10-3CE2-4CE7-BE69-AADFF7CAAD01}"/>
    <hyperlink ref="U58" r:id="rId57" display="https://www.biamp.com" xr:uid="{A369C34A-AF6C-4128-94B6-607301C7DB1F}"/>
    <hyperlink ref="U59" r:id="rId58" display="https://www.biamp.com" xr:uid="{79EFE4C2-899E-4D48-9B21-A3FD66EAEBBD}"/>
    <hyperlink ref="U60" r:id="rId59" display="https://www.biamp.com" xr:uid="{CBD1699F-069B-4851-A409-6D486EB77991}"/>
    <hyperlink ref="U61" r:id="rId60" display="https://www.biamp.com" xr:uid="{3173B99B-9331-47A4-B7AC-42D02BE85FDC}"/>
    <hyperlink ref="U62" r:id="rId61" display="https://www.biamp.com" xr:uid="{988940E8-301E-4F3A-9F33-B21CBB488D7B}"/>
    <hyperlink ref="U63" r:id="rId62" display="https://www.biamp.com" xr:uid="{F72B6CDB-DB91-4C22-B54A-4CCA6D8ACC0C}"/>
    <hyperlink ref="U64" r:id="rId63" display="https://www.biamp.com" xr:uid="{46200315-4EC0-4D16-9177-B3B31FD0F56C}"/>
    <hyperlink ref="U65" r:id="rId64" display="https://www.biamp.com" xr:uid="{261A571B-0509-48C9-828B-EE916D8A29B3}"/>
    <hyperlink ref="U66" r:id="rId65" display="https://www.biamp.com" xr:uid="{00EC568B-A9DA-48CC-8691-F57CDD6A04B0}"/>
    <hyperlink ref="U67" r:id="rId66" display="https://www.biamp.com" xr:uid="{ACE7E516-5A9E-4313-9D2D-F60109BB1E35}"/>
    <hyperlink ref="U68" r:id="rId67" display="https://www.biamp.com" xr:uid="{25A2648A-5591-483C-B585-CA5FDCE50FA4}"/>
    <hyperlink ref="U69" r:id="rId68" display="https://www.biamp.com" xr:uid="{2D2CF639-433C-4C7D-9635-F7992401394A}"/>
    <hyperlink ref="U70" r:id="rId69" display="https://www.biamp.com" xr:uid="{B38C3CB0-B856-4483-A24E-E1A2DAEDFE85}"/>
    <hyperlink ref="U71" r:id="rId70" display="https://www.biamp.com" xr:uid="{B5C22F19-CA56-434D-8A94-4F3D444A2F80}"/>
    <hyperlink ref="U72" r:id="rId71" display="https://www.biamp.com" xr:uid="{01818233-21C5-47B8-B65C-7C3B73DAFEB7}"/>
    <hyperlink ref="U73" r:id="rId72" display="https://www.biamp.com" xr:uid="{1D6BE3CB-2B39-4624-832B-FAE00AA110D9}"/>
    <hyperlink ref="U74" r:id="rId73" display="https://www.biamp.com" xr:uid="{D96B50B5-3588-4298-AEF5-F404EED5527F}"/>
    <hyperlink ref="U75" r:id="rId74" display="https://www.biamp.com" xr:uid="{0B28E64B-63EF-4047-9AED-F2264C085692}"/>
    <hyperlink ref="U76" r:id="rId75" display="https://www.biamp.com" xr:uid="{809761C1-4275-44CD-8B3E-09E9B646B6E1}"/>
    <hyperlink ref="U77" r:id="rId76" display="https://www.biamp.com" xr:uid="{B51B3A1A-784F-4997-B132-A1CB21855CD6}"/>
    <hyperlink ref="U78" r:id="rId77" display="https://www.biamp.com" xr:uid="{4D82986B-8468-475F-820A-C6BD0467AFDE}"/>
    <hyperlink ref="U79" r:id="rId78" display="https://www.biamp.com" xr:uid="{FB4E7D20-2264-4A41-A911-17D538F57EB9}"/>
    <hyperlink ref="U80" r:id="rId79" display="https://www.biamp.com" xr:uid="{0ADD515B-A315-4750-A028-EBBE4BE5F281}"/>
    <hyperlink ref="U81" r:id="rId80" display="https://www.biamp.com" xr:uid="{0305796F-D522-49B0-BABE-3258DEAFC3E6}"/>
    <hyperlink ref="U82" r:id="rId81" display="https://www.biamp.com" xr:uid="{23BD1373-A72A-4428-AB17-198687B34A9B}"/>
    <hyperlink ref="U83" r:id="rId82" display="https://www.biamp.com" xr:uid="{63F214C3-ACDB-4277-9C25-EE230DDA69F5}"/>
    <hyperlink ref="U84" r:id="rId83" display="https://www.biamp.com" xr:uid="{3AC7732D-8EDF-45AA-85A7-98EA4523CD49}"/>
    <hyperlink ref="U85" r:id="rId84" display="https://www.biamp.com" xr:uid="{3AFA235B-3424-4357-9711-F3E115CD9F23}"/>
    <hyperlink ref="U86" r:id="rId85" display="https://www.biamp.com" xr:uid="{08E89C0E-DDD1-45CF-AFDB-A293E64D065B}"/>
    <hyperlink ref="U87" r:id="rId86" display="https://www.biamp.com" xr:uid="{D232399D-A585-4B48-9724-06D581543D06}"/>
    <hyperlink ref="U88" r:id="rId87" display="https://www.biamp.com" xr:uid="{DBD344BF-CCF2-4DD1-9F31-7FAC97577A76}"/>
    <hyperlink ref="U89" r:id="rId88" display="https://www.biamp.com" xr:uid="{90C4CBBD-4D90-4FA3-A333-3C54DD5D35B1}"/>
    <hyperlink ref="U90" r:id="rId89" display="https://www.biamp.com" xr:uid="{E8552E66-B118-4241-A428-65D64DEC2BD1}"/>
    <hyperlink ref="U91" r:id="rId90" display="https://www.biamp.com" xr:uid="{50A2F0D7-5FBC-4ABA-A8EA-4BBE3D47675A}"/>
    <hyperlink ref="U92" r:id="rId91" display="https://www.biamp.com" xr:uid="{CE7EBBB6-E67F-4E91-9BD1-D3051015E0E4}"/>
    <hyperlink ref="U93" r:id="rId92" display="https://www.biamp.com" xr:uid="{F77AA89C-8CD2-4931-9988-0A1914CE6802}"/>
    <hyperlink ref="U94" r:id="rId93" display="https://www.biamp.com" xr:uid="{7B00187A-DB26-4330-9869-70A766B68192}"/>
    <hyperlink ref="U95" r:id="rId94" display="https://www.biamp.com" xr:uid="{57798FF8-F715-4136-A86D-C664A11AE616}"/>
    <hyperlink ref="U96" r:id="rId95" display="https://www.biamp.com" xr:uid="{DD0507BB-C66D-4480-97DC-27DF2CA5A693}"/>
    <hyperlink ref="U97" r:id="rId96" display="https://www.biamp.com" xr:uid="{7005DD36-CE10-46EB-847F-248763D08AB2}"/>
    <hyperlink ref="U98" r:id="rId97" display="https://www.biamp.com" xr:uid="{F8794E47-CE5E-4AB0-A28C-3C7ECD3A4E4F}"/>
    <hyperlink ref="U99" r:id="rId98" display="https://www.biamp.com" xr:uid="{0781716C-CEE8-48E8-A3F3-3AAE3F216AC4}"/>
    <hyperlink ref="U100" r:id="rId99" display="https://www.biamp.com" xr:uid="{04833A35-2AF9-41FF-8BB9-6CA0A7CA0EDC}"/>
    <hyperlink ref="U101" r:id="rId100" display="https://www.biamp.com" xr:uid="{0ACFCDF5-1E8A-444D-B544-63AC62BC438F}"/>
    <hyperlink ref="U102" r:id="rId101" display="https://www.biamp.com" xr:uid="{5A59027F-1BF3-4BC4-9F50-C413D1D951A0}"/>
    <hyperlink ref="U103" r:id="rId102" display="https://www.biamp.com" xr:uid="{7045D1D8-62F4-4BA2-B916-26E52F31EABC}"/>
    <hyperlink ref="U104" r:id="rId103" display="https://www.biamp.com" xr:uid="{A9A5F385-4F10-4453-AE87-62314A50C0B9}"/>
    <hyperlink ref="U105" r:id="rId104" display="https://www.biamp.com" xr:uid="{A3E0A1B9-4753-46E8-A99B-C243C13DC178}"/>
    <hyperlink ref="U106" r:id="rId105" display="https://www.biamp.com" xr:uid="{B7180E6F-9E47-49A0-972A-14016D22AE4A}"/>
    <hyperlink ref="U107" r:id="rId106" display="https://www.biamp.com" xr:uid="{7BC92711-411C-4DE8-A696-B63C7361BD6E}"/>
    <hyperlink ref="U108" r:id="rId107" display="https://www.biamp.com" xr:uid="{50368C78-4978-4467-B733-5852AEF57891}"/>
    <hyperlink ref="U109" r:id="rId108" display="https://www.biamp.com" xr:uid="{54EBFFE3-CD04-4EE7-A484-AFB39D1E5250}"/>
    <hyperlink ref="U110" r:id="rId109" display="https://www.biamp.com" xr:uid="{4E21717B-170A-44AF-9F06-52908C8BAD0B}"/>
    <hyperlink ref="U111" r:id="rId110" display="https://www.biamp.com" xr:uid="{FDB32217-7A42-4D30-A087-6D3F6F4F91EB}"/>
    <hyperlink ref="U112" r:id="rId111" display="https://www.biamp.com" xr:uid="{0D35458C-C492-4798-A876-B4677AD7DC6D}"/>
    <hyperlink ref="U113" r:id="rId112" display="https://www.biamp.com" xr:uid="{438E901E-6DE7-4072-800E-1746CE606488}"/>
    <hyperlink ref="U114" r:id="rId113" display="https://www.biamp.com" xr:uid="{7DBEFCB1-117E-4CE3-A275-DEAB6E7A77F3}"/>
    <hyperlink ref="U115" r:id="rId114" display="https://www.biamp.com" xr:uid="{4830EC01-B17B-4E03-A568-3195ADE3600D}"/>
    <hyperlink ref="U116" r:id="rId115" display="https://www.biamp.com" xr:uid="{439B98E1-B1A8-4F99-9B95-6EEBD995827E}"/>
    <hyperlink ref="U117" r:id="rId116" display="https://www.biamp.com" xr:uid="{8C19F443-3D5A-497F-AFC5-99B51FB22034}"/>
    <hyperlink ref="U118" r:id="rId117" display="https://www.biamp.com" xr:uid="{601EFD30-032B-4A8F-82C4-7AD23DC9A50D}"/>
    <hyperlink ref="U119" r:id="rId118" display="https://www.biamp.com" xr:uid="{D69C4282-CABC-4E0B-A51E-F7C21B40FC5B}"/>
  </hyperlinks>
  <pageMargins left="0.7" right="0.7" top="0.75" bottom="0.75" header="0.3" footer="0.3"/>
  <pageSetup orientation="portrait" horizontalDpi="1200" verticalDpi="1200" r:id="rId119"/>
  <tableParts count="1">
    <tablePart r:id="rId120"/>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BFE60-FE6A-4227-9814-E67966A4EC90}">
  <sheetPr codeName="Sheet17"/>
  <dimension ref="A1:U9"/>
  <sheetViews>
    <sheetView zoomScaleNormal="100" workbookViewId="0">
      <pane xSplit="4" ySplit="1" topLeftCell="E2" activePane="bottomRight" state="frozen"/>
      <selection pane="topRight" activeCell="E1" sqref="E1"/>
      <selection pane="bottomLeft" activeCell="A2" sqref="A2"/>
      <selection pane="bottomRight" activeCell="U1" sqref="U1"/>
    </sheetView>
  </sheetViews>
  <sheetFormatPr defaultRowHeight="15" x14ac:dyDescent="0.25"/>
  <cols>
    <col min="1" max="1" width="17.5546875" style="24" customWidth="1"/>
    <col min="2" max="2" width="19.44140625" style="24" customWidth="1"/>
    <col min="3" max="3" width="20.77734375" style="24" customWidth="1"/>
    <col min="4" max="4" width="28.44140625" style="24" customWidth="1"/>
    <col min="5" max="5" width="11.109375" style="24" customWidth="1"/>
    <col min="6" max="6" width="14.109375" style="43" customWidth="1"/>
    <col min="7" max="7" width="15.6640625" style="24" customWidth="1"/>
    <col min="8" max="8" width="11.33203125" style="24" bestFit="1" customWidth="1"/>
    <col min="9" max="9" width="21.6640625" style="24" customWidth="1"/>
    <col min="10" max="10" width="42.44140625" style="24" customWidth="1"/>
    <col min="11" max="11" width="37.88671875" style="24" customWidth="1"/>
    <col min="12" max="12" width="13.88671875" style="24" customWidth="1"/>
    <col min="13" max="13" width="10.5546875" style="24" customWidth="1"/>
    <col min="14" max="14" width="16.88671875" style="24" customWidth="1"/>
    <col min="15" max="15" width="16.109375" style="24" bestFit="1" customWidth="1"/>
    <col min="16" max="16" width="12" style="24" customWidth="1"/>
    <col min="17" max="17" width="16.5546875" style="24" customWidth="1"/>
    <col min="18" max="18" width="16.44140625" style="24" customWidth="1"/>
    <col min="19" max="19" width="23.5546875" style="24" customWidth="1"/>
    <col min="20" max="20" width="21" style="24" customWidth="1"/>
    <col min="21" max="21" width="60.5546875" style="24" customWidth="1"/>
    <col min="22" max="22" width="72.109375" style="24" customWidth="1"/>
    <col min="23" max="16384" width="8.88671875" style="24"/>
  </cols>
  <sheetData>
    <row r="1" spans="1:21" ht="46.8" x14ac:dyDescent="0.3">
      <c r="A1" s="2" t="s">
        <v>9</v>
      </c>
      <c r="B1" s="2" t="s">
        <v>10</v>
      </c>
      <c r="C1" s="3" t="s">
        <v>11</v>
      </c>
      <c r="D1" s="2" t="s">
        <v>12</v>
      </c>
      <c r="E1" s="2" t="s">
        <v>13</v>
      </c>
      <c r="F1" s="42" t="s">
        <v>14</v>
      </c>
      <c r="G1" s="2" t="s">
        <v>4439</v>
      </c>
      <c r="H1" s="2" t="s">
        <v>16</v>
      </c>
      <c r="I1" s="2" t="s">
        <v>19</v>
      </c>
      <c r="J1" s="2" t="s">
        <v>20</v>
      </c>
      <c r="K1" s="2" t="s">
        <v>21</v>
      </c>
      <c r="L1" s="2" t="s">
        <v>22</v>
      </c>
      <c r="M1" s="2" t="s">
        <v>23</v>
      </c>
      <c r="N1" s="2" t="s">
        <v>25</v>
      </c>
      <c r="O1" s="2" t="s">
        <v>28</v>
      </c>
      <c r="P1" s="2" t="s">
        <v>30</v>
      </c>
      <c r="Q1" s="2" t="s">
        <v>31</v>
      </c>
      <c r="R1" s="2" t="s">
        <v>32</v>
      </c>
      <c r="S1" s="2" t="s">
        <v>33</v>
      </c>
      <c r="T1" s="2" t="s">
        <v>34</v>
      </c>
      <c r="U1" s="2" t="s">
        <v>35</v>
      </c>
    </row>
    <row r="2" spans="1:21" ht="31.2" x14ac:dyDescent="0.3">
      <c r="A2" s="2" t="s">
        <v>1</v>
      </c>
      <c r="B2" s="17">
        <f t="shared" ref="B2:B9" si="0">Effectivity_Date</f>
        <v>46076</v>
      </c>
      <c r="C2" s="47" t="s">
        <v>4301</v>
      </c>
      <c r="D2" s="2" t="s">
        <v>393</v>
      </c>
      <c r="E2" s="2" t="s">
        <v>38</v>
      </c>
      <c r="F2" s="42">
        <v>293</v>
      </c>
      <c r="G2" s="2" t="s">
        <v>392</v>
      </c>
      <c r="H2" s="2" t="s">
        <v>2</v>
      </c>
      <c r="I2" s="2" t="s">
        <v>393</v>
      </c>
      <c r="J2" s="26" t="s">
        <v>394</v>
      </c>
      <c r="K2" s="26" t="s">
        <v>395</v>
      </c>
      <c r="L2" s="2" t="s">
        <v>5</v>
      </c>
      <c r="M2" s="2" t="s">
        <v>225</v>
      </c>
      <c r="N2" s="2"/>
      <c r="O2" s="2" t="s">
        <v>7</v>
      </c>
      <c r="P2" s="2" t="s">
        <v>4</v>
      </c>
      <c r="Q2" s="2" t="s">
        <v>39</v>
      </c>
      <c r="R2" s="2" t="s">
        <v>396</v>
      </c>
      <c r="S2" s="29" t="str">
        <f>URL</f>
        <v>https://www.biamp.com</v>
      </c>
      <c r="T2" s="2" t="s">
        <v>225</v>
      </c>
      <c r="U2" s="2"/>
    </row>
    <row r="3" spans="1:21" ht="31.2" x14ac:dyDescent="0.3">
      <c r="A3" s="2" t="str">
        <f>Company</f>
        <v>Biamp Systems</v>
      </c>
      <c r="B3" s="17">
        <f t="shared" si="0"/>
        <v>46076</v>
      </c>
      <c r="C3" s="39" t="s">
        <v>4356</v>
      </c>
      <c r="D3" s="2" t="s">
        <v>2633</v>
      </c>
      <c r="E3" s="2" t="s">
        <v>38</v>
      </c>
      <c r="F3" s="40">
        <v>150</v>
      </c>
      <c r="G3" s="2" t="s">
        <v>2632</v>
      </c>
      <c r="H3" s="2" t="str">
        <f>Currency</f>
        <v>USD</v>
      </c>
      <c r="I3" s="2" t="str">
        <f>Table13116[[#This Row],[Short Description]]</f>
        <v>Vidi 100</v>
      </c>
      <c r="J3" s="26" t="s">
        <v>2634</v>
      </c>
      <c r="K3" s="26" t="s">
        <v>2635</v>
      </c>
      <c r="L3" s="2" t="str">
        <f>ItemStatus</f>
        <v>Current</v>
      </c>
      <c r="M3" s="2" t="s">
        <v>2636</v>
      </c>
      <c r="N3" s="2"/>
      <c r="O3" s="2" t="str">
        <f>Freight</f>
        <v>Standard Freight</v>
      </c>
      <c r="P3" s="2" t="str">
        <f>EnergyStar</f>
        <v>n</v>
      </c>
      <c r="Q3" s="2" t="s">
        <v>58</v>
      </c>
      <c r="R3" s="2" t="s">
        <v>61</v>
      </c>
      <c r="S3" s="29" t="str">
        <f>URL</f>
        <v>https://www.biamp.com</v>
      </c>
      <c r="T3" s="2" t="str">
        <f>Table13116[[#This Row],[Manufacturer''s Category]]</f>
        <v>Vidi</v>
      </c>
      <c r="U3" s="2"/>
    </row>
    <row r="4" spans="1:21" ht="31.2" x14ac:dyDescent="0.3">
      <c r="A4" s="2" t="str">
        <f>Company</f>
        <v>Biamp Systems</v>
      </c>
      <c r="B4" s="17">
        <f t="shared" si="0"/>
        <v>46076</v>
      </c>
      <c r="C4" s="39" t="s">
        <v>4357</v>
      </c>
      <c r="D4" s="2" t="s">
        <v>2638</v>
      </c>
      <c r="E4" s="2" t="s">
        <v>38</v>
      </c>
      <c r="F4" s="40">
        <v>200</v>
      </c>
      <c r="G4" s="2" t="s">
        <v>2637</v>
      </c>
      <c r="H4" s="2" t="str">
        <f>Currency</f>
        <v>USD</v>
      </c>
      <c r="I4" s="2" t="str">
        <f>Table13116[[#This Row],[Short Description]]</f>
        <v>Vidi 150</v>
      </c>
      <c r="J4" s="26" t="s">
        <v>2634</v>
      </c>
      <c r="K4" s="26" t="s">
        <v>2635</v>
      </c>
      <c r="L4" s="2" t="str">
        <f>ItemStatus</f>
        <v>Current</v>
      </c>
      <c r="M4" s="2" t="s">
        <v>2636</v>
      </c>
      <c r="N4" s="2"/>
      <c r="O4" s="2" t="str">
        <f>Freight</f>
        <v>Standard Freight</v>
      </c>
      <c r="P4" s="2" t="str">
        <f>EnergyStar</f>
        <v>n</v>
      </c>
      <c r="Q4" s="2" t="s">
        <v>58</v>
      </c>
      <c r="R4" s="2" t="s">
        <v>61</v>
      </c>
      <c r="S4" s="29" t="str">
        <f>URL</f>
        <v>https://www.biamp.com</v>
      </c>
      <c r="T4" s="2" t="str">
        <f>Table13116[[#This Row],[Manufacturer''s Category]]</f>
        <v>Vidi</v>
      </c>
      <c r="U4" s="2"/>
    </row>
    <row r="5" spans="1:21" ht="31.2" x14ac:dyDescent="0.3">
      <c r="A5" s="2" t="str">
        <f>Company</f>
        <v>Biamp Systems</v>
      </c>
      <c r="B5" s="17">
        <f t="shared" si="0"/>
        <v>46076</v>
      </c>
      <c r="C5" s="39" t="s">
        <v>4358</v>
      </c>
      <c r="D5" s="2" t="s">
        <v>2640</v>
      </c>
      <c r="E5" s="2" t="s">
        <v>38</v>
      </c>
      <c r="F5" s="40">
        <v>650</v>
      </c>
      <c r="G5" s="2" t="s">
        <v>2639</v>
      </c>
      <c r="H5" s="2" t="str">
        <f>Currency</f>
        <v>USD</v>
      </c>
      <c r="I5" s="2" t="str">
        <f>Table13116[[#This Row],[Short Description]]</f>
        <v>Vidi 250</v>
      </c>
      <c r="J5" s="2" t="s">
        <v>2634</v>
      </c>
      <c r="K5" s="2" t="s">
        <v>2635</v>
      </c>
      <c r="L5" s="2" t="str">
        <f>ItemStatus</f>
        <v>Current</v>
      </c>
      <c r="M5" s="2" t="s">
        <v>2636</v>
      </c>
      <c r="N5" s="2"/>
      <c r="O5" s="2" t="str">
        <f>Freight</f>
        <v>Standard Freight</v>
      </c>
      <c r="P5" s="2" t="str">
        <f>EnergyStar</f>
        <v>n</v>
      </c>
      <c r="Q5" s="2" t="s">
        <v>58</v>
      </c>
      <c r="R5" s="2" t="s">
        <v>61</v>
      </c>
      <c r="S5" s="29" t="str">
        <f>URL</f>
        <v>https://www.biamp.com</v>
      </c>
      <c r="T5" s="2" t="str">
        <f>Table13116[[#This Row],[Manufacturer''s Category]]</f>
        <v>Vidi</v>
      </c>
      <c r="U5" s="2"/>
    </row>
    <row r="6" spans="1:21" ht="46.8" x14ac:dyDescent="0.3">
      <c r="A6" s="2" t="str">
        <f>Company</f>
        <v>Biamp Systems</v>
      </c>
      <c r="B6" s="17">
        <f t="shared" si="0"/>
        <v>46076</v>
      </c>
      <c r="C6" s="3" t="s">
        <v>4359</v>
      </c>
      <c r="D6" s="2" t="s">
        <v>3130</v>
      </c>
      <c r="E6" s="2" t="s">
        <v>38</v>
      </c>
      <c r="F6" s="40">
        <v>1600</v>
      </c>
      <c r="G6" s="2" t="s">
        <v>3129</v>
      </c>
      <c r="H6" s="2" t="s">
        <v>2</v>
      </c>
      <c r="I6" s="2" t="s">
        <v>3130</v>
      </c>
      <c r="J6" s="2" t="s">
        <v>3131</v>
      </c>
      <c r="K6" s="2" t="s">
        <v>2635</v>
      </c>
      <c r="L6" s="2" t="s">
        <v>5</v>
      </c>
      <c r="M6" s="2" t="s">
        <v>2636</v>
      </c>
      <c r="N6" s="2" t="s">
        <v>2964</v>
      </c>
      <c r="O6" s="2" t="s">
        <v>7</v>
      </c>
      <c r="P6" s="2" t="s">
        <v>58</v>
      </c>
      <c r="Q6" s="2" t="s">
        <v>58</v>
      </c>
      <c r="R6" s="2" t="s">
        <v>2964</v>
      </c>
      <c r="S6" s="29" t="str">
        <f>URL</f>
        <v>https://www.biamp.com</v>
      </c>
      <c r="T6" s="2" t="s">
        <v>2636</v>
      </c>
      <c r="U6" s="2"/>
    </row>
    <row r="7" spans="1:21" ht="31.2" x14ac:dyDescent="0.3">
      <c r="A7" s="2" t="s">
        <v>1</v>
      </c>
      <c r="B7" s="17">
        <f t="shared" si="0"/>
        <v>46076</v>
      </c>
      <c r="C7" s="3" t="s">
        <v>4360</v>
      </c>
      <c r="D7" s="2" t="s">
        <v>3361</v>
      </c>
      <c r="E7" s="2" t="s">
        <v>38</v>
      </c>
      <c r="F7" s="40">
        <v>1300</v>
      </c>
      <c r="G7" s="2" t="s">
        <v>3360</v>
      </c>
      <c r="H7" s="2" t="s">
        <v>2</v>
      </c>
      <c r="I7" s="2" t="s">
        <v>3361</v>
      </c>
      <c r="J7" s="2" t="s">
        <v>3362</v>
      </c>
      <c r="K7" s="2" t="s">
        <v>3363</v>
      </c>
      <c r="L7" s="2" t="s">
        <v>5</v>
      </c>
      <c r="M7" s="2" t="s">
        <v>2636</v>
      </c>
      <c r="N7" s="2" t="s">
        <v>3364</v>
      </c>
      <c r="O7" s="2" t="s">
        <v>7</v>
      </c>
      <c r="P7" s="2" t="s">
        <v>58</v>
      </c>
      <c r="Q7" s="2" t="s">
        <v>58</v>
      </c>
      <c r="R7" s="2" t="s">
        <v>2964</v>
      </c>
      <c r="S7" s="29" t="s">
        <v>8</v>
      </c>
      <c r="T7" s="2" t="s">
        <v>2636</v>
      </c>
      <c r="U7" s="2"/>
    </row>
    <row r="8" spans="1:21" ht="31.2" x14ac:dyDescent="0.3">
      <c r="A8" s="2" t="str">
        <f>Company</f>
        <v>Biamp Systems</v>
      </c>
      <c r="B8" s="17">
        <f t="shared" si="0"/>
        <v>46076</v>
      </c>
      <c r="C8" s="3" t="s">
        <v>4367</v>
      </c>
      <c r="D8" s="2" t="s">
        <v>2642</v>
      </c>
      <c r="E8" s="2" t="s">
        <v>38</v>
      </c>
      <c r="F8" s="40">
        <v>127</v>
      </c>
      <c r="G8" s="2" t="s">
        <v>2641</v>
      </c>
      <c r="H8" s="2" t="str">
        <f>Currency</f>
        <v>USD</v>
      </c>
      <c r="I8" s="2" t="str">
        <f>Table13116[[#This Row],[Short Description]]</f>
        <v>VMA 200-DM</v>
      </c>
      <c r="J8" s="2" t="s">
        <v>2643</v>
      </c>
      <c r="K8" s="2" t="s">
        <v>2644</v>
      </c>
      <c r="L8" s="2" t="str">
        <f>ItemStatus</f>
        <v>Current</v>
      </c>
      <c r="M8" s="2" t="s">
        <v>2636</v>
      </c>
      <c r="N8" s="2"/>
      <c r="O8" s="2" t="str">
        <f>Freight</f>
        <v>Standard Freight</v>
      </c>
      <c r="P8" s="2" t="str">
        <f>EnergyStar</f>
        <v>n</v>
      </c>
      <c r="Q8" s="2" t="s">
        <v>58</v>
      </c>
      <c r="R8" s="2" t="s">
        <v>61</v>
      </c>
      <c r="S8" s="29" t="str">
        <f>URL</f>
        <v>https://www.biamp.com</v>
      </c>
      <c r="T8" s="2" t="str">
        <f>Table13116[[#This Row],[Manufacturer''s Category]]</f>
        <v>Vidi</v>
      </c>
      <c r="U8" s="2"/>
    </row>
    <row r="9" spans="1:21" ht="31.2" x14ac:dyDescent="0.3">
      <c r="A9" s="2" t="str">
        <f>Company</f>
        <v>Biamp Systems</v>
      </c>
      <c r="B9" s="17">
        <f t="shared" si="0"/>
        <v>46076</v>
      </c>
      <c r="C9" s="3" t="s">
        <v>4368</v>
      </c>
      <c r="D9" s="2" t="s">
        <v>2646</v>
      </c>
      <c r="E9" s="2" t="s">
        <v>38</v>
      </c>
      <c r="F9" s="40">
        <v>64</v>
      </c>
      <c r="G9" s="2" t="s">
        <v>2645</v>
      </c>
      <c r="H9" s="2" t="str">
        <f>Currency</f>
        <v>USD</v>
      </c>
      <c r="I9" s="2" t="str">
        <f>Table13116[[#This Row],[Short Description]]</f>
        <v>VMA 200-WM</v>
      </c>
      <c r="J9" s="2" t="s">
        <v>2647</v>
      </c>
      <c r="K9" s="2" t="s">
        <v>2644</v>
      </c>
      <c r="L9" s="2" t="str">
        <f>ItemStatus</f>
        <v>Current</v>
      </c>
      <c r="M9" s="2" t="s">
        <v>2636</v>
      </c>
      <c r="N9" s="2"/>
      <c r="O9" s="2" t="str">
        <f>Freight</f>
        <v>Standard Freight</v>
      </c>
      <c r="P9" s="2" t="str">
        <f>EnergyStar</f>
        <v>n</v>
      </c>
      <c r="Q9" s="2" t="s">
        <v>58</v>
      </c>
      <c r="R9" s="2" t="s">
        <v>61</v>
      </c>
      <c r="S9" s="29" t="str">
        <f>URL</f>
        <v>https://www.biamp.com</v>
      </c>
      <c r="T9" s="2" t="str">
        <f>Table13116[[#This Row],[Manufacturer''s Category]]</f>
        <v>Vidi</v>
      </c>
      <c r="U9" s="2"/>
    </row>
  </sheetData>
  <sheetProtection algorithmName="SHA-512" hashValue="THlQmt2NhX7lPz9DVrSCaJhcAlPyh28Ww9w61CT04g1TCvDve1JOtN92cDekklr7+LO+LTba5wqy8HaoZuVP/A==" saltValue="DjXE0krvVlCN8IzNyB2NZw==" spinCount="100000" sheet="1" objects="1" scenarios="1"/>
  <hyperlinks>
    <hyperlink ref="S2" r:id="rId1" display="https://www.biamp.com" xr:uid="{4D0988C4-1A69-4F6A-A06F-B2E00DAC1040}"/>
    <hyperlink ref="S3" r:id="rId2" display="https://www.biamp.com" xr:uid="{1CE054F2-0980-4AD1-9565-5DE6F8F2C8C7}"/>
    <hyperlink ref="S4" r:id="rId3" display="https://www.biamp.com" xr:uid="{F6CB35C3-5C4D-46A7-A035-AF3F0EC1AA50}"/>
    <hyperlink ref="S5" r:id="rId4" display="https://www.biamp.com" xr:uid="{4A142EB7-3562-4C26-A918-9B0DBF071715}"/>
    <hyperlink ref="S6" r:id="rId5" display="https://www.biamp.com" xr:uid="{3DD637B9-A124-4B83-A1F1-3BE5D31C00A1}"/>
    <hyperlink ref="S7" r:id="rId6" xr:uid="{DF92C548-F924-4064-8CD5-537CE7849547}"/>
    <hyperlink ref="S8" r:id="rId7" display="https://www.biamp.com" xr:uid="{E9299BFE-26FB-46B0-A82F-044F7D07D2B1}"/>
    <hyperlink ref="S9" r:id="rId8" display="https://www.biamp.com" xr:uid="{B9DA2874-D704-4669-9F91-81F8126C48EC}"/>
  </hyperlinks>
  <pageMargins left="0.7" right="0.7" top="0.75" bottom="0.75" header="0.3" footer="0.3"/>
  <tableParts count="1">
    <tablePart r:id="rId9"/>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FB640-BB8A-4AC4-A7D9-D2018C65101A}">
  <sheetPr codeName="Sheet18"/>
  <dimension ref="A1:V46"/>
  <sheetViews>
    <sheetView workbookViewId="0">
      <pane xSplit="4" ySplit="1" topLeftCell="E2" activePane="bottomRight" state="frozen"/>
      <selection pane="topRight" activeCell="E1" sqref="E1"/>
      <selection pane="bottomLeft" activeCell="A2" sqref="A2"/>
      <selection pane="bottomRight" activeCell="W2" sqref="W2"/>
    </sheetView>
  </sheetViews>
  <sheetFormatPr defaultColWidth="8.88671875" defaultRowHeight="15.6" x14ac:dyDescent="0.3"/>
  <cols>
    <col min="1" max="1" width="17.5546875" style="2" customWidth="1"/>
    <col min="2" max="2" width="19.5546875" style="2" customWidth="1"/>
    <col min="3" max="3" width="15.5546875" style="3" customWidth="1"/>
    <col min="4" max="4" width="29.5546875" style="2" customWidth="1"/>
    <col min="5" max="5" width="11.109375" style="2" customWidth="1"/>
    <col min="6" max="6" width="14" style="2" customWidth="1"/>
    <col min="7" max="7" width="15.6640625" style="2" customWidth="1"/>
    <col min="8" max="9" width="11.33203125" style="2" bestFit="1" customWidth="1"/>
    <col min="10" max="10" width="20.5546875" style="2" customWidth="1"/>
    <col min="11" max="11" width="51.5546875" style="2" customWidth="1"/>
    <col min="12" max="12" width="34.6640625" style="2" customWidth="1"/>
    <col min="13" max="13" width="14" style="2" customWidth="1"/>
    <col min="14" max="14" width="10.5546875" style="2" customWidth="1"/>
    <col min="15" max="15" width="20" style="2" customWidth="1"/>
    <col min="16" max="16" width="16" style="2" bestFit="1" customWidth="1"/>
    <col min="17" max="17" width="12" style="2" customWidth="1"/>
    <col min="18" max="18" width="16.5546875" style="2" customWidth="1"/>
    <col min="19" max="19" width="22.88671875" style="2" customWidth="1"/>
    <col min="20" max="20" width="23.5546875" style="2" customWidth="1"/>
    <col min="21" max="21" width="21" style="2" customWidth="1"/>
    <col min="22" max="22" width="60.5546875" style="2" customWidth="1"/>
    <col min="23" max="23" width="45" style="2" customWidth="1"/>
    <col min="24" max="16384" width="8.88671875" style="2"/>
  </cols>
  <sheetData>
    <row r="1" spans="1:22" ht="62.4" x14ac:dyDescent="0.3">
      <c r="A1" s="2" t="s">
        <v>9</v>
      </c>
      <c r="B1" s="2" t="s">
        <v>10</v>
      </c>
      <c r="C1" s="3" t="s">
        <v>11</v>
      </c>
      <c r="D1" s="2" t="s">
        <v>12</v>
      </c>
      <c r="E1" s="2" t="s">
        <v>13</v>
      </c>
      <c r="F1" s="2" t="s">
        <v>14</v>
      </c>
      <c r="G1" s="2" t="s">
        <v>4439</v>
      </c>
      <c r="H1" s="2" t="s">
        <v>16</v>
      </c>
      <c r="I1" s="1" t="s">
        <v>17</v>
      </c>
      <c r="J1" s="2" t="s">
        <v>19</v>
      </c>
      <c r="K1" s="2" t="s">
        <v>20</v>
      </c>
      <c r="L1" s="2" t="s">
        <v>21</v>
      </c>
      <c r="M1" s="2" t="s">
        <v>22</v>
      </c>
      <c r="N1" s="2" t="s">
        <v>23</v>
      </c>
      <c r="O1" s="2" t="s">
        <v>25</v>
      </c>
      <c r="P1" s="2" t="s">
        <v>28</v>
      </c>
      <c r="Q1" s="2" t="s">
        <v>30</v>
      </c>
      <c r="R1" s="2" t="s">
        <v>2648</v>
      </c>
      <c r="S1" s="2" t="s">
        <v>32</v>
      </c>
      <c r="T1" s="2" t="s">
        <v>33</v>
      </c>
      <c r="U1" s="2" t="s">
        <v>34</v>
      </c>
      <c r="V1" s="2" t="s">
        <v>35</v>
      </c>
    </row>
    <row r="2" spans="1:22" ht="31.2" x14ac:dyDescent="0.3">
      <c r="A2" s="2" t="str">
        <f t="shared" ref="A2:A24" si="0">Company</f>
        <v>Biamp Systems</v>
      </c>
      <c r="B2" s="17">
        <f t="shared" ref="B2:B46" si="1">Effectivity_Date</f>
        <v>46076</v>
      </c>
      <c r="C2" s="58">
        <v>901.02760000000001</v>
      </c>
      <c r="D2" s="26" t="s">
        <v>2650</v>
      </c>
      <c r="E2" s="26" t="s">
        <v>38</v>
      </c>
      <c r="F2" s="54">
        <v>1155</v>
      </c>
      <c r="G2" s="26" t="s">
        <v>2649</v>
      </c>
      <c r="H2" s="26" t="str">
        <f t="shared" ref="H2:H24" si="2">Currency</f>
        <v>USD</v>
      </c>
      <c r="I2" s="31">
        <v>1</v>
      </c>
      <c r="J2" s="26" t="str">
        <f>Table15[[#This Row],[Short Description]]</f>
        <v>Vocia AM-600</v>
      </c>
      <c r="K2" s="26" t="s">
        <v>2651</v>
      </c>
      <c r="L2" s="26" t="s">
        <v>2652</v>
      </c>
      <c r="M2" s="26" t="str">
        <f t="shared" ref="M2:M24" si="3">ItemStatus</f>
        <v>Current</v>
      </c>
      <c r="N2" s="26" t="s">
        <v>2653</v>
      </c>
      <c r="O2" s="26" t="s">
        <v>44</v>
      </c>
      <c r="P2" s="26" t="str">
        <f t="shared" ref="P2:P24" si="4">Freight</f>
        <v>Standard Freight</v>
      </c>
      <c r="Q2" s="2" t="str">
        <f t="shared" ref="Q2:Q24" si="5">EnergyStar</f>
        <v>n</v>
      </c>
      <c r="R2" s="2" t="s">
        <v>39</v>
      </c>
      <c r="S2" s="2" t="s">
        <v>46</v>
      </c>
      <c r="T2" s="46" t="str">
        <f t="shared" ref="T2:T46" si="6">URL</f>
        <v>https://www.biamp.com</v>
      </c>
      <c r="U2" s="26" t="str">
        <f>Table15[[#This Row],[Manufacturer''s Category]]</f>
        <v>Vocia</v>
      </c>
      <c r="V2" s="26" t="s">
        <v>2654</v>
      </c>
    </row>
    <row r="3" spans="1:22" ht="31.2" x14ac:dyDescent="0.3">
      <c r="A3" s="2" t="str">
        <f t="shared" si="0"/>
        <v>Biamp Systems</v>
      </c>
      <c r="B3" s="17">
        <f t="shared" si="1"/>
        <v>46076</v>
      </c>
      <c r="C3" s="58" t="s">
        <v>4369</v>
      </c>
      <c r="D3" s="26" t="s">
        <v>2656</v>
      </c>
      <c r="E3" s="26" t="s">
        <v>38</v>
      </c>
      <c r="F3" s="54">
        <v>1155</v>
      </c>
      <c r="G3" s="26" t="s">
        <v>2655</v>
      </c>
      <c r="H3" s="26" t="str">
        <f t="shared" si="2"/>
        <v>USD</v>
      </c>
      <c r="I3" s="31">
        <v>1</v>
      </c>
      <c r="J3" s="26" t="str">
        <f>Table15[[#This Row],[Short Description]]</f>
        <v>Vocia AM-600 CK</v>
      </c>
      <c r="K3" s="26" t="s">
        <v>2657</v>
      </c>
      <c r="L3" s="26" t="s">
        <v>2652</v>
      </c>
      <c r="M3" s="26" t="str">
        <f t="shared" si="3"/>
        <v>Current</v>
      </c>
      <c r="N3" s="26" t="s">
        <v>2653</v>
      </c>
      <c r="O3" s="26" t="s">
        <v>44</v>
      </c>
      <c r="P3" s="26" t="str">
        <f t="shared" si="4"/>
        <v>Standard Freight</v>
      </c>
      <c r="Q3" s="2" t="str">
        <f t="shared" si="5"/>
        <v>n</v>
      </c>
      <c r="R3" s="2" t="s">
        <v>39</v>
      </c>
      <c r="S3" s="2" t="s">
        <v>46</v>
      </c>
      <c r="T3" s="46" t="str">
        <f t="shared" si="6"/>
        <v>https://www.biamp.com</v>
      </c>
      <c r="U3" s="26" t="str">
        <f>Table15[[#This Row],[Manufacturer''s Category]]</f>
        <v>Vocia</v>
      </c>
      <c r="V3" s="27"/>
    </row>
    <row r="4" spans="1:22" ht="62.4" x14ac:dyDescent="0.3">
      <c r="A4" s="2" t="str">
        <f t="shared" si="0"/>
        <v>Biamp Systems</v>
      </c>
      <c r="B4" s="17">
        <f t="shared" si="1"/>
        <v>46076</v>
      </c>
      <c r="C4" s="58">
        <v>901.02769999999998</v>
      </c>
      <c r="D4" s="26" t="s">
        <v>2659</v>
      </c>
      <c r="E4" s="26" t="s">
        <v>38</v>
      </c>
      <c r="F4" s="54">
        <v>1342</v>
      </c>
      <c r="G4" s="26" t="s">
        <v>2658</v>
      </c>
      <c r="H4" s="26" t="str">
        <f t="shared" si="2"/>
        <v>USD</v>
      </c>
      <c r="I4" s="31">
        <v>1</v>
      </c>
      <c r="J4" s="26" t="str">
        <f>Table15[[#This Row],[Short Description]]</f>
        <v>Vocia AM-600c</v>
      </c>
      <c r="K4" s="26" t="s">
        <v>2660</v>
      </c>
      <c r="L4" s="26" t="s">
        <v>2652</v>
      </c>
      <c r="M4" s="26" t="str">
        <f t="shared" si="3"/>
        <v>Current</v>
      </c>
      <c r="N4" s="26" t="s">
        <v>2653</v>
      </c>
      <c r="O4" s="26" t="s">
        <v>44</v>
      </c>
      <c r="P4" s="26" t="str">
        <f t="shared" si="4"/>
        <v>Standard Freight</v>
      </c>
      <c r="Q4" s="2" t="str">
        <f t="shared" si="5"/>
        <v>n</v>
      </c>
      <c r="R4" s="2" t="s">
        <v>39</v>
      </c>
      <c r="S4" s="2" t="s">
        <v>46</v>
      </c>
      <c r="T4" s="46" t="str">
        <f t="shared" si="6"/>
        <v>https://www.biamp.com</v>
      </c>
      <c r="U4" s="26" t="str">
        <f>Table15[[#This Row],[Manufacturer''s Category]]</f>
        <v>Vocia</v>
      </c>
      <c r="V4" s="26" t="s">
        <v>2654</v>
      </c>
    </row>
    <row r="5" spans="1:22" ht="46.8" x14ac:dyDescent="0.3">
      <c r="A5" s="2" t="str">
        <f t="shared" si="0"/>
        <v>Biamp Systems</v>
      </c>
      <c r="B5" s="17">
        <f t="shared" si="1"/>
        <v>46076</v>
      </c>
      <c r="C5" s="58" t="s">
        <v>4370</v>
      </c>
      <c r="D5" s="26" t="s">
        <v>2662</v>
      </c>
      <c r="E5" s="26" t="s">
        <v>38</v>
      </c>
      <c r="F5" s="54">
        <v>1342</v>
      </c>
      <c r="G5" s="26" t="s">
        <v>2661</v>
      </c>
      <c r="H5" s="26" t="str">
        <f t="shared" si="2"/>
        <v>USD</v>
      </c>
      <c r="I5" s="31">
        <v>1</v>
      </c>
      <c r="J5" s="26" t="str">
        <f>Table15[[#This Row],[Short Description]]</f>
        <v>Vocia AM-600c CK</v>
      </c>
      <c r="K5" s="26" t="s">
        <v>2663</v>
      </c>
      <c r="L5" s="26" t="s">
        <v>2652</v>
      </c>
      <c r="M5" s="26" t="str">
        <f t="shared" si="3"/>
        <v>Current</v>
      </c>
      <c r="N5" s="26" t="s">
        <v>2653</v>
      </c>
      <c r="O5" s="26" t="s">
        <v>44</v>
      </c>
      <c r="P5" s="26" t="str">
        <f t="shared" si="4"/>
        <v>Standard Freight</v>
      </c>
      <c r="Q5" s="2" t="str">
        <f t="shared" si="5"/>
        <v>n</v>
      </c>
      <c r="R5" s="2" t="s">
        <v>39</v>
      </c>
      <c r="S5" s="2" t="s">
        <v>46</v>
      </c>
      <c r="T5" s="46" t="str">
        <f t="shared" si="6"/>
        <v>https://www.biamp.com</v>
      </c>
      <c r="U5" s="26" t="str">
        <f>Table15[[#This Row],[Manufacturer''s Category]]</f>
        <v>Vocia</v>
      </c>
    </row>
    <row r="6" spans="1:22" ht="46.8" x14ac:dyDescent="0.3">
      <c r="A6" s="2" t="str">
        <f t="shared" si="0"/>
        <v>Biamp Systems</v>
      </c>
      <c r="B6" s="17">
        <f t="shared" si="1"/>
        <v>46076</v>
      </c>
      <c r="C6" s="58" t="s">
        <v>4371</v>
      </c>
      <c r="D6" s="26" t="s">
        <v>2665</v>
      </c>
      <c r="E6" s="26" t="s">
        <v>38</v>
      </c>
      <c r="F6" s="54">
        <v>1096</v>
      </c>
      <c r="G6" s="26" t="s">
        <v>2664</v>
      </c>
      <c r="H6" s="26" t="str">
        <f t="shared" si="2"/>
        <v>USD</v>
      </c>
      <c r="I6" s="31">
        <v>1.04</v>
      </c>
      <c r="J6" s="26" t="str">
        <f>Table15[[#This Row],[Short Description]]</f>
        <v>Vocia ANC-1</v>
      </c>
      <c r="K6" s="26" t="s">
        <v>2666</v>
      </c>
      <c r="L6" s="26" t="s">
        <v>2667</v>
      </c>
      <c r="M6" s="26" t="str">
        <f t="shared" si="3"/>
        <v>Current</v>
      </c>
      <c r="N6" s="26" t="s">
        <v>2653</v>
      </c>
      <c r="O6" s="26" t="s">
        <v>44</v>
      </c>
      <c r="P6" s="26" t="str">
        <f t="shared" si="4"/>
        <v>Standard Freight</v>
      </c>
      <c r="Q6" s="2" t="str">
        <f t="shared" si="5"/>
        <v>n</v>
      </c>
      <c r="R6" s="2" t="s">
        <v>39</v>
      </c>
      <c r="S6" s="2" t="s">
        <v>46</v>
      </c>
      <c r="T6" s="46" t="str">
        <f t="shared" si="6"/>
        <v>https://www.biamp.com</v>
      </c>
      <c r="U6" s="26" t="str">
        <f>Table15[[#This Row],[Manufacturer''s Category]]</f>
        <v>Vocia</v>
      </c>
    </row>
    <row r="7" spans="1:22" ht="31.2" x14ac:dyDescent="0.3">
      <c r="A7" s="2" t="str">
        <f t="shared" si="0"/>
        <v>Biamp Systems</v>
      </c>
      <c r="B7" s="17">
        <f t="shared" si="1"/>
        <v>46076</v>
      </c>
      <c r="C7" s="65" t="s">
        <v>4372</v>
      </c>
      <c r="D7" s="33" t="s">
        <v>2669</v>
      </c>
      <c r="E7" s="33" t="s">
        <v>38</v>
      </c>
      <c r="F7" s="55">
        <v>1459</v>
      </c>
      <c r="G7" s="33" t="s">
        <v>2668</v>
      </c>
      <c r="H7" s="26" t="str">
        <f t="shared" si="2"/>
        <v>USD</v>
      </c>
      <c r="I7" s="35">
        <v>4.22</v>
      </c>
      <c r="J7" s="26" t="str">
        <f>Table15[[#This Row],[Short Description]]</f>
        <v>Vocia CI-1</v>
      </c>
      <c r="K7" s="33" t="s">
        <v>2670</v>
      </c>
      <c r="L7" s="2" t="s">
        <v>2671</v>
      </c>
      <c r="M7" s="26" t="str">
        <f t="shared" si="3"/>
        <v>Current</v>
      </c>
      <c r="N7" s="33" t="s">
        <v>2653</v>
      </c>
      <c r="O7" s="33" t="s">
        <v>44</v>
      </c>
      <c r="P7" s="26" t="str">
        <f t="shared" si="4"/>
        <v>Standard Freight</v>
      </c>
      <c r="Q7" s="2" t="str">
        <f t="shared" si="5"/>
        <v>n</v>
      </c>
      <c r="R7" s="2" t="s">
        <v>39</v>
      </c>
      <c r="S7" s="2" t="s">
        <v>46</v>
      </c>
      <c r="T7" s="46" t="str">
        <f t="shared" si="6"/>
        <v>https://www.biamp.com</v>
      </c>
      <c r="U7" s="26" t="str">
        <f>Table15[[#This Row],[Manufacturer''s Category]]</f>
        <v>Vocia</v>
      </c>
      <c r="V7" s="34"/>
    </row>
    <row r="8" spans="1:22" ht="31.2" x14ac:dyDescent="0.3">
      <c r="A8" s="2" t="str">
        <f t="shared" si="0"/>
        <v>Biamp Systems</v>
      </c>
      <c r="B8" s="17">
        <f t="shared" si="1"/>
        <v>46076</v>
      </c>
      <c r="C8" s="47" t="s">
        <v>4373</v>
      </c>
      <c r="D8" s="2" t="s">
        <v>2673</v>
      </c>
      <c r="E8" s="2" t="s">
        <v>38</v>
      </c>
      <c r="F8" s="42">
        <v>2332</v>
      </c>
      <c r="G8" s="2" t="s">
        <v>2672</v>
      </c>
      <c r="H8" s="26" t="str">
        <f t="shared" si="2"/>
        <v>USD</v>
      </c>
      <c r="I8" s="12">
        <v>2</v>
      </c>
      <c r="J8" s="26" t="str">
        <f>Table15[[#This Row],[Short Description]]</f>
        <v>Vocia DS-10</v>
      </c>
      <c r="K8" s="2" t="s">
        <v>2999</v>
      </c>
      <c r="L8" s="2" t="s">
        <v>2674</v>
      </c>
      <c r="M8" s="26" t="str">
        <f t="shared" si="3"/>
        <v>Current</v>
      </c>
      <c r="N8" s="2" t="s">
        <v>2653</v>
      </c>
      <c r="O8" s="2" t="s">
        <v>44</v>
      </c>
      <c r="P8" s="26" t="str">
        <f t="shared" si="4"/>
        <v>Standard Freight</v>
      </c>
      <c r="Q8" s="2" t="str">
        <f t="shared" si="5"/>
        <v>n</v>
      </c>
      <c r="R8" s="2" t="s">
        <v>39</v>
      </c>
      <c r="S8" s="2" t="s">
        <v>46</v>
      </c>
      <c r="T8" s="46" t="str">
        <f t="shared" si="6"/>
        <v>https://www.biamp.com</v>
      </c>
      <c r="U8" s="26" t="str">
        <f>Table15[[#This Row],[Manufacturer''s Category]]</f>
        <v>Vocia</v>
      </c>
    </row>
    <row r="9" spans="1:22" ht="31.2" x14ac:dyDescent="0.3">
      <c r="A9" s="2" t="str">
        <f t="shared" si="0"/>
        <v>Biamp Systems</v>
      </c>
      <c r="B9" s="17">
        <f t="shared" si="1"/>
        <v>46076</v>
      </c>
      <c r="C9" s="47" t="s">
        <v>4374</v>
      </c>
      <c r="D9" s="2" t="s">
        <v>2676</v>
      </c>
      <c r="E9" s="2" t="s">
        <v>38</v>
      </c>
      <c r="F9" s="42">
        <v>2215</v>
      </c>
      <c r="G9" s="2" t="s">
        <v>2675</v>
      </c>
      <c r="H9" s="26" t="str">
        <f t="shared" si="2"/>
        <v>USD</v>
      </c>
      <c r="I9" s="12">
        <v>2</v>
      </c>
      <c r="J9" s="26" t="str">
        <f>Table15[[#This Row],[Short Description]]</f>
        <v>Vocia DS-4</v>
      </c>
      <c r="K9" s="2" t="s">
        <v>3000</v>
      </c>
      <c r="L9" s="2" t="s">
        <v>2674</v>
      </c>
      <c r="M9" s="26" t="str">
        <f t="shared" si="3"/>
        <v>Current</v>
      </c>
      <c r="N9" s="2" t="s">
        <v>2653</v>
      </c>
      <c r="O9" s="2" t="s">
        <v>44</v>
      </c>
      <c r="P9" s="26" t="str">
        <f t="shared" si="4"/>
        <v>Standard Freight</v>
      </c>
      <c r="Q9" s="2" t="str">
        <f t="shared" si="5"/>
        <v>n</v>
      </c>
      <c r="R9" s="2" t="s">
        <v>39</v>
      </c>
      <c r="S9" s="2" t="s">
        <v>46</v>
      </c>
      <c r="T9" s="46" t="str">
        <f t="shared" si="6"/>
        <v>https://www.biamp.com</v>
      </c>
      <c r="U9" s="26" t="str">
        <f>Table15[[#This Row],[Manufacturer''s Category]]</f>
        <v>Vocia</v>
      </c>
    </row>
    <row r="10" spans="1:22" ht="31.2" x14ac:dyDescent="0.3">
      <c r="A10" s="2" t="str">
        <f t="shared" si="0"/>
        <v>Biamp Systems</v>
      </c>
      <c r="B10" s="17">
        <f t="shared" si="1"/>
        <v>46076</v>
      </c>
      <c r="C10" s="47" t="s">
        <v>4375</v>
      </c>
      <c r="D10" s="2" t="s">
        <v>2678</v>
      </c>
      <c r="E10" s="2" t="s">
        <v>38</v>
      </c>
      <c r="F10" s="42">
        <v>583</v>
      </c>
      <c r="G10" s="2" t="s">
        <v>2677</v>
      </c>
      <c r="H10" s="26" t="str">
        <f t="shared" si="2"/>
        <v>USD</v>
      </c>
      <c r="I10" s="12">
        <v>0.59</v>
      </c>
      <c r="J10" s="26" t="str">
        <f>Table15[[#This Row],[Short Description]]</f>
        <v>Vocia ELD-1</v>
      </c>
      <c r="K10" s="2" t="s">
        <v>2679</v>
      </c>
      <c r="L10" s="26" t="s">
        <v>2667</v>
      </c>
      <c r="M10" s="26" t="str">
        <f t="shared" si="3"/>
        <v>Current</v>
      </c>
      <c r="N10" s="2" t="s">
        <v>2653</v>
      </c>
      <c r="O10" s="2" t="s">
        <v>44</v>
      </c>
      <c r="P10" s="26" t="str">
        <f t="shared" si="4"/>
        <v>Standard Freight</v>
      </c>
      <c r="Q10" s="2" t="str">
        <f t="shared" si="5"/>
        <v>n</v>
      </c>
      <c r="R10" s="2" t="s">
        <v>39</v>
      </c>
      <c r="S10" s="2" t="s">
        <v>46</v>
      </c>
      <c r="T10" s="46" t="str">
        <f t="shared" si="6"/>
        <v>https://www.biamp.com</v>
      </c>
      <c r="U10" s="26" t="str">
        <f>Table15[[#This Row],[Manufacturer''s Category]]</f>
        <v>Vocia</v>
      </c>
    </row>
    <row r="11" spans="1:22" ht="46.8" x14ac:dyDescent="0.3">
      <c r="A11" s="2" t="str">
        <f t="shared" si="0"/>
        <v>Biamp Systems</v>
      </c>
      <c r="B11" s="17">
        <f t="shared" si="1"/>
        <v>46076</v>
      </c>
      <c r="C11" s="47" t="s">
        <v>4376</v>
      </c>
      <c r="D11" s="2" t="s">
        <v>2681</v>
      </c>
      <c r="E11" s="2" t="s">
        <v>38</v>
      </c>
      <c r="F11" s="42">
        <v>2332</v>
      </c>
      <c r="G11" s="2" t="s">
        <v>2680</v>
      </c>
      <c r="H11" s="26" t="str">
        <f t="shared" si="2"/>
        <v>USD</v>
      </c>
      <c r="I11" s="12">
        <v>1.63</v>
      </c>
      <c r="J11" s="26" t="str">
        <f>Table15[[#This Row],[Short Description]]</f>
        <v>Vocia EWS-10</v>
      </c>
      <c r="K11" s="2" t="s">
        <v>2682</v>
      </c>
      <c r="L11" s="2" t="s">
        <v>2674</v>
      </c>
      <c r="M11" s="26" t="str">
        <f t="shared" si="3"/>
        <v>Current</v>
      </c>
      <c r="N11" s="2" t="s">
        <v>2653</v>
      </c>
      <c r="O11" s="2" t="s">
        <v>44</v>
      </c>
      <c r="P11" s="26" t="str">
        <f t="shared" si="4"/>
        <v>Standard Freight</v>
      </c>
      <c r="Q11" s="2" t="str">
        <f t="shared" si="5"/>
        <v>n</v>
      </c>
      <c r="R11" s="2" t="s">
        <v>39</v>
      </c>
      <c r="S11" s="2" t="s">
        <v>46</v>
      </c>
      <c r="T11" s="46" t="str">
        <f t="shared" si="6"/>
        <v>https://www.biamp.com</v>
      </c>
      <c r="U11" s="26" t="str">
        <f>Table15[[#This Row],[Manufacturer''s Category]]</f>
        <v>Vocia</v>
      </c>
    </row>
    <row r="12" spans="1:22" ht="46.8" x14ac:dyDescent="0.3">
      <c r="A12" s="2" t="str">
        <f t="shared" si="0"/>
        <v>Biamp Systems</v>
      </c>
      <c r="B12" s="17">
        <f t="shared" si="1"/>
        <v>46076</v>
      </c>
      <c r="C12" s="47" t="s">
        <v>4377</v>
      </c>
      <c r="D12" s="2" t="s">
        <v>2684</v>
      </c>
      <c r="E12" s="2" t="s">
        <v>38</v>
      </c>
      <c r="F12" s="42">
        <v>2215</v>
      </c>
      <c r="G12" s="2" t="s">
        <v>2683</v>
      </c>
      <c r="H12" s="26" t="str">
        <f t="shared" si="2"/>
        <v>USD</v>
      </c>
      <c r="I12" s="12">
        <v>1.63</v>
      </c>
      <c r="J12" s="26" t="str">
        <f>Table15[[#This Row],[Short Description]]</f>
        <v>Vocia EWS-4</v>
      </c>
      <c r="K12" s="2" t="s">
        <v>2685</v>
      </c>
      <c r="L12" s="2" t="s">
        <v>2674</v>
      </c>
      <c r="M12" s="26" t="str">
        <f t="shared" si="3"/>
        <v>Current</v>
      </c>
      <c r="N12" s="2" t="s">
        <v>2653</v>
      </c>
      <c r="O12" s="2" t="s">
        <v>44</v>
      </c>
      <c r="P12" s="26" t="str">
        <f t="shared" si="4"/>
        <v>Standard Freight</v>
      </c>
      <c r="Q12" s="2" t="str">
        <f t="shared" si="5"/>
        <v>n</v>
      </c>
      <c r="R12" s="2" t="s">
        <v>39</v>
      </c>
      <c r="S12" s="2" t="s">
        <v>46</v>
      </c>
      <c r="T12" s="46" t="str">
        <f t="shared" si="6"/>
        <v>https://www.biamp.com</v>
      </c>
      <c r="U12" s="26" t="str">
        <f>Table15[[#This Row],[Manufacturer''s Category]]</f>
        <v>Vocia</v>
      </c>
    </row>
    <row r="13" spans="1:22" ht="46.8" x14ac:dyDescent="0.3">
      <c r="A13" s="2" t="str">
        <f t="shared" si="0"/>
        <v>Biamp Systems</v>
      </c>
      <c r="B13" s="17">
        <f t="shared" si="1"/>
        <v>46076</v>
      </c>
      <c r="C13" s="47" t="s">
        <v>4378</v>
      </c>
      <c r="D13" s="2" t="s">
        <v>2687</v>
      </c>
      <c r="E13" s="2" t="s">
        <v>38</v>
      </c>
      <c r="F13" s="42">
        <v>2101</v>
      </c>
      <c r="G13" s="2" t="s">
        <v>2686</v>
      </c>
      <c r="H13" s="26" t="str">
        <f t="shared" si="2"/>
        <v>USD</v>
      </c>
      <c r="I13" s="12">
        <v>1.72</v>
      </c>
      <c r="J13" s="26" t="str">
        <f>Table15[[#This Row],[Short Description]]</f>
        <v>Vocia GPIO-1</v>
      </c>
      <c r="K13" s="2" t="s">
        <v>2688</v>
      </c>
      <c r="L13" s="26" t="s">
        <v>2667</v>
      </c>
      <c r="M13" s="26" t="str">
        <f t="shared" si="3"/>
        <v>Current</v>
      </c>
      <c r="N13" s="2" t="s">
        <v>2653</v>
      </c>
      <c r="O13" s="2" t="s">
        <v>44</v>
      </c>
      <c r="P13" s="26" t="str">
        <f t="shared" si="4"/>
        <v>Standard Freight</v>
      </c>
      <c r="Q13" s="2" t="str">
        <f t="shared" si="5"/>
        <v>n</v>
      </c>
      <c r="R13" s="2" t="s">
        <v>39</v>
      </c>
      <c r="S13" s="2" t="s">
        <v>46</v>
      </c>
      <c r="T13" s="46" t="str">
        <f t="shared" si="6"/>
        <v>https://www.biamp.com</v>
      </c>
      <c r="U13" s="26" t="str">
        <f>Table15[[#This Row],[Manufacturer''s Category]]</f>
        <v>Vocia</v>
      </c>
    </row>
    <row r="14" spans="1:22" ht="31.2" x14ac:dyDescent="0.3">
      <c r="A14" s="2" t="str">
        <f t="shared" si="0"/>
        <v>Biamp Systems</v>
      </c>
      <c r="B14" s="17">
        <f t="shared" si="1"/>
        <v>46076</v>
      </c>
      <c r="C14" s="47" t="s">
        <v>4379</v>
      </c>
      <c r="D14" s="2" t="s">
        <v>2690</v>
      </c>
      <c r="E14" s="2" t="s">
        <v>38</v>
      </c>
      <c r="F14" s="42">
        <v>899</v>
      </c>
      <c r="G14" s="2" t="s">
        <v>2689</v>
      </c>
      <c r="H14" s="26" t="str">
        <f t="shared" si="2"/>
        <v>USD</v>
      </c>
      <c r="I14" s="12">
        <v>0.11</v>
      </c>
      <c r="J14" s="26" t="str">
        <f>Table15[[#This Row],[Short Description]]</f>
        <v>Vocia IM-16 CK</v>
      </c>
      <c r="K14" s="2" t="s">
        <v>2691</v>
      </c>
      <c r="L14" s="2" t="s">
        <v>2692</v>
      </c>
      <c r="M14" s="26" t="str">
        <f t="shared" si="3"/>
        <v>Current</v>
      </c>
      <c r="N14" s="2" t="s">
        <v>2653</v>
      </c>
      <c r="O14" s="2" t="s">
        <v>44</v>
      </c>
      <c r="P14" s="26" t="str">
        <f t="shared" si="4"/>
        <v>Standard Freight</v>
      </c>
      <c r="Q14" s="2" t="str">
        <f t="shared" si="5"/>
        <v>n</v>
      </c>
      <c r="R14" s="2" t="s">
        <v>42</v>
      </c>
      <c r="S14" s="2" t="s">
        <v>46</v>
      </c>
      <c r="T14" s="46" t="str">
        <f t="shared" si="6"/>
        <v>https://www.biamp.com</v>
      </c>
      <c r="U14" s="26" t="str">
        <f>Table15[[#This Row],[Manufacturer''s Category]]</f>
        <v>Vocia</v>
      </c>
    </row>
    <row r="15" spans="1:22" ht="31.2" x14ac:dyDescent="0.3">
      <c r="A15" s="2" t="str">
        <f t="shared" si="0"/>
        <v>Biamp Systems</v>
      </c>
      <c r="B15" s="17">
        <f t="shared" si="1"/>
        <v>46076</v>
      </c>
      <c r="C15" s="47" t="s">
        <v>4380</v>
      </c>
      <c r="D15" s="2" t="s">
        <v>2694</v>
      </c>
      <c r="E15" s="2" t="s">
        <v>38</v>
      </c>
      <c r="F15" s="42">
        <v>2565</v>
      </c>
      <c r="G15" s="2" t="s">
        <v>2693</v>
      </c>
      <c r="H15" s="26" t="str">
        <f t="shared" si="2"/>
        <v>USD</v>
      </c>
      <c r="I15" s="12">
        <v>4.54</v>
      </c>
      <c r="J15" s="26" t="str">
        <f>Table15[[#This Row],[Short Description]]</f>
        <v>Vocia LSI-16</v>
      </c>
      <c r="K15" s="2" t="s">
        <v>2695</v>
      </c>
      <c r="L15" s="2" t="s">
        <v>2671</v>
      </c>
      <c r="M15" s="26" t="str">
        <f t="shared" si="3"/>
        <v>Current</v>
      </c>
      <c r="N15" s="2" t="s">
        <v>2653</v>
      </c>
      <c r="O15" s="2" t="s">
        <v>44</v>
      </c>
      <c r="P15" s="26" t="str">
        <f t="shared" si="4"/>
        <v>Standard Freight</v>
      </c>
      <c r="Q15" s="2" t="str">
        <f t="shared" si="5"/>
        <v>n</v>
      </c>
      <c r="R15" s="2" t="s">
        <v>39</v>
      </c>
      <c r="S15" s="2" t="s">
        <v>46</v>
      </c>
      <c r="T15" s="46" t="str">
        <f t="shared" si="6"/>
        <v>https://www.biamp.com</v>
      </c>
      <c r="U15" s="26" t="str">
        <f>Table15[[#This Row],[Manufacturer''s Category]]</f>
        <v>Vocia</v>
      </c>
    </row>
    <row r="16" spans="1:22" ht="31.2" x14ac:dyDescent="0.3">
      <c r="A16" s="2" t="str">
        <f t="shared" si="0"/>
        <v>Biamp Systems</v>
      </c>
      <c r="B16" s="17">
        <f t="shared" si="1"/>
        <v>46076</v>
      </c>
      <c r="C16" s="47" t="s">
        <v>4381</v>
      </c>
      <c r="D16" s="2" t="s">
        <v>2697</v>
      </c>
      <c r="E16" s="2" t="s">
        <v>38</v>
      </c>
      <c r="F16" s="42">
        <v>3384</v>
      </c>
      <c r="G16" s="2" t="s">
        <v>2696</v>
      </c>
      <c r="H16" s="26" t="str">
        <f t="shared" si="2"/>
        <v>USD</v>
      </c>
      <c r="I16" s="12">
        <v>4.54</v>
      </c>
      <c r="J16" s="26" t="str">
        <f>Table15[[#This Row],[Short Description]]</f>
        <v>Vocia LSI-16e</v>
      </c>
      <c r="K16" s="2" t="s">
        <v>2698</v>
      </c>
      <c r="L16" s="2" t="s">
        <v>2671</v>
      </c>
      <c r="M16" s="26" t="str">
        <f t="shared" si="3"/>
        <v>Current</v>
      </c>
      <c r="N16" s="2" t="s">
        <v>2653</v>
      </c>
      <c r="O16" s="2" t="s">
        <v>44</v>
      </c>
      <c r="P16" s="26" t="str">
        <f t="shared" si="4"/>
        <v>Standard Freight</v>
      </c>
      <c r="Q16" s="2" t="str">
        <f t="shared" si="5"/>
        <v>n</v>
      </c>
      <c r="R16" s="2" t="s">
        <v>39</v>
      </c>
      <c r="S16" s="2" t="s">
        <v>46</v>
      </c>
      <c r="T16" s="46" t="str">
        <f t="shared" si="6"/>
        <v>https://www.biamp.com</v>
      </c>
      <c r="U16" s="26" t="str">
        <f>Table15[[#This Row],[Manufacturer''s Category]]</f>
        <v>Vocia</v>
      </c>
    </row>
    <row r="17" spans="1:22" ht="31.2" x14ac:dyDescent="0.3">
      <c r="A17" s="2" t="str">
        <f t="shared" si="0"/>
        <v>Biamp Systems</v>
      </c>
      <c r="B17" s="17">
        <f t="shared" si="1"/>
        <v>46076</v>
      </c>
      <c r="C17" s="44" t="s">
        <v>4382</v>
      </c>
      <c r="D17" s="2" t="s">
        <v>2700</v>
      </c>
      <c r="E17" s="2" t="s">
        <v>38</v>
      </c>
      <c r="F17" s="42">
        <v>8978</v>
      </c>
      <c r="G17" s="2" t="s">
        <v>2699</v>
      </c>
      <c r="H17" s="26" t="str">
        <f t="shared" si="2"/>
        <v>USD</v>
      </c>
      <c r="I17" s="12">
        <v>9.2100000000000009</v>
      </c>
      <c r="J17" s="26" t="str">
        <f>Table15[[#This Row],[Short Description]]</f>
        <v>Vocia MS-1e</v>
      </c>
      <c r="K17" s="2" t="s">
        <v>2701</v>
      </c>
      <c r="L17" s="2" t="s">
        <v>2671</v>
      </c>
      <c r="M17" s="26" t="str">
        <f t="shared" si="3"/>
        <v>Current</v>
      </c>
      <c r="N17" s="2" t="s">
        <v>2653</v>
      </c>
      <c r="O17" s="2" t="s">
        <v>44</v>
      </c>
      <c r="P17" s="26" t="str">
        <f t="shared" si="4"/>
        <v>Standard Freight</v>
      </c>
      <c r="Q17" s="2" t="str">
        <f t="shared" si="5"/>
        <v>n</v>
      </c>
      <c r="R17" s="2" t="s">
        <v>39</v>
      </c>
      <c r="S17" s="2" t="s">
        <v>46</v>
      </c>
      <c r="T17" s="46" t="str">
        <f t="shared" si="6"/>
        <v>https://www.biamp.com</v>
      </c>
      <c r="U17" s="26" t="str">
        <f>Table15[[#This Row],[Manufacturer''s Category]]</f>
        <v>Vocia</v>
      </c>
    </row>
    <row r="18" spans="1:22" ht="31.2" x14ac:dyDescent="0.3">
      <c r="A18" s="2" t="str">
        <f t="shared" si="0"/>
        <v>Biamp Systems</v>
      </c>
      <c r="B18" s="17">
        <f t="shared" si="1"/>
        <v>46076</v>
      </c>
      <c r="C18" s="47">
        <v>901.02689999999996</v>
      </c>
      <c r="D18" s="2" t="s">
        <v>2703</v>
      </c>
      <c r="E18" s="2" t="s">
        <v>38</v>
      </c>
      <c r="F18" s="42">
        <v>479</v>
      </c>
      <c r="G18" s="2" t="s">
        <v>2702</v>
      </c>
      <c r="H18" s="26" t="str">
        <f t="shared" si="2"/>
        <v>USD</v>
      </c>
      <c r="I18" s="12">
        <v>0.14000000000000001</v>
      </c>
      <c r="J18" s="26" t="str">
        <f>Table15[[#This Row],[Short Description]]</f>
        <v>Vocia PARM-1</v>
      </c>
      <c r="K18" s="2" t="s">
        <v>2704</v>
      </c>
      <c r="L18" s="2" t="s">
        <v>2652</v>
      </c>
      <c r="M18" s="26" t="str">
        <f t="shared" si="3"/>
        <v>Current</v>
      </c>
      <c r="N18" s="2" t="s">
        <v>2653</v>
      </c>
      <c r="O18" s="2" t="s">
        <v>44</v>
      </c>
      <c r="P18" s="26" t="str">
        <f t="shared" si="4"/>
        <v>Standard Freight</v>
      </c>
      <c r="Q18" s="2" t="str">
        <f t="shared" si="5"/>
        <v>n</v>
      </c>
      <c r="R18" s="2" t="s">
        <v>39</v>
      </c>
      <c r="S18" s="2" t="s">
        <v>46</v>
      </c>
      <c r="T18" s="46" t="str">
        <f t="shared" si="6"/>
        <v>https://www.biamp.com</v>
      </c>
      <c r="U18" s="26" t="str">
        <f>Table15[[#This Row],[Manufacturer''s Category]]</f>
        <v>Vocia</v>
      </c>
      <c r="V18" s="2" t="s">
        <v>2654</v>
      </c>
    </row>
    <row r="19" spans="1:22" ht="31.2" x14ac:dyDescent="0.3">
      <c r="A19" s="2" t="str">
        <f t="shared" si="0"/>
        <v>Biamp Systems</v>
      </c>
      <c r="B19" s="17">
        <f t="shared" si="1"/>
        <v>46076</v>
      </c>
      <c r="C19" s="47" t="s">
        <v>4383</v>
      </c>
      <c r="D19" s="2" t="s">
        <v>2706</v>
      </c>
      <c r="E19" s="2" t="s">
        <v>38</v>
      </c>
      <c r="F19" s="42">
        <v>479</v>
      </c>
      <c r="G19" s="2" t="s">
        <v>2705</v>
      </c>
      <c r="H19" s="26" t="str">
        <f t="shared" si="2"/>
        <v>USD</v>
      </c>
      <c r="I19" s="12">
        <v>0.14000000000000001</v>
      </c>
      <c r="J19" s="26" t="str">
        <f>Table15[[#This Row],[Short Description]]</f>
        <v>Vocia PARM-1 CK</v>
      </c>
      <c r="K19" s="2" t="s">
        <v>2707</v>
      </c>
      <c r="L19" s="26" t="s">
        <v>2652</v>
      </c>
      <c r="M19" s="26" t="str">
        <f t="shared" si="3"/>
        <v>Current</v>
      </c>
      <c r="N19" s="2" t="s">
        <v>2653</v>
      </c>
      <c r="O19" s="2" t="s">
        <v>44</v>
      </c>
      <c r="P19" s="26" t="str">
        <f t="shared" si="4"/>
        <v>Standard Freight</v>
      </c>
      <c r="Q19" s="2" t="str">
        <f t="shared" si="5"/>
        <v>n</v>
      </c>
      <c r="R19" s="2" t="s">
        <v>39</v>
      </c>
      <c r="S19" s="2" t="s">
        <v>46</v>
      </c>
      <c r="T19" s="46" t="str">
        <f t="shared" si="6"/>
        <v>https://www.biamp.com</v>
      </c>
      <c r="U19" s="26" t="str">
        <f>Table15[[#This Row],[Manufacturer''s Category]]</f>
        <v>Vocia</v>
      </c>
    </row>
    <row r="20" spans="1:22" ht="31.2" x14ac:dyDescent="0.3">
      <c r="A20" s="2" t="str">
        <f t="shared" si="0"/>
        <v>Biamp Systems</v>
      </c>
      <c r="B20" s="17">
        <f t="shared" si="1"/>
        <v>46076</v>
      </c>
      <c r="C20" s="44" t="s">
        <v>4384</v>
      </c>
      <c r="D20" s="2" t="s">
        <v>2709</v>
      </c>
      <c r="E20" s="2" t="s">
        <v>38</v>
      </c>
      <c r="F20" s="42">
        <v>615</v>
      </c>
      <c r="G20" s="2" t="s">
        <v>2708</v>
      </c>
      <c r="H20" s="26" t="str">
        <f t="shared" si="2"/>
        <v>USD</v>
      </c>
      <c r="I20" s="1">
        <v>0.45</v>
      </c>
      <c r="J20" s="26" t="str">
        <f>Table15[[#This Row],[Short Description]]</f>
        <v>Vocia PLD-1</v>
      </c>
      <c r="K20" s="2" t="s">
        <v>2710</v>
      </c>
      <c r="L20" s="26" t="s">
        <v>2667</v>
      </c>
      <c r="M20" s="26" t="str">
        <f t="shared" si="3"/>
        <v>Current</v>
      </c>
      <c r="N20" s="2" t="s">
        <v>2653</v>
      </c>
      <c r="O20" s="2" t="s">
        <v>44</v>
      </c>
      <c r="P20" s="26" t="str">
        <f t="shared" si="4"/>
        <v>Standard Freight</v>
      </c>
      <c r="Q20" s="2" t="str">
        <f t="shared" si="5"/>
        <v>n</v>
      </c>
      <c r="R20" s="2" t="s">
        <v>39</v>
      </c>
      <c r="S20" s="2" t="s">
        <v>46</v>
      </c>
      <c r="T20" s="46" t="str">
        <f t="shared" si="6"/>
        <v>https://www.biamp.com</v>
      </c>
      <c r="U20" s="26" t="str">
        <f>Table15[[#This Row],[Manufacturer''s Category]]</f>
        <v>Vocia</v>
      </c>
    </row>
    <row r="21" spans="1:22" ht="31.2" x14ac:dyDescent="0.3">
      <c r="A21" s="2" t="str">
        <f t="shared" si="0"/>
        <v>Biamp Systems</v>
      </c>
      <c r="B21" s="17">
        <f t="shared" si="1"/>
        <v>46076</v>
      </c>
      <c r="C21" s="44" t="s">
        <v>4385</v>
      </c>
      <c r="D21" s="2" t="s">
        <v>2712</v>
      </c>
      <c r="E21" s="2" t="s">
        <v>38</v>
      </c>
      <c r="F21" s="42">
        <v>615</v>
      </c>
      <c r="G21" s="2" t="s">
        <v>2711</v>
      </c>
      <c r="H21" s="26" t="str">
        <f t="shared" si="2"/>
        <v>USD</v>
      </c>
      <c r="I21" s="1">
        <v>0.45</v>
      </c>
      <c r="J21" s="26" t="str">
        <f>Table15[[#This Row],[Short Description]]</f>
        <v>Vocia PLD-2</v>
      </c>
      <c r="K21" s="2" t="s">
        <v>2713</v>
      </c>
      <c r="L21" s="2" t="s">
        <v>2667</v>
      </c>
      <c r="M21" s="26" t="str">
        <f t="shared" si="3"/>
        <v>Current</v>
      </c>
      <c r="N21" s="2" t="s">
        <v>2653</v>
      </c>
      <c r="O21" s="2" t="s">
        <v>44</v>
      </c>
      <c r="P21" s="26" t="str">
        <f t="shared" si="4"/>
        <v>Standard Freight</v>
      </c>
      <c r="Q21" s="2" t="str">
        <f t="shared" si="5"/>
        <v>n</v>
      </c>
      <c r="R21" s="2" t="s">
        <v>39</v>
      </c>
      <c r="S21" s="2" t="s">
        <v>46</v>
      </c>
      <c r="T21" s="46" t="str">
        <f t="shared" si="6"/>
        <v>https://www.biamp.com</v>
      </c>
      <c r="U21" s="26" t="str">
        <f>Table15[[#This Row],[Manufacturer''s Category]]</f>
        <v>Vocia</v>
      </c>
    </row>
    <row r="22" spans="1:22" ht="46.8" x14ac:dyDescent="0.3">
      <c r="A22" s="2" t="str">
        <f t="shared" si="0"/>
        <v>Biamp Systems</v>
      </c>
      <c r="B22" s="17">
        <f t="shared" si="1"/>
        <v>46076</v>
      </c>
      <c r="C22" s="47" t="s">
        <v>4386</v>
      </c>
      <c r="D22" s="2" t="s">
        <v>2715</v>
      </c>
      <c r="E22" s="2" t="s">
        <v>38</v>
      </c>
      <c r="F22" s="42">
        <v>3150</v>
      </c>
      <c r="G22" s="2" t="s">
        <v>2714</v>
      </c>
      <c r="H22" s="26" t="str">
        <f t="shared" si="2"/>
        <v>USD</v>
      </c>
      <c r="I22" s="1">
        <v>4.9000000000000004</v>
      </c>
      <c r="J22" s="26" t="str">
        <f>Table15[[#This Row],[Short Description]]</f>
        <v>Vocia POTS-1-2</v>
      </c>
      <c r="K22" s="2" t="s">
        <v>2716</v>
      </c>
      <c r="L22" s="2" t="s">
        <v>2674</v>
      </c>
      <c r="M22" s="26" t="str">
        <f t="shared" si="3"/>
        <v>Current</v>
      </c>
      <c r="N22" s="2" t="s">
        <v>2653</v>
      </c>
      <c r="O22" s="2" t="s">
        <v>44</v>
      </c>
      <c r="P22" s="26" t="str">
        <f t="shared" si="4"/>
        <v>Standard Freight</v>
      </c>
      <c r="Q22" s="2" t="str">
        <f t="shared" si="5"/>
        <v>n</v>
      </c>
      <c r="R22" s="2" t="s">
        <v>39</v>
      </c>
      <c r="S22" s="2" t="s">
        <v>46</v>
      </c>
      <c r="T22" s="46" t="str">
        <f t="shared" si="6"/>
        <v>https://www.biamp.com</v>
      </c>
      <c r="U22" s="26" t="str">
        <f>Table15[[#This Row],[Manufacturer''s Category]]</f>
        <v>Vocia</v>
      </c>
    </row>
    <row r="23" spans="1:22" ht="46.8" x14ac:dyDescent="0.3">
      <c r="A23" s="2" t="str">
        <f t="shared" si="0"/>
        <v>Biamp Systems</v>
      </c>
      <c r="B23" s="17">
        <f t="shared" si="1"/>
        <v>46076</v>
      </c>
      <c r="C23" s="47" t="s">
        <v>4387</v>
      </c>
      <c r="D23" s="2" t="s">
        <v>2718</v>
      </c>
      <c r="E23" s="2" t="s">
        <v>38</v>
      </c>
      <c r="F23" s="42">
        <v>3850</v>
      </c>
      <c r="G23" s="2" t="s">
        <v>2717</v>
      </c>
      <c r="H23" s="26" t="str">
        <f t="shared" si="2"/>
        <v>USD</v>
      </c>
      <c r="I23" s="1">
        <v>4.9000000000000004</v>
      </c>
      <c r="J23" s="26" t="str">
        <f>Table15[[#This Row],[Short Description]]</f>
        <v>Vocia POTS-1-4</v>
      </c>
      <c r="K23" s="2" t="s">
        <v>2719</v>
      </c>
      <c r="L23" s="2" t="s">
        <v>2674</v>
      </c>
      <c r="M23" s="26" t="str">
        <f t="shared" si="3"/>
        <v>Current</v>
      </c>
      <c r="N23" s="2" t="s">
        <v>2653</v>
      </c>
      <c r="O23" s="2" t="s">
        <v>44</v>
      </c>
      <c r="P23" s="26" t="str">
        <f t="shared" si="4"/>
        <v>Standard Freight</v>
      </c>
      <c r="Q23" s="2" t="str">
        <f t="shared" si="5"/>
        <v>n</v>
      </c>
      <c r="R23" s="2" t="s">
        <v>39</v>
      </c>
      <c r="S23" s="2" t="s">
        <v>46</v>
      </c>
      <c r="T23" s="46" t="str">
        <f t="shared" si="6"/>
        <v>https://www.biamp.com</v>
      </c>
      <c r="U23" s="26" t="str">
        <f>Table15[[#This Row],[Manufacturer''s Category]]</f>
        <v>Vocia</v>
      </c>
    </row>
    <row r="24" spans="1:22" ht="31.2" x14ac:dyDescent="0.3">
      <c r="A24" s="2" t="str">
        <f t="shared" si="0"/>
        <v>Biamp Systems</v>
      </c>
      <c r="B24" s="17">
        <f t="shared" si="1"/>
        <v>46076</v>
      </c>
      <c r="C24" s="47" t="s">
        <v>4388</v>
      </c>
      <c r="D24" s="2" t="s">
        <v>2721</v>
      </c>
      <c r="E24" s="2" t="s">
        <v>38</v>
      </c>
      <c r="F24" s="42">
        <v>2101</v>
      </c>
      <c r="G24" s="2" t="s">
        <v>2720</v>
      </c>
      <c r="H24" s="26" t="str">
        <f t="shared" si="2"/>
        <v>USD</v>
      </c>
      <c r="I24" s="12">
        <v>1.02</v>
      </c>
      <c r="J24" s="26" t="str">
        <f>Table15[[#This Row],[Short Description]]</f>
        <v>Vocia PSKIT-1</v>
      </c>
      <c r="K24" s="2" t="s">
        <v>2722</v>
      </c>
      <c r="L24" s="2" t="s">
        <v>2674</v>
      </c>
      <c r="M24" s="26" t="str">
        <f t="shared" si="3"/>
        <v>Current</v>
      </c>
      <c r="N24" s="2" t="s">
        <v>2653</v>
      </c>
      <c r="O24" s="2" t="s">
        <v>44</v>
      </c>
      <c r="P24" s="26" t="str">
        <f t="shared" si="4"/>
        <v>Standard Freight</v>
      </c>
      <c r="Q24" s="2" t="str">
        <f t="shared" si="5"/>
        <v>n</v>
      </c>
      <c r="R24" s="2" t="s">
        <v>39</v>
      </c>
      <c r="S24" s="2" t="s">
        <v>46</v>
      </c>
      <c r="T24" s="46" t="str">
        <f t="shared" si="6"/>
        <v>https://www.biamp.com</v>
      </c>
      <c r="U24" s="26" t="str">
        <f>Table15[[#This Row],[Manufacturer''s Category]]</f>
        <v>Vocia</v>
      </c>
    </row>
    <row r="25" spans="1:22" ht="31.2" x14ac:dyDescent="0.3">
      <c r="A25" s="2" t="s">
        <v>1</v>
      </c>
      <c r="B25" s="17">
        <f t="shared" si="1"/>
        <v>46076</v>
      </c>
      <c r="C25" s="47" t="s">
        <v>4389</v>
      </c>
      <c r="D25" s="2" t="s">
        <v>3284</v>
      </c>
      <c r="E25" s="2" t="s">
        <v>38</v>
      </c>
      <c r="F25" s="42">
        <v>13780</v>
      </c>
      <c r="G25" s="2" t="s">
        <v>3283</v>
      </c>
      <c r="H25" s="26" t="s">
        <v>2</v>
      </c>
      <c r="I25" s="12" t="s">
        <v>2964</v>
      </c>
      <c r="J25" s="26" t="s">
        <v>3284</v>
      </c>
      <c r="K25" s="2" t="s">
        <v>3285</v>
      </c>
      <c r="L25" s="2" t="s">
        <v>2671</v>
      </c>
      <c r="M25" s="26" t="s">
        <v>5</v>
      </c>
      <c r="N25" s="2" t="s">
        <v>2653</v>
      </c>
      <c r="O25" s="2" t="s">
        <v>3286</v>
      </c>
      <c r="P25" s="26" t="s">
        <v>7</v>
      </c>
      <c r="Q25" s="2" t="s">
        <v>58</v>
      </c>
      <c r="R25" s="2" t="s">
        <v>39</v>
      </c>
      <c r="S25" s="2" t="s">
        <v>46</v>
      </c>
      <c r="T25" s="46" t="str">
        <f t="shared" si="6"/>
        <v>https://www.biamp.com</v>
      </c>
      <c r="U25" s="26" t="s">
        <v>2653</v>
      </c>
      <c r="V25" s="2" t="s">
        <v>2964</v>
      </c>
    </row>
    <row r="26" spans="1:22" ht="31.2" x14ac:dyDescent="0.3">
      <c r="A26" s="2" t="str">
        <f t="shared" ref="A26:A42" si="7">Company</f>
        <v>Biamp Systems</v>
      </c>
      <c r="B26" s="17">
        <f t="shared" si="1"/>
        <v>46076</v>
      </c>
      <c r="C26" s="44" t="s">
        <v>4390</v>
      </c>
      <c r="D26" s="2" t="s">
        <v>2724</v>
      </c>
      <c r="E26" s="2" t="s">
        <v>38</v>
      </c>
      <c r="F26" s="42">
        <v>7698</v>
      </c>
      <c r="G26" s="2" t="s">
        <v>2723</v>
      </c>
      <c r="H26" s="26" t="str">
        <f t="shared" ref="H26:H42" si="8">Currency</f>
        <v>USD</v>
      </c>
      <c r="I26" s="1">
        <v>10.4</v>
      </c>
      <c r="J26" s="26" t="str">
        <f>Table15[[#This Row],[Short Description]]</f>
        <v>Vocia VA-4300CV</v>
      </c>
      <c r="K26" s="2" t="s">
        <v>2725</v>
      </c>
      <c r="L26" s="2" t="s">
        <v>2652</v>
      </c>
      <c r="M26" s="26" t="str">
        <f t="shared" ref="M26:M42" si="9">ItemStatus</f>
        <v>Current</v>
      </c>
      <c r="N26" s="2" t="s">
        <v>2653</v>
      </c>
      <c r="O26" s="2" t="s">
        <v>44</v>
      </c>
      <c r="P26" s="26" t="str">
        <f t="shared" ref="P26:P42" si="10">Freight</f>
        <v>Standard Freight</v>
      </c>
      <c r="Q26" s="2" t="str">
        <f t="shared" ref="Q26:Q42" si="11">EnergyStar</f>
        <v>n</v>
      </c>
      <c r="R26" s="2" t="s">
        <v>39</v>
      </c>
      <c r="S26" s="2" t="s">
        <v>46</v>
      </c>
      <c r="T26" s="46" t="str">
        <f t="shared" si="6"/>
        <v>https://www.biamp.com</v>
      </c>
      <c r="U26" s="26" t="str">
        <f>Table15[[#This Row],[Manufacturer''s Category]]</f>
        <v>Vocia</v>
      </c>
    </row>
    <row r="27" spans="1:22" ht="31.2" x14ac:dyDescent="0.3">
      <c r="A27" s="2" t="str">
        <f t="shared" si="7"/>
        <v>Biamp Systems</v>
      </c>
      <c r="B27" s="17">
        <f t="shared" si="1"/>
        <v>46076</v>
      </c>
      <c r="C27" s="44" t="s">
        <v>4391</v>
      </c>
      <c r="D27" s="2" t="s">
        <v>2727</v>
      </c>
      <c r="E27" s="2" t="s">
        <v>38</v>
      </c>
      <c r="F27" s="42">
        <v>10261</v>
      </c>
      <c r="G27" s="2" t="s">
        <v>2726</v>
      </c>
      <c r="H27" s="26" t="str">
        <f t="shared" si="8"/>
        <v>USD</v>
      </c>
      <c r="I27" s="1">
        <v>10.4</v>
      </c>
      <c r="J27" s="26" t="str">
        <f>Table15[[#This Row],[Short Description]]</f>
        <v>Vocia VA-8150CV</v>
      </c>
      <c r="K27" s="2" t="s">
        <v>2728</v>
      </c>
      <c r="L27" s="2" t="s">
        <v>2652</v>
      </c>
      <c r="M27" s="26" t="str">
        <f t="shared" si="9"/>
        <v>Current</v>
      </c>
      <c r="N27" s="2" t="s">
        <v>2653</v>
      </c>
      <c r="O27" s="2" t="s">
        <v>44</v>
      </c>
      <c r="P27" s="26" t="str">
        <f t="shared" si="10"/>
        <v>Standard Freight</v>
      </c>
      <c r="Q27" s="2" t="str">
        <f t="shared" si="11"/>
        <v>n</v>
      </c>
      <c r="R27" s="2" t="s">
        <v>39</v>
      </c>
      <c r="S27" s="2" t="s">
        <v>46</v>
      </c>
      <c r="T27" s="46" t="str">
        <f t="shared" si="6"/>
        <v>https://www.biamp.com</v>
      </c>
      <c r="U27" s="26" t="str">
        <f>Table15[[#This Row],[Manufacturer''s Category]]</f>
        <v>Vocia</v>
      </c>
    </row>
    <row r="28" spans="1:22" ht="46.8" x14ac:dyDescent="0.3">
      <c r="A28" s="2" t="str">
        <f t="shared" si="7"/>
        <v>Biamp Systems</v>
      </c>
      <c r="B28" s="17">
        <f t="shared" si="1"/>
        <v>46076</v>
      </c>
      <c r="C28" s="47" t="s">
        <v>4392</v>
      </c>
      <c r="D28" s="2" t="s">
        <v>2730</v>
      </c>
      <c r="E28" s="2" t="s">
        <v>38</v>
      </c>
      <c r="F28" s="42">
        <v>6415</v>
      </c>
      <c r="G28" s="2" t="s">
        <v>2729</v>
      </c>
      <c r="H28" s="26" t="str">
        <f t="shared" si="8"/>
        <v>USD</v>
      </c>
      <c r="I28" s="12">
        <v>26.76</v>
      </c>
      <c r="J28" s="26" t="str">
        <f>Table15[[#This Row],[Short Description]]</f>
        <v>Vocia VA-8600</v>
      </c>
      <c r="K28" s="2" t="s">
        <v>2731</v>
      </c>
      <c r="L28" s="2" t="s">
        <v>2652</v>
      </c>
      <c r="M28" s="26" t="str">
        <f t="shared" si="9"/>
        <v>Current</v>
      </c>
      <c r="N28" s="2" t="s">
        <v>2653</v>
      </c>
      <c r="O28" s="2" t="s">
        <v>44</v>
      </c>
      <c r="P28" s="26" t="str">
        <f t="shared" si="10"/>
        <v>Standard Freight</v>
      </c>
      <c r="Q28" s="2" t="str">
        <f t="shared" si="11"/>
        <v>n</v>
      </c>
      <c r="R28" s="2" t="s">
        <v>39</v>
      </c>
      <c r="S28" s="2" t="s">
        <v>46</v>
      </c>
      <c r="T28" s="46" t="str">
        <f t="shared" si="6"/>
        <v>https://www.biamp.com</v>
      </c>
      <c r="U28" s="26" t="str">
        <f>Table15[[#This Row],[Manufacturer''s Category]]</f>
        <v>Vocia</v>
      </c>
    </row>
    <row r="29" spans="1:22" ht="46.8" x14ac:dyDescent="0.3">
      <c r="A29" s="2" t="str">
        <f t="shared" si="7"/>
        <v>Biamp Systems</v>
      </c>
      <c r="B29" s="17">
        <f t="shared" si="1"/>
        <v>46076</v>
      </c>
      <c r="C29" s="47" t="s">
        <v>4393</v>
      </c>
      <c r="D29" s="2" t="s">
        <v>2733</v>
      </c>
      <c r="E29" s="2" t="s">
        <v>38</v>
      </c>
      <c r="F29" s="42">
        <v>6415</v>
      </c>
      <c r="G29" s="2" t="s">
        <v>2732</v>
      </c>
      <c r="H29" s="26" t="str">
        <f t="shared" si="8"/>
        <v>USD</v>
      </c>
      <c r="I29" s="12">
        <v>26.76</v>
      </c>
      <c r="J29" s="26" t="str">
        <f>Table15[[#This Row],[Short Description]]</f>
        <v>Vocia VA-8600c</v>
      </c>
      <c r="K29" s="2" t="s">
        <v>2734</v>
      </c>
      <c r="L29" s="2" t="s">
        <v>2652</v>
      </c>
      <c r="M29" s="26" t="str">
        <f t="shared" si="9"/>
        <v>Current</v>
      </c>
      <c r="N29" s="2" t="s">
        <v>2653</v>
      </c>
      <c r="O29" s="2" t="s">
        <v>44</v>
      </c>
      <c r="P29" s="26" t="str">
        <f t="shared" si="10"/>
        <v>Standard Freight</v>
      </c>
      <c r="Q29" s="2" t="str">
        <f t="shared" si="11"/>
        <v>n</v>
      </c>
      <c r="R29" s="2" t="s">
        <v>39</v>
      </c>
      <c r="S29" s="2" t="s">
        <v>46</v>
      </c>
      <c r="T29" s="46" t="str">
        <f t="shared" si="6"/>
        <v>https://www.biamp.com</v>
      </c>
      <c r="U29" s="26" t="str">
        <f>Table15[[#This Row],[Manufacturer''s Category]]</f>
        <v>Vocia</v>
      </c>
    </row>
    <row r="30" spans="1:22" ht="46.8" x14ac:dyDescent="0.3">
      <c r="A30" s="2" t="str">
        <f t="shared" si="7"/>
        <v>Biamp Systems</v>
      </c>
      <c r="B30" s="17">
        <f t="shared" si="1"/>
        <v>46076</v>
      </c>
      <c r="C30" s="47" t="s">
        <v>4394</v>
      </c>
      <c r="D30" s="2" t="s">
        <v>2736</v>
      </c>
      <c r="E30" s="2" t="s">
        <v>38</v>
      </c>
      <c r="F30" s="42">
        <v>700</v>
      </c>
      <c r="G30" s="2" t="s">
        <v>2735</v>
      </c>
      <c r="H30" s="26" t="str">
        <f t="shared" si="8"/>
        <v>USD</v>
      </c>
      <c r="I30" s="12">
        <v>0.66</v>
      </c>
      <c r="J30" s="26" t="str">
        <f>Table15[[#This Row],[Short Description]]</f>
        <v>Vocia VAM-1</v>
      </c>
      <c r="K30" s="2" t="s">
        <v>2737</v>
      </c>
      <c r="L30" s="2" t="s">
        <v>2674</v>
      </c>
      <c r="M30" s="26" t="str">
        <f t="shared" si="9"/>
        <v>Current</v>
      </c>
      <c r="N30" s="2" t="s">
        <v>2653</v>
      </c>
      <c r="O30" s="2" t="s">
        <v>44</v>
      </c>
      <c r="P30" s="26" t="str">
        <f t="shared" si="10"/>
        <v>Standard Freight</v>
      </c>
      <c r="Q30" s="2" t="str">
        <f t="shared" si="11"/>
        <v>n</v>
      </c>
      <c r="R30" s="2" t="s">
        <v>39</v>
      </c>
      <c r="S30" s="2" t="s">
        <v>46</v>
      </c>
      <c r="T30" s="46" t="str">
        <f t="shared" si="6"/>
        <v>https://www.biamp.com</v>
      </c>
      <c r="U30" s="26" t="str">
        <f>Table15[[#This Row],[Manufacturer''s Category]]</f>
        <v>Vocia</v>
      </c>
    </row>
    <row r="31" spans="1:22" ht="31.2" x14ac:dyDescent="0.3">
      <c r="A31" s="2" t="str">
        <f t="shared" si="7"/>
        <v>Biamp Systems</v>
      </c>
      <c r="B31" s="17">
        <f t="shared" si="1"/>
        <v>46076</v>
      </c>
      <c r="C31" s="47" t="s">
        <v>4395</v>
      </c>
      <c r="D31" s="2" t="s">
        <v>2739</v>
      </c>
      <c r="E31" s="2" t="s">
        <v>38</v>
      </c>
      <c r="F31" s="42">
        <v>958</v>
      </c>
      <c r="G31" s="2" t="s">
        <v>2738</v>
      </c>
      <c r="H31" s="26" t="str">
        <f t="shared" si="8"/>
        <v>USD</v>
      </c>
      <c r="I31" s="12">
        <v>0.11</v>
      </c>
      <c r="J31" s="26" t="str">
        <f>Table15[[#This Row],[Short Description]]</f>
        <v>Vocia VFOM-1 CK</v>
      </c>
      <c r="K31" s="2" t="s">
        <v>2740</v>
      </c>
      <c r="L31" s="2" t="s">
        <v>2652</v>
      </c>
      <c r="M31" s="26" t="str">
        <f t="shared" si="9"/>
        <v>Current</v>
      </c>
      <c r="N31" s="2" t="s">
        <v>2653</v>
      </c>
      <c r="O31" s="2" t="s">
        <v>44</v>
      </c>
      <c r="P31" s="26" t="str">
        <f t="shared" si="10"/>
        <v>Standard Freight</v>
      </c>
      <c r="Q31" s="2" t="str">
        <f t="shared" si="11"/>
        <v>n</v>
      </c>
      <c r="R31" s="2" t="s">
        <v>39</v>
      </c>
      <c r="S31" s="2" t="s">
        <v>46</v>
      </c>
      <c r="T31" s="46" t="str">
        <f t="shared" si="6"/>
        <v>https://www.biamp.com</v>
      </c>
      <c r="U31" s="26" t="str">
        <f>Table15[[#This Row],[Manufacturer''s Category]]</f>
        <v>Vocia</v>
      </c>
    </row>
    <row r="32" spans="1:22" ht="31.2" x14ac:dyDescent="0.3">
      <c r="A32" s="2" t="str">
        <f t="shared" si="7"/>
        <v>Biamp Systems</v>
      </c>
      <c r="B32" s="17">
        <f t="shared" si="1"/>
        <v>46076</v>
      </c>
      <c r="C32" s="47">
        <v>901.04110000000003</v>
      </c>
      <c r="D32" s="2" t="s">
        <v>2742</v>
      </c>
      <c r="E32" s="2" t="s">
        <v>38</v>
      </c>
      <c r="F32" s="42">
        <v>958</v>
      </c>
      <c r="G32" s="2" t="s">
        <v>2741</v>
      </c>
      <c r="H32" s="26" t="str">
        <f t="shared" si="8"/>
        <v>USD</v>
      </c>
      <c r="I32" s="12">
        <v>0.11</v>
      </c>
      <c r="J32" s="26" t="str">
        <f>Table15[[#This Row],[Short Description]]</f>
        <v>Vocia VFOM-1-3</v>
      </c>
      <c r="K32" s="2" t="s">
        <v>2743</v>
      </c>
      <c r="L32" s="2" t="s">
        <v>2652</v>
      </c>
      <c r="M32" s="26" t="str">
        <f t="shared" si="9"/>
        <v>Current</v>
      </c>
      <c r="N32" s="2" t="s">
        <v>2653</v>
      </c>
      <c r="O32" s="2" t="s">
        <v>44</v>
      </c>
      <c r="P32" s="26" t="str">
        <f t="shared" si="10"/>
        <v>Standard Freight</v>
      </c>
      <c r="Q32" s="2" t="str">
        <f t="shared" si="11"/>
        <v>n</v>
      </c>
      <c r="R32" s="2" t="s">
        <v>39</v>
      </c>
      <c r="S32" s="2" t="s">
        <v>46</v>
      </c>
      <c r="T32" s="46" t="str">
        <f t="shared" si="6"/>
        <v>https://www.biamp.com</v>
      </c>
      <c r="U32" s="26" t="str">
        <f>Table15[[#This Row],[Manufacturer''s Category]]</f>
        <v>Vocia</v>
      </c>
      <c r="V32" s="2" t="s">
        <v>2654</v>
      </c>
    </row>
    <row r="33" spans="1:22" ht="31.2" x14ac:dyDescent="0.3">
      <c r="A33" s="2" t="str">
        <f t="shared" si="7"/>
        <v>Biamp Systems</v>
      </c>
      <c r="B33" s="17">
        <f t="shared" si="1"/>
        <v>46076</v>
      </c>
      <c r="C33" s="47">
        <v>901.0412</v>
      </c>
      <c r="D33" s="2" t="s">
        <v>2745</v>
      </c>
      <c r="E33" s="2" t="s">
        <v>38</v>
      </c>
      <c r="F33" s="42">
        <v>958</v>
      </c>
      <c r="G33" s="2" t="s">
        <v>2744</v>
      </c>
      <c r="H33" s="26" t="str">
        <f t="shared" si="8"/>
        <v>USD</v>
      </c>
      <c r="I33" s="12">
        <v>0.11</v>
      </c>
      <c r="J33" s="26" t="str">
        <f>Table15[[#This Row],[Short Description]]</f>
        <v>Vocia VFOM-1-7</v>
      </c>
      <c r="K33" s="2" t="s">
        <v>2746</v>
      </c>
      <c r="L33" s="2" t="s">
        <v>2652</v>
      </c>
      <c r="M33" s="26" t="str">
        <f t="shared" si="9"/>
        <v>Current</v>
      </c>
      <c r="N33" s="2" t="s">
        <v>2653</v>
      </c>
      <c r="O33" s="2" t="s">
        <v>44</v>
      </c>
      <c r="P33" s="26" t="str">
        <f t="shared" si="10"/>
        <v>Standard Freight</v>
      </c>
      <c r="Q33" s="2" t="str">
        <f t="shared" si="11"/>
        <v>n</v>
      </c>
      <c r="R33" s="2" t="s">
        <v>39</v>
      </c>
      <c r="S33" s="2" t="s">
        <v>46</v>
      </c>
      <c r="T33" s="46" t="str">
        <f t="shared" si="6"/>
        <v>https://www.biamp.com</v>
      </c>
      <c r="U33" s="26" t="str">
        <f>Table15[[#This Row],[Manufacturer''s Category]]</f>
        <v>Vocia</v>
      </c>
      <c r="V33" s="2" t="s">
        <v>2654</v>
      </c>
    </row>
    <row r="34" spans="1:22" ht="31.2" x14ac:dyDescent="0.3">
      <c r="A34" s="2" t="str">
        <f t="shared" si="7"/>
        <v>Biamp Systems</v>
      </c>
      <c r="B34" s="17">
        <f t="shared" si="1"/>
        <v>46076</v>
      </c>
      <c r="C34" s="47" t="s">
        <v>4396</v>
      </c>
      <c r="D34" s="2" t="s">
        <v>2748</v>
      </c>
      <c r="E34" s="2" t="s">
        <v>38</v>
      </c>
      <c r="F34" s="42">
        <v>3034</v>
      </c>
      <c r="G34" s="2" t="s">
        <v>2747</v>
      </c>
      <c r="H34" s="26" t="str">
        <f t="shared" si="8"/>
        <v>USD</v>
      </c>
      <c r="I34" s="12">
        <v>4.67</v>
      </c>
      <c r="J34" s="26" t="str">
        <f>Table15[[#This Row],[Short Description]]</f>
        <v>Vocia VI-6</v>
      </c>
      <c r="K34" s="2" t="s">
        <v>2749</v>
      </c>
      <c r="L34" s="2" t="s">
        <v>2674</v>
      </c>
      <c r="M34" s="26" t="str">
        <f t="shared" si="9"/>
        <v>Current</v>
      </c>
      <c r="N34" s="2" t="s">
        <v>2653</v>
      </c>
      <c r="O34" s="2" t="s">
        <v>44</v>
      </c>
      <c r="P34" s="26" t="str">
        <f t="shared" si="10"/>
        <v>Standard Freight</v>
      </c>
      <c r="Q34" s="2" t="str">
        <f t="shared" si="11"/>
        <v>n</v>
      </c>
      <c r="R34" s="2" t="s">
        <v>39</v>
      </c>
      <c r="S34" s="2" t="s">
        <v>46</v>
      </c>
      <c r="T34" s="46" t="str">
        <f t="shared" si="6"/>
        <v>https://www.biamp.com</v>
      </c>
      <c r="U34" s="26" t="str">
        <f>Table15[[#This Row],[Manufacturer''s Category]]</f>
        <v>Vocia</v>
      </c>
    </row>
    <row r="35" spans="1:22" ht="31.2" x14ac:dyDescent="0.3">
      <c r="A35" s="2" t="str">
        <f t="shared" si="7"/>
        <v>Biamp Systems</v>
      </c>
      <c r="B35" s="17">
        <f t="shared" si="1"/>
        <v>46076</v>
      </c>
      <c r="C35" s="47" t="s">
        <v>4397</v>
      </c>
      <c r="D35" s="2" t="s">
        <v>2751</v>
      </c>
      <c r="E35" s="2" t="s">
        <v>38</v>
      </c>
      <c r="F35" s="42">
        <v>3967</v>
      </c>
      <c r="G35" s="2" t="s">
        <v>2750</v>
      </c>
      <c r="H35" s="26" t="str">
        <f t="shared" si="8"/>
        <v>USD</v>
      </c>
      <c r="I35" s="1">
        <v>4.9000000000000004</v>
      </c>
      <c r="J35" s="26" t="str">
        <f>Table15[[#This Row],[Short Description]]</f>
        <v>Vocia VI-8</v>
      </c>
      <c r="K35" s="2" t="s">
        <v>2752</v>
      </c>
      <c r="L35" s="2" t="s">
        <v>2674</v>
      </c>
      <c r="M35" s="26" t="str">
        <f t="shared" si="9"/>
        <v>Current</v>
      </c>
      <c r="N35" s="2" t="s">
        <v>2653</v>
      </c>
      <c r="O35" s="2" t="s">
        <v>44</v>
      </c>
      <c r="P35" s="26" t="str">
        <f t="shared" si="10"/>
        <v>Standard Freight</v>
      </c>
      <c r="Q35" s="2" t="str">
        <f t="shared" si="11"/>
        <v>n</v>
      </c>
      <c r="R35" s="2" t="s">
        <v>39</v>
      </c>
      <c r="S35" s="2" t="s">
        <v>46</v>
      </c>
      <c r="T35" s="46" t="str">
        <f t="shared" si="6"/>
        <v>https://www.biamp.com</v>
      </c>
      <c r="U35" s="26" t="str">
        <f>Table15[[#This Row],[Manufacturer''s Category]]</f>
        <v>Vocia</v>
      </c>
    </row>
    <row r="36" spans="1:22" ht="62.4" x14ac:dyDescent="0.3">
      <c r="A36" s="2" t="str">
        <f t="shared" si="7"/>
        <v>Biamp Systems</v>
      </c>
      <c r="B36" s="17">
        <f t="shared" si="1"/>
        <v>46076</v>
      </c>
      <c r="C36" s="47" t="s">
        <v>4398</v>
      </c>
      <c r="D36" s="2" t="s">
        <v>2754</v>
      </c>
      <c r="E36" s="2" t="s">
        <v>38</v>
      </c>
      <c r="F36" s="42">
        <v>2862</v>
      </c>
      <c r="G36" s="2" t="s">
        <v>2753</v>
      </c>
      <c r="H36" s="26" t="str">
        <f t="shared" si="8"/>
        <v>USD</v>
      </c>
      <c r="I36" s="12">
        <v>4.54</v>
      </c>
      <c r="J36" s="26" t="str">
        <f>Table15[[#This Row],[Short Description]]</f>
        <v>Vocia VO-4e</v>
      </c>
      <c r="K36" s="2" t="s">
        <v>2755</v>
      </c>
      <c r="L36" s="2" t="s">
        <v>2652</v>
      </c>
      <c r="M36" s="26" t="str">
        <f t="shared" si="9"/>
        <v>Current</v>
      </c>
      <c r="N36" s="2" t="s">
        <v>2653</v>
      </c>
      <c r="O36" s="2" t="s">
        <v>44</v>
      </c>
      <c r="P36" s="26" t="str">
        <f t="shared" si="10"/>
        <v>Standard Freight</v>
      </c>
      <c r="Q36" s="2" t="str">
        <f t="shared" si="11"/>
        <v>n</v>
      </c>
      <c r="R36" s="2" t="s">
        <v>39</v>
      </c>
      <c r="S36" s="2" t="s">
        <v>46</v>
      </c>
      <c r="T36" s="46" t="str">
        <f t="shared" si="6"/>
        <v>https://www.biamp.com</v>
      </c>
      <c r="U36" s="26" t="str">
        <f>Table15[[#This Row],[Manufacturer''s Category]]</f>
        <v>Vocia</v>
      </c>
    </row>
    <row r="37" spans="1:22" ht="46.8" x14ac:dyDescent="0.3">
      <c r="A37" s="2" t="str">
        <f t="shared" si="7"/>
        <v>Biamp Systems</v>
      </c>
      <c r="B37" s="17">
        <f t="shared" si="1"/>
        <v>46076</v>
      </c>
      <c r="C37" s="47" t="s">
        <v>4399</v>
      </c>
      <c r="D37" s="2" t="s">
        <v>2757</v>
      </c>
      <c r="E37" s="2" t="s">
        <v>38</v>
      </c>
      <c r="F37" s="42">
        <v>3384</v>
      </c>
      <c r="G37" s="2" t="s">
        <v>2756</v>
      </c>
      <c r="H37" s="26" t="str">
        <f t="shared" si="8"/>
        <v>USD</v>
      </c>
      <c r="I37" s="1">
        <v>4.9000000000000004</v>
      </c>
      <c r="J37" s="26" t="str">
        <f>Table15[[#This Row],[Short Description]]</f>
        <v>Vocia VOIP-1-2</v>
      </c>
      <c r="K37" s="2" t="s">
        <v>2758</v>
      </c>
      <c r="L37" s="2" t="s">
        <v>2674</v>
      </c>
      <c r="M37" s="26" t="str">
        <f t="shared" si="9"/>
        <v>Current</v>
      </c>
      <c r="N37" s="2" t="s">
        <v>2653</v>
      </c>
      <c r="O37" s="2" t="s">
        <v>44</v>
      </c>
      <c r="P37" s="26" t="str">
        <f t="shared" si="10"/>
        <v>Standard Freight</v>
      </c>
      <c r="Q37" s="2" t="str">
        <f t="shared" si="11"/>
        <v>n</v>
      </c>
      <c r="R37" s="2" t="s">
        <v>39</v>
      </c>
      <c r="S37" s="2" t="s">
        <v>46</v>
      </c>
      <c r="T37" s="46" t="str">
        <f t="shared" si="6"/>
        <v>https://www.biamp.com</v>
      </c>
      <c r="U37" s="26" t="str">
        <f>Table15[[#This Row],[Manufacturer''s Category]]</f>
        <v>Vocia</v>
      </c>
    </row>
    <row r="38" spans="1:22" ht="46.8" x14ac:dyDescent="0.3">
      <c r="A38" s="2" t="str">
        <f t="shared" si="7"/>
        <v>Biamp Systems</v>
      </c>
      <c r="B38" s="17">
        <f t="shared" si="1"/>
        <v>46076</v>
      </c>
      <c r="C38" s="47" t="s">
        <v>4400</v>
      </c>
      <c r="D38" s="2" t="s">
        <v>2760</v>
      </c>
      <c r="E38" s="2" t="s">
        <v>38</v>
      </c>
      <c r="F38" s="42">
        <v>4316</v>
      </c>
      <c r="G38" s="2" t="s">
        <v>2759</v>
      </c>
      <c r="H38" s="26" t="str">
        <f t="shared" si="8"/>
        <v>USD</v>
      </c>
      <c r="I38" s="1">
        <v>4.9000000000000004</v>
      </c>
      <c r="J38" s="26" t="str">
        <f>Table15[[#This Row],[Short Description]]</f>
        <v>Vocia VOIP-1-4</v>
      </c>
      <c r="K38" s="2" t="s">
        <v>2761</v>
      </c>
      <c r="L38" s="26" t="s">
        <v>2674</v>
      </c>
      <c r="M38" s="26" t="str">
        <f t="shared" si="9"/>
        <v>Current</v>
      </c>
      <c r="N38" s="2" t="s">
        <v>2653</v>
      </c>
      <c r="O38" s="2" t="s">
        <v>44</v>
      </c>
      <c r="P38" s="26" t="str">
        <f t="shared" si="10"/>
        <v>Standard Freight</v>
      </c>
      <c r="Q38" s="2" t="str">
        <f t="shared" si="11"/>
        <v>n</v>
      </c>
      <c r="R38" s="2" t="s">
        <v>39</v>
      </c>
      <c r="S38" s="2" t="s">
        <v>46</v>
      </c>
      <c r="T38" s="46" t="str">
        <f t="shared" si="6"/>
        <v>https://www.biamp.com</v>
      </c>
      <c r="U38" s="26" t="str">
        <f>Table15[[#This Row],[Manufacturer''s Category]]</f>
        <v>Vocia</v>
      </c>
    </row>
    <row r="39" spans="1:22" ht="31.2" x14ac:dyDescent="0.3">
      <c r="A39" s="2" t="str">
        <f t="shared" si="7"/>
        <v>Biamp Systems</v>
      </c>
      <c r="B39" s="17">
        <f t="shared" si="1"/>
        <v>46076</v>
      </c>
      <c r="C39" s="47" t="s">
        <v>4401</v>
      </c>
      <c r="D39" s="2" t="s">
        <v>2763</v>
      </c>
      <c r="E39" s="2" t="s">
        <v>38</v>
      </c>
      <c r="F39" s="42">
        <v>363</v>
      </c>
      <c r="G39" s="2" t="s">
        <v>2762</v>
      </c>
      <c r="H39" s="26" t="str">
        <f t="shared" si="8"/>
        <v>USD</v>
      </c>
      <c r="I39" s="12">
        <v>0.59</v>
      </c>
      <c r="J39" s="26" t="str">
        <f>Table15[[#This Row],[Short Description]]</f>
        <v>Vocia VPSI-1</v>
      </c>
      <c r="K39" s="2" t="s">
        <v>2764</v>
      </c>
      <c r="L39" s="2" t="s">
        <v>2674</v>
      </c>
      <c r="M39" s="26" t="str">
        <f t="shared" si="9"/>
        <v>Current</v>
      </c>
      <c r="N39" s="2" t="s">
        <v>2653</v>
      </c>
      <c r="O39" s="2" t="s">
        <v>44</v>
      </c>
      <c r="P39" s="26" t="str">
        <f t="shared" si="10"/>
        <v>Standard Freight</v>
      </c>
      <c r="Q39" s="2" t="str">
        <f t="shared" si="11"/>
        <v>n</v>
      </c>
      <c r="R39" s="2" t="s">
        <v>39</v>
      </c>
      <c r="S39" s="2" t="s">
        <v>46</v>
      </c>
      <c r="T39" s="46" t="str">
        <f t="shared" si="6"/>
        <v>https://www.biamp.com</v>
      </c>
      <c r="U39" s="26" t="str">
        <f>Table15[[#This Row],[Manufacturer''s Category]]</f>
        <v>Vocia</v>
      </c>
    </row>
    <row r="40" spans="1:22" ht="31.2" x14ac:dyDescent="0.3">
      <c r="A40" s="2" t="str">
        <f t="shared" si="7"/>
        <v>Biamp Systems</v>
      </c>
      <c r="B40" s="17">
        <f t="shared" si="1"/>
        <v>46076</v>
      </c>
      <c r="C40" s="47" t="s">
        <v>4402</v>
      </c>
      <c r="D40" s="2" t="s">
        <v>2766</v>
      </c>
      <c r="E40" s="2" t="s">
        <v>38</v>
      </c>
      <c r="F40" s="42">
        <v>642</v>
      </c>
      <c r="G40" s="2" t="s">
        <v>2765</v>
      </c>
      <c r="H40" s="26" t="str">
        <f t="shared" si="8"/>
        <v>USD</v>
      </c>
      <c r="I40" s="12">
        <v>0.4536</v>
      </c>
      <c r="J40" s="26" t="str">
        <f>Table15[[#This Row],[Short Description]]</f>
        <v>Vocia WR-1</v>
      </c>
      <c r="K40" s="2" t="s">
        <v>2767</v>
      </c>
      <c r="L40" s="2" t="s">
        <v>2667</v>
      </c>
      <c r="M40" s="26" t="str">
        <f t="shared" si="9"/>
        <v>Current</v>
      </c>
      <c r="N40" s="2" t="s">
        <v>2653</v>
      </c>
      <c r="O40" s="2" t="s">
        <v>44</v>
      </c>
      <c r="P40" s="26" t="str">
        <f t="shared" si="10"/>
        <v>Standard Freight</v>
      </c>
      <c r="Q40" s="2" t="str">
        <f t="shared" si="11"/>
        <v>n</v>
      </c>
      <c r="R40" s="2" t="s">
        <v>39</v>
      </c>
      <c r="S40" s="2" t="s">
        <v>46</v>
      </c>
      <c r="T40" s="46" t="str">
        <f t="shared" si="6"/>
        <v>https://www.biamp.com</v>
      </c>
      <c r="U40" s="26" t="str">
        <f>Table15[[#This Row],[Manufacturer''s Category]]</f>
        <v>Vocia</v>
      </c>
    </row>
    <row r="41" spans="1:22" ht="31.2" x14ac:dyDescent="0.3">
      <c r="A41" s="2" t="str">
        <f t="shared" si="7"/>
        <v>Biamp Systems</v>
      </c>
      <c r="B41" s="17">
        <f t="shared" si="1"/>
        <v>46076</v>
      </c>
      <c r="C41" s="47" t="s">
        <v>4403</v>
      </c>
      <c r="D41" s="2" t="s">
        <v>2769</v>
      </c>
      <c r="E41" s="2" t="s">
        <v>38</v>
      </c>
      <c r="F41" s="42">
        <v>2332</v>
      </c>
      <c r="G41" s="2" t="s">
        <v>2768</v>
      </c>
      <c r="H41" s="26" t="str">
        <f t="shared" si="8"/>
        <v>USD</v>
      </c>
      <c r="I41" s="12">
        <v>1.63</v>
      </c>
      <c r="J41" s="26" t="str">
        <f>Table15[[#This Row],[Short Description]]</f>
        <v>Vocia WS-10</v>
      </c>
      <c r="K41" s="2" t="s">
        <v>2770</v>
      </c>
      <c r="L41" s="2" t="s">
        <v>2674</v>
      </c>
      <c r="M41" s="26" t="str">
        <f t="shared" si="9"/>
        <v>Current</v>
      </c>
      <c r="N41" s="2" t="s">
        <v>2653</v>
      </c>
      <c r="O41" s="2" t="s">
        <v>44</v>
      </c>
      <c r="P41" s="26" t="str">
        <f t="shared" si="10"/>
        <v>Standard Freight</v>
      </c>
      <c r="Q41" s="2" t="str">
        <f t="shared" si="11"/>
        <v>n</v>
      </c>
      <c r="R41" s="2" t="s">
        <v>39</v>
      </c>
      <c r="S41" s="2" t="s">
        <v>46</v>
      </c>
      <c r="T41" s="46" t="str">
        <f t="shared" si="6"/>
        <v>https://www.biamp.com</v>
      </c>
      <c r="U41" s="26" t="str">
        <f>Table15[[#This Row],[Manufacturer''s Category]]</f>
        <v>Vocia</v>
      </c>
    </row>
    <row r="42" spans="1:22" ht="31.2" x14ac:dyDescent="0.3">
      <c r="A42" s="2" t="str">
        <f t="shared" si="7"/>
        <v>Biamp Systems</v>
      </c>
      <c r="B42" s="17">
        <f t="shared" si="1"/>
        <v>46076</v>
      </c>
      <c r="C42" s="47" t="s">
        <v>4404</v>
      </c>
      <c r="D42" s="2" t="s">
        <v>2772</v>
      </c>
      <c r="E42" s="2" t="s">
        <v>38</v>
      </c>
      <c r="F42" s="42">
        <v>2215</v>
      </c>
      <c r="G42" s="2" t="s">
        <v>2771</v>
      </c>
      <c r="H42" s="2" t="str">
        <f t="shared" si="8"/>
        <v>USD</v>
      </c>
      <c r="I42" s="12">
        <v>1.63</v>
      </c>
      <c r="J42" s="2" t="str">
        <f>Table15[[#This Row],[Short Description]]</f>
        <v>Vocia WS-4</v>
      </c>
      <c r="K42" s="2" t="s">
        <v>2773</v>
      </c>
      <c r="L42" s="2" t="s">
        <v>2674</v>
      </c>
      <c r="M42" s="2" t="str">
        <f t="shared" si="9"/>
        <v>Current</v>
      </c>
      <c r="N42" s="2" t="s">
        <v>2653</v>
      </c>
      <c r="O42" s="2" t="s">
        <v>44</v>
      </c>
      <c r="P42" s="2" t="str">
        <f t="shared" si="10"/>
        <v>Standard Freight</v>
      </c>
      <c r="Q42" s="2" t="str">
        <f t="shared" si="11"/>
        <v>n</v>
      </c>
      <c r="R42" s="2" t="s">
        <v>39</v>
      </c>
      <c r="S42" s="2" t="s">
        <v>46</v>
      </c>
      <c r="T42" s="46" t="str">
        <f t="shared" si="6"/>
        <v>https://www.biamp.com</v>
      </c>
      <c r="U42" s="2" t="str">
        <f>Table15[[#This Row],[Manufacturer''s Category]]</f>
        <v>Vocia</v>
      </c>
    </row>
    <row r="43" spans="1:22" ht="31.2" x14ac:dyDescent="0.3">
      <c r="A43" s="2" t="s">
        <v>1</v>
      </c>
      <c r="B43" s="17">
        <f t="shared" si="1"/>
        <v>46076</v>
      </c>
      <c r="C43" s="47" t="s">
        <v>4405</v>
      </c>
      <c r="D43" s="2" t="s">
        <v>2865</v>
      </c>
      <c r="E43" s="2" t="s">
        <v>38</v>
      </c>
      <c r="F43" s="42">
        <v>1060</v>
      </c>
      <c r="G43" s="2" t="s">
        <v>2855</v>
      </c>
      <c r="H43" s="2" t="s">
        <v>2</v>
      </c>
      <c r="I43" s="12"/>
      <c r="J43" s="2" t="s">
        <v>2865</v>
      </c>
      <c r="K43" s="2" t="s">
        <v>2859</v>
      </c>
      <c r="L43" s="2" t="s">
        <v>166</v>
      </c>
      <c r="M43" s="2" t="s">
        <v>5</v>
      </c>
      <c r="N43" s="2" t="s">
        <v>2863</v>
      </c>
      <c r="P43" s="2" t="s">
        <v>7</v>
      </c>
      <c r="R43" s="2" t="s">
        <v>39</v>
      </c>
      <c r="S43" s="2" t="s">
        <v>46</v>
      </c>
      <c r="T43" s="46" t="str">
        <f t="shared" si="6"/>
        <v>https://www.biamp.com</v>
      </c>
      <c r="U43" s="2" t="s">
        <v>2863</v>
      </c>
    </row>
    <row r="44" spans="1:22" ht="31.2" x14ac:dyDescent="0.3">
      <c r="A44" s="2" t="s">
        <v>1</v>
      </c>
      <c r="B44" s="17">
        <f t="shared" si="1"/>
        <v>46076</v>
      </c>
      <c r="C44" s="47" t="s">
        <v>4406</v>
      </c>
      <c r="D44" s="2" t="s">
        <v>2866</v>
      </c>
      <c r="E44" s="2" t="s">
        <v>38</v>
      </c>
      <c r="F44" s="42">
        <v>1378</v>
      </c>
      <c r="G44" s="2" t="s">
        <v>2856</v>
      </c>
      <c r="H44" s="2" t="s">
        <v>2</v>
      </c>
      <c r="I44" s="12"/>
      <c r="J44" s="2" t="s">
        <v>2866</v>
      </c>
      <c r="K44" s="2" t="s">
        <v>2860</v>
      </c>
      <c r="L44" s="2" t="s">
        <v>166</v>
      </c>
      <c r="M44" s="2" t="s">
        <v>5</v>
      </c>
      <c r="N44" s="2" t="s">
        <v>2863</v>
      </c>
      <c r="P44" s="2" t="s">
        <v>7</v>
      </c>
      <c r="R44" s="2" t="s">
        <v>39</v>
      </c>
      <c r="S44" s="2" t="s">
        <v>46</v>
      </c>
      <c r="T44" s="46" t="str">
        <f t="shared" si="6"/>
        <v>https://www.biamp.com</v>
      </c>
      <c r="U44" s="2" t="s">
        <v>2863</v>
      </c>
    </row>
    <row r="45" spans="1:22" ht="31.2" x14ac:dyDescent="0.3">
      <c r="A45" s="2" t="s">
        <v>1</v>
      </c>
      <c r="B45" s="17">
        <f t="shared" si="1"/>
        <v>46076</v>
      </c>
      <c r="C45" s="47" t="s">
        <v>4407</v>
      </c>
      <c r="D45" s="2" t="s">
        <v>2867</v>
      </c>
      <c r="E45" s="2" t="s">
        <v>38</v>
      </c>
      <c r="F45" s="42">
        <v>1378</v>
      </c>
      <c r="G45" s="2" t="s">
        <v>2857</v>
      </c>
      <c r="H45" s="2" t="s">
        <v>2</v>
      </c>
      <c r="I45" s="12"/>
      <c r="J45" s="2" t="s">
        <v>2867</v>
      </c>
      <c r="K45" s="2" t="s">
        <v>2861</v>
      </c>
      <c r="L45" s="2" t="s">
        <v>166</v>
      </c>
      <c r="M45" s="2" t="s">
        <v>5</v>
      </c>
      <c r="N45" s="2" t="s">
        <v>2863</v>
      </c>
      <c r="P45" s="2" t="s">
        <v>7</v>
      </c>
      <c r="R45" s="2" t="s">
        <v>39</v>
      </c>
      <c r="S45" s="2" t="s">
        <v>46</v>
      </c>
      <c r="T45" s="46" t="str">
        <f t="shared" si="6"/>
        <v>https://www.biamp.com</v>
      </c>
      <c r="U45" s="2" t="s">
        <v>2863</v>
      </c>
    </row>
    <row r="46" spans="1:22" ht="31.2" x14ac:dyDescent="0.3">
      <c r="A46" s="2" t="s">
        <v>1</v>
      </c>
      <c r="B46" s="17">
        <f t="shared" si="1"/>
        <v>46076</v>
      </c>
      <c r="C46" s="47" t="s">
        <v>4408</v>
      </c>
      <c r="D46" s="2" t="s">
        <v>2868</v>
      </c>
      <c r="E46" s="2" t="s">
        <v>38</v>
      </c>
      <c r="F46" s="42">
        <v>1802</v>
      </c>
      <c r="G46" s="2" t="s">
        <v>2858</v>
      </c>
      <c r="H46" s="2" t="s">
        <v>2</v>
      </c>
      <c r="I46" s="12"/>
      <c r="J46" s="2" t="s">
        <v>2868</v>
      </c>
      <c r="K46" s="2" t="s">
        <v>2862</v>
      </c>
      <c r="L46" s="2" t="s">
        <v>166</v>
      </c>
      <c r="M46" s="2" t="s">
        <v>5</v>
      </c>
      <c r="N46" s="2" t="s">
        <v>2863</v>
      </c>
      <c r="P46" s="2" t="s">
        <v>7</v>
      </c>
      <c r="R46" s="2" t="s">
        <v>39</v>
      </c>
      <c r="S46" s="2" t="s">
        <v>46</v>
      </c>
      <c r="T46" s="46" t="str">
        <f t="shared" si="6"/>
        <v>https://www.biamp.com</v>
      </c>
      <c r="U46" s="2" t="s">
        <v>2863</v>
      </c>
    </row>
  </sheetData>
  <sheetProtection algorithmName="SHA-512" hashValue="leu5dMy4mDn26N2VU94s9XtVpO4p/S7FlAQyIVQF5dNy4gju7yU8YKfXih0yXW/Gbe9DgtKVQcJzaj6ZDjMIoA==" saltValue="E6RG58956Tt7Lb59mnI2Dw==" spinCount="100000" sheet="1" objects="1" scenarios="1"/>
  <hyperlinks>
    <hyperlink ref="T2" r:id="rId1" display="https://www.biamp.com" xr:uid="{1C979D74-9EFD-4249-AD5C-AC18AD41D2A6}"/>
    <hyperlink ref="T3" r:id="rId2" display="https://www.biamp.com" xr:uid="{6C070B2A-FA31-4D90-84F0-0AF9B9869172}"/>
    <hyperlink ref="T4" r:id="rId3" display="https://www.biamp.com" xr:uid="{72FF764E-2F4E-4351-B40A-F4E3359B590B}"/>
    <hyperlink ref="T5" r:id="rId4" display="https://www.biamp.com" xr:uid="{BE3EDBFA-0872-4495-81C3-1348FA3C69C3}"/>
    <hyperlink ref="T6" r:id="rId5" display="https://www.biamp.com" xr:uid="{81AEEABA-6866-46E5-9A8A-3FD3224DB13B}"/>
    <hyperlink ref="T7" r:id="rId6" display="https://www.biamp.com" xr:uid="{91B63FF0-82F5-4F11-8954-F724AFC63BA0}"/>
    <hyperlink ref="T8" r:id="rId7" display="https://www.biamp.com" xr:uid="{70D367AE-70F3-471F-8CF8-1F8E6BB21679}"/>
    <hyperlink ref="T9" r:id="rId8" display="https://www.biamp.com" xr:uid="{9AF69A39-B8B9-464B-9EA8-C263FC87FA28}"/>
    <hyperlink ref="T10" r:id="rId9" display="https://www.biamp.com" xr:uid="{FA2303A3-D12E-4C37-940A-5762AB4346F6}"/>
    <hyperlink ref="T11" r:id="rId10" display="https://www.biamp.com" xr:uid="{B108DE73-8983-4F1F-9E5C-D5F6B68DD9B7}"/>
    <hyperlink ref="T12" r:id="rId11" display="https://www.biamp.com" xr:uid="{B1704E66-AD0F-4DA5-90F9-4B3E456229F9}"/>
    <hyperlink ref="T13" r:id="rId12" display="https://www.biamp.com" xr:uid="{A4480A7E-0257-4241-ADF1-BB5A67A08C0D}"/>
    <hyperlink ref="T14" r:id="rId13" display="https://www.biamp.com" xr:uid="{C21A46E9-401A-4FFF-8429-F07AD1F55DC5}"/>
    <hyperlink ref="T15" r:id="rId14" display="https://www.biamp.com" xr:uid="{16457F89-DE0C-41F0-A9C5-A7EEC475C9A4}"/>
    <hyperlink ref="T16" r:id="rId15" display="https://www.biamp.com" xr:uid="{3C8E9C53-A9A9-4408-961E-BB81D177A956}"/>
    <hyperlink ref="T17" r:id="rId16" display="https://www.biamp.com" xr:uid="{6E02137B-8504-4DA3-9BE7-1B4E9F648EB9}"/>
    <hyperlink ref="T18" r:id="rId17" display="https://www.biamp.com" xr:uid="{795C73AB-A56C-47A6-9F5D-DF96FB89CADE}"/>
    <hyperlink ref="T19" r:id="rId18" display="https://www.biamp.com" xr:uid="{E2DB146A-3044-465C-A559-CFE9564312FB}"/>
    <hyperlink ref="T20" r:id="rId19" display="https://www.biamp.com" xr:uid="{86649529-5306-4F12-B031-ADF3EC8417F2}"/>
    <hyperlink ref="T21" r:id="rId20" display="https://www.biamp.com" xr:uid="{64089CDE-4D5D-484F-BCBC-35F0359C896B}"/>
    <hyperlink ref="T22" r:id="rId21" display="https://www.biamp.com" xr:uid="{1F4E6A0A-162A-4C51-AB41-A5C39171CAA4}"/>
    <hyperlink ref="T23" r:id="rId22" display="https://www.biamp.com" xr:uid="{9E670236-DCFA-4C3F-9A88-560382E395E6}"/>
    <hyperlink ref="T24" r:id="rId23" display="https://www.biamp.com" xr:uid="{4C967C3D-5A43-4E41-AD01-B1F11B5FCF6B}"/>
    <hyperlink ref="T25" r:id="rId24" display="https://www.biamp.com" xr:uid="{FBEE85E0-8557-4029-8793-EAE57661B466}"/>
    <hyperlink ref="T26" r:id="rId25" display="https://www.biamp.com" xr:uid="{A9B6864A-F5C6-4A32-B943-6342ACBA1F28}"/>
    <hyperlink ref="T27" r:id="rId26" display="https://www.biamp.com" xr:uid="{1EA2D7AD-E970-4F80-A7F0-F3DB595477B8}"/>
    <hyperlink ref="T28" r:id="rId27" display="https://www.biamp.com" xr:uid="{A962039A-BC5D-4D54-AEEA-681DF3A5794E}"/>
    <hyperlink ref="T29" r:id="rId28" display="https://www.biamp.com" xr:uid="{D6D1A774-4526-418F-A7B4-3878F2F3D03E}"/>
    <hyperlink ref="T30" r:id="rId29" display="https://www.biamp.com" xr:uid="{A2AA24DF-A68D-4B36-8F9F-3B084C72F8BF}"/>
    <hyperlink ref="T31" r:id="rId30" display="https://www.biamp.com" xr:uid="{39AFB4A4-8C51-4DB7-AD77-EEA7CC78D62C}"/>
    <hyperlink ref="T32" r:id="rId31" display="https://www.biamp.com" xr:uid="{9F334EBC-0205-40D7-BBA7-0794A7AF1AB2}"/>
    <hyperlink ref="T33" r:id="rId32" display="https://www.biamp.com" xr:uid="{22D48CD7-1A7B-4A70-BBDD-570EE24B5682}"/>
    <hyperlink ref="T34" r:id="rId33" display="https://www.biamp.com" xr:uid="{8A1BF346-7834-46CE-BD22-CC2C777553CB}"/>
    <hyperlink ref="T35" r:id="rId34" display="https://www.biamp.com" xr:uid="{C2B8A137-FE0B-4C95-8AEB-47EA0EC427F2}"/>
    <hyperlink ref="T36" r:id="rId35" display="https://www.biamp.com" xr:uid="{3FFFD096-CC1B-47F5-92A5-B3F1CDFD9C70}"/>
    <hyperlink ref="T37" r:id="rId36" display="https://www.biamp.com" xr:uid="{2E0499AD-4D97-4541-9A0C-1224DC9E3DEB}"/>
    <hyperlink ref="T38" r:id="rId37" display="https://www.biamp.com" xr:uid="{7CD3643F-ED75-42DE-9C1D-8B24D94DF3D5}"/>
    <hyperlink ref="T39" r:id="rId38" display="https://www.biamp.com" xr:uid="{417A994F-5F2E-4AC1-90A5-C7362F24ECD5}"/>
    <hyperlink ref="T40" r:id="rId39" display="https://www.biamp.com" xr:uid="{49C2B02E-67C2-48D3-8E82-DB20A7B3E07C}"/>
    <hyperlink ref="T41" r:id="rId40" display="https://www.biamp.com" xr:uid="{23B30E58-4E55-4E73-9023-29720E1FC881}"/>
    <hyperlink ref="T42" r:id="rId41" display="https://www.biamp.com" xr:uid="{D4925167-A387-4FE1-9A13-7191FDD98CBE}"/>
    <hyperlink ref="T43" r:id="rId42" display="https://www.biamp.com" xr:uid="{1C766ED5-7C3D-4541-B268-BEC8B669734F}"/>
    <hyperlink ref="T44" r:id="rId43" display="https://www.biamp.com" xr:uid="{CD3F5C98-503B-4534-B095-2E717CA6A472}"/>
    <hyperlink ref="T45" r:id="rId44" display="https://www.biamp.com" xr:uid="{007BFC48-D1FF-447F-935E-1B5E56F6E2A6}"/>
    <hyperlink ref="T46" r:id="rId45" display="https://www.biamp.com" xr:uid="{09860FE3-D4D0-4E40-BC55-9A624B226204}"/>
  </hyperlinks>
  <pageMargins left="0.7" right="0.7" top="0.75" bottom="0.75" header="0.3" footer="0.3"/>
  <tableParts count="1">
    <tablePart r:id="rId46"/>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210D7-5DF3-4C57-AC7A-7FF567D715E6}">
  <sheetPr codeName="Sheet19"/>
  <dimension ref="A1:U17"/>
  <sheetViews>
    <sheetView workbookViewId="0">
      <pane xSplit="4" ySplit="1" topLeftCell="E2" activePane="bottomRight" state="frozen"/>
      <selection pane="topRight" activeCell="E1" sqref="E1"/>
      <selection pane="bottomLeft" activeCell="A2" sqref="A2"/>
      <selection pane="bottomRight" activeCell="U1" sqref="U1"/>
    </sheetView>
  </sheetViews>
  <sheetFormatPr defaultRowHeight="15" x14ac:dyDescent="0.25"/>
  <cols>
    <col min="1" max="1" width="17.5546875" style="24" customWidth="1"/>
    <col min="2" max="2" width="19.44140625" style="24" customWidth="1"/>
    <col min="3" max="3" width="20.5546875" style="24" customWidth="1"/>
    <col min="4" max="4" width="28.44140625" style="24" customWidth="1"/>
    <col min="5" max="5" width="11.109375" style="24" customWidth="1"/>
    <col min="6" max="6" width="14.109375" style="43" customWidth="1"/>
    <col min="7" max="7" width="15.6640625" style="24" customWidth="1"/>
    <col min="8" max="8" width="11.33203125" style="24" bestFit="1" customWidth="1"/>
    <col min="9" max="9" width="20.109375" style="24" customWidth="1"/>
    <col min="10" max="10" width="60.5546875" style="24" customWidth="1"/>
    <col min="11" max="11" width="21.44140625" style="24" customWidth="1"/>
    <col min="12" max="12" width="13.88671875" style="24" customWidth="1"/>
    <col min="13" max="13" width="10.5546875" style="24" customWidth="1"/>
    <col min="14" max="14" width="20" style="24" customWidth="1"/>
    <col min="15" max="15" width="16.109375" style="24" bestFit="1" customWidth="1"/>
    <col min="16" max="16" width="12" style="24" customWidth="1"/>
    <col min="17" max="17" width="16.5546875" style="24" customWidth="1"/>
    <col min="18" max="18" width="16.44140625" style="24" customWidth="1"/>
    <col min="19" max="19" width="23.5546875" style="24" customWidth="1"/>
    <col min="20" max="20" width="21" style="24" customWidth="1"/>
    <col min="21" max="21" width="60.5546875" style="24" customWidth="1"/>
    <col min="22" max="22" width="72.109375" style="24" customWidth="1"/>
    <col min="23" max="16384" width="8.88671875" style="24"/>
  </cols>
  <sheetData>
    <row r="1" spans="1:21" ht="46.8" x14ac:dyDescent="0.3">
      <c r="A1" s="2" t="s">
        <v>9</v>
      </c>
      <c r="B1" s="2" t="s">
        <v>10</v>
      </c>
      <c r="C1" s="3" t="s">
        <v>11</v>
      </c>
      <c r="D1" s="2" t="s">
        <v>12</v>
      </c>
      <c r="E1" s="2" t="s">
        <v>13</v>
      </c>
      <c r="F1" s="42" t="s">
        <v>14</v>
      </c>
      <c r="G1" s="2" t="s">
        <v>4439</v>
      </c>
      <c r="H1" s="2" t="s">
        <v>16</v>
      </c>
      <c r="I1" s="2" t="s">
        <v>19</v>
      </c>
      <c r="J1" s="2" t="s">
        <v>20</v>
      </c>
      <c r="K1" s="2" t="s">
        <v>21</v>
      </c>
      <c r="L1" s="2" t="s">
        <v>22</v>
      </c>
      <c r="M1" s="2" t="s">
        <v>23</v>
      </c>
      <c r="N1" s="2" t="s">
        <v>25</v>
      </c>
      <c r="O1" s="2" t="s">
        <v>28</v>
      </c>
      <c r="P1" s="2" t="s">
        <v>30</v>
      </c>
      <c r="Q1" s="2" t="s">
        <v>31</v>
      </c>
      <c r="R1" s="2" t="s">
        <v>32</v>
      </c>
      <c r="S1" s="2" t="s">
        <v>33</v>
      </c>
      <c r="T1" s="2" t="s">
        <v>34</v>
      </c>
      <c r="U1" s="2" t="s">
        <v>35</v>
      </c>
    </row>
    <row r="2" spans="1:21" ht="42" customHeight="1" x14ac:dyDescent="0.3">
      <c r="A2" s="2" t="str">
        <f>Company</f>
        <v>Biamp Systems</v>
      </c>
      <c r="B2" s="17">
        <f t="shared" ref="B2:B17" si="0">Effectivity_Date</f>
        <v>46076</v>
      </c>
      <c r="C2" s="44" t="s">
        <v>4405</v>
      </c>
      <c r="D2" s="45" t="s">
        <v>2865</v>
      </c>
      <c r="E2" s="2" t="s">
        <v>38</v>
      </c>
      <c r="F2" s="42">
        <v>1060</v>
      </c>
      <c r="G2" s="2" t="s">
        <v>2855</v>
      </c>
      <c r="H2" s="2" t="str">
        <f>Currency</f>
        <v>USD</v>
      </c>
      <c r="I2" s="2" t="str">
        <f>Table131162[[#This Row],[Short Description]]</f>
        <v>Voltera A 300.2</v>
      </c>
      <c r="J2" s="2" t="s">
        <v>2859</v>
      </c>
      <c r="K2" s="2" t="s">
        <v>166</v>
      </c>
      <c r="L2" s="2" t="str">
        <f>ItemStatus</f>
        <v>Current</v>
      </c>
      <c r="M2" s="2" t="s">
        <v>2863</v>
      </c>
      <c r="N2" s="2"/>
      <c r="O2" s="2" t="str">
        <f>Freight</f>
        <v>Standard Freight</v>
      </c>
      <c r="P2" s="2"/>
      <c r="Q2" s="2" t="s">
        <v>39</v>
      </c>
      <c r="R2" s="2" t="s">
        <v>46</v>
      </c>
      <c r="S2" s="29" t="str">
        <f t="shared" ref="S2:S17" si="1">URL</f>
        <v>https://www.biamp.com</v>
      </c>
      <c r="T2" s="2" t="str">
        <f>Table131162[[#This Row],[Manufacturer''s Category]]</f>
        <v>Voltera</v>
      </c>
      <c r="U2" s="2"/>
    </row>
    <row r="3" spans="1:21" ht="42" customHeight="1" x14ac:dyDescent="0.3">
      <c r="A3" s="2" t="str">
        <f>Company</f>
        <v>Biamp Systems</v>
      </c>
      <c r="B3" s="17">
        <f t="shared" si="0"/>
        <v>46076</v>
      </c>
      <c r="C3" s="44" t="s">
        <v>4406</v>
      </c>
      <c r="D3" s="45" t="s">
        <v>2866</v>
      </c>
      <c r="E3" s="2" t="s">
        <v>38</v>
      </c>
      <c r="F3" s="42">
        <v>1378</v>
      </c>
      <c r="G3" s="2" t="s">
        <v>2856</v>
      </c>
      <c r="H3" s="2" t="str">
        <f>Currency</f>
        <v>USD</v>
      </c>
      <c r="I3" s="2" t="str">
        <f>Table131162[[#This Row],[Short Description]]</f>
        <v>Voltera A 300.4</v>
      </c>
      <c r="J3" s="2" t="s">
        <v>2860</v>
      </c>
      <c r="K3" s="2" t="s">
        <v>166</v>
      </c>
      <c r="L3" s="2" t="str">
        <f>ItemStatus</f>
        <v>Current</v>
      </c>
      <c r="M3" s="2" t="s">
        <v>2863</v>
      </c>
      <c r="N3" s="2"/>
      <c r="O3" s="2" t="str">
        <f>Freight</f>
        <v>Standard Freight</v>
      </c>
      <c r="P3" s="2"/>
      <c r="Q3" s="2" t="s">
        <v>39</v>
      </c>
      <c r="R3" s="2" t="s">
        <v>46</v>
      </c>
      <c r="S3" s="29" t="str">
        <f t="shared" si="1"/>
        <v>https://www.biamp.com</v>
      </c>
      <c r="T3" s="2" t="str">
        <f>Table131162[[#This Row],[Manufacturer''s Category]]</f>
        <v>Voltera</v>
      </c>
      <c r="U3" s="2"/>
    </row>
    <row r="4" spans="1:21" ht="42" customHeight="1" x14ac:dyDescent="0.3">
      <c r="A4" s="2" t="str">
        <f>Company</f>
        <v>Biamp Systems</v>
      </c>
      <c r="B4" s="17">
        <f t="shared" si="0"/>
        <v>46076</v>
      </c>
      <c r="C4" s="44" t="s">
        <v>4407</v>
      </c>
      <c r="D4" s="45" t="s">
        <v>2867</v>
      </c>
      <c r="E4" s="2" t="s">
        <v>38</v>
      </c>
      <c r="F4" s="42">
        <v>1378</v>
      </c>
      <c r="G4" s="2" t="s">
        <v>2857</v>
      </c>
      <c r="H4" s="2" t="str">
        <f>Currency</f>
        <v>USD</v>
      </c>
      <c r="I4" s="2" t="str">
        <f>Table131162[[#This Row],[Short Description]]</f>
        <v>Voltera A 600.2</v>
      </c>
      <c r="J4" s="2" t="s">
        <v>2861</v>
      </c>
      <c r="K4" s="2" t="s">
        <v>166</v>
      </c>
      <c r="L4" s="2" t="str">
        <f>ItemStatus</f>
        <v>Current</v>
      </c>
      <c r="M4" s="2" t="s">
        <v>2863</v>
      </c>
      <c r="N4" s="2"/>
      <c r="O4" s="2" t="str">
        <f>Freight</f>
        <v>Standard Freight</v>
      </c>
      <c r="P4" s="2"/>
      <c r="Q4" s="2" t="s">
        <v>39</v>
      </c>
      <c r="R4" s="2" t="s">
        <v>46</v>
      </c>
      <c r="S4" s="29" t="str">
        <f t="shared" si="1"/>
        <v>https://www.biamp.com</v>
      </c>
      <c r="T4" s="2" t="str">
        <f>Table131162[[#This Row],[Manufacturer''s Category]]</f>
        <v>Voltera</v>
      </c>
      <c r="U4" s="2"/>
    </row>
    <row r="5" spans="1:21" ht="42" customHeight="1" x14ac:dyDescent="0.3">
      <c r="A5" s="2" t="str">
        <f>Company</f>
        <v>Biamp Systems</v>
      </c>
      <c r="B5" s="17">
        <f t="shared" si="0"/>
        <v>46076</v>
      </c>
      <c r="C5" s="47" t="s">
        <v>4408</v>
      </c>
      <c r="D5" s="45" t="s">
        <v>2868</v>
      </c>
      <c r="E5" s="2" t="s">
        <v>38</v>
      </c>
      <c r="F5" s="42">
        <v>1802</v>
      </c>
      <c r="G5" s="2" t="s">
        <v>2858</v>
      </c>
      <c r="H5" s="2" t="str">
        <f>Currency</f>
        <v>USD</v>
      </c>
      <c r="I5" s="2" t="str">
        <f>Table131162[[#This Row],[Short Description]]</f>
        <v>Voltera A 600.4</v>
      </c>
      <c r="J5" s="2" t="s">
        <v>2862</v>
      </c>
      <c r="K5" s="2" t="s">
        <v>166</v>
      </c>
      <c r="L5" s="2" t="str">
        <f>ItemStatus</f>
        <v>Current</v>
      </c>
      <c r="M5" s="2" t="s">
        <v>2863</v>
      </c>
      <c r="N5" s="2"/>
      <c r="O5" s="2" t="str">
        <f>Freight</f>
        <v>Standard Freight</v>
      </c>
      <c r="P5" s="2"/>
      <c r="Q5" s="2" t="s">
        <v>39</v>
      </c>
      <c r="R5" s="2" t="s">
        <v>46</v>
      </c>
      <c r="S5" s="29" t="str">
        <f t="shared" si="1"/>
        <v>https://www.biamp.com</v>
      </c>
      <c r="T5" s="2" t="str">
        <f>Table131162[[#This Row],[Manufacturer''s Category]]</f>
        <v>Voltera</v>
      </c>
      <c r="U5" s="2"/>
    </row>
    <row r="6" spans="1:21" ht="42" customHeight="1" x14ac:dyDescent="0.3">
      <c r="A6" s="2" t="str">
        <f>Company</f>
        <v>Biamp Systems</v>
      </c>
      <c r="B6" s="17">
        <f t="shared" si="0"/>
        <v>46076</v>
      </c>
      <c r="C6" s="47" t="s">
        <v>4409</v>
      </c>
      <c r="D6" s="45" t="s">
        <v>3133</v>
      </c>
      <c r="E6" s="2" t="s">
        <v>38</v>
      </c>
      <c r="F6" s="42">
        <v>3392</v>
      </c>
      <c r="G6" s="2" t="s">
        <v>3132</v>
      </c>
      <c r="H6" s="2" t="s">
        <v>2</v>
      </c>
      <c r="I6" s="2" t="s">
        <v>3133</v>
      </c>
      <c r="J6" s="2" t="s">
        <v>3134</v>
      </c>
      <c r="K6" s="2" t="s">
        <v>166</v>
      </c>
      <c r="L6" s="2" t="s">
        <v>5</v>
      </c>
      <c r="M6" s="2" t="s">
        <v>2863</v>
      </c>
      <c r="N6" s="2" t="s">
        <v>2964</v>
      </c>
      <c r="O6" s="2" t="s">
        <v>7</v>
      </c>
      <c r="P6" s="2" t="s">
        <v>58</v>
      </c>
      <c r="Q6" s="2" t="s">
        <v>39</v>
      </c>
      <c r="R6" s="2" t="s">
        <v>46</v>
      </c>
      <c r="S6" s="29" t="str">
        <f t="shared" si="1"/>
        <v>https://www.biamp.com</v>
      </c>
      <c r="T6" s="2" t="s">
        <v>2863</v>
      </c>
      <c r="U6" s="2"/>
    </row>
    <row r="7" spans="1:21" ht="42" customHeight="1" x14ac:dyDescent="0.3">
      <c r="A7" s="2" t="s">
        <v>1</v>
      </c>
      <c r="B7" s="17">
        <f t="shared" si="0"/>
        <v>46076</v>
      </c>
      <c r="C7" s="47" t="s">
        <v>4410</v>
      </c>
      <c r="D7" s="45" t="s">
        <v>3079</v>
      </c>
      <c r="E7" s="2" t="s">
        <v>38</v>
      </c>
      <c r="F7" s="42">
        <v>3604</v>
      </c>
      <c r="G7" s="2" t="s">
        <v>3078</v>
      </c>
      <c r="H7" s="2" t="s">
        <v>2</v>
      </c>
      <c r="I7" s="2" t="s">
        <v>3079</v>
      </c>
      <c r="J7" s="2" t="s">
        <v>3258</v>
      </c>
      <c r="K7" s="2" t="s">
        <v>166</v>
      </c>
      <c r="L7" s="2" t="s">
        <v>5</v>
      </c>
      <c r="M7" s="2" t="s">
        <v>2863</v>
      </c>
      <c r="N7" s="2" t="s">
        <v>2964</v>
      </c>
      <c r="O7" s="2" t="s">
        <v>7</v>
      </c>
      <c r="P7" s="2" t="s">
        <v>58</v>
      </c>
      <c r="Q7" s="2" t="s">
        <v>39</v>
      </c>
      <c r="R7" s="2" t="s">
        <v>46</v>
      </c>
      <c r="S7" s="29" t="str">
        <f t="shared" si="1"/>
        <v>https://www.biamp.com</v>
      </c>
      <c r="T7" s="2" t="s">
        <v>2863</v>
      </c>
      <c r="U7" s="2"/>
    </row>
    <row r="8" spans="1:21" ht="42" customHeight="1" x14ac:dyDescent="0.3">
      <c r="A8" s="2" t="str">
        <f>Company</f>
        <v>Biamp Systems</v>
      </c>
      <c r="B8" s="17">
        <f t="shared" si="0"/>
        <v>46076</v>
      </c>
      <c r="C8" s="47" t="s">
        <v>4411</v>
      </c>
      <c r="D8" s="45" t="s">
        <v>3136</v>
      </c>
      <c r="E8" s="2" t="s">
        <v>38</v>
      </c>
      <c r="F8" s="42">
        <v>4664</v>
      </c>
      <c r="G8" s="2" t="s">
        <v>3135</v>
      </c>
      <c r="H8" s="2" t="s">
        <v>2</v>
      </c>
      <c r="I8" s="2" t="s">
        <v>3136</v>
      </c>
      <c r="J8" s="2" t="s">
        <v>3137</v>
      </c>
      <c r="K8" s="2" t="s">
        <v>166</v>
      </c>
      <c r="L8" s="2" t="s">
        <v>5</v>
      </c>
      <c r="M8" s="2" t="s">
        <v>2863</v>
      </c>
      <c r="N8" s="2" t="s">
        <v>2964</v>
      </c>
      <c r="O8" s="2" t="s">
        <v>7</v>
      </c>
      <c r="P8" s="2" t="s">
        <v>58</v>
      </c>
      <c r="Q8" s="2" t="s">
        <v>39</v>
      </c>
      <c r="R8" s="2" t="s">
        <v>46</v>
      </c>
      <c r="S8" s="29" t="str">
        <f t="shared" si="1"/>
        <v>https://www.biamp.com</v>
      </c>
      <c r="T8" s="2" t="s">
        <v>2863</v>
      </c>
      <c r="U8" s="2"/>
    </row>
    <row r="9" spans="1:21" ht="42" customHeight="1" x14ac:dyDescent="0.3">
      <c r="A9" s="2" t="s">
        <v>1</v>
      </c>
      <c r="B9" s="17">
        <f t="shared" si="0"/>
        <v>46076</v>
      </c>
      <c r="C9" s="47" t="s">
        <v>4412</v>
      </c>
      <c r="D9" s="45" t="s">
        <v>3083</v>
      </c>
      <c r="E9" s="2" t="s">
        <v>38</v>
      </c>
      <c r="F9" s="42">
        <v>5300</v>
      </c>
      <c r="G9" s="2" t="s">
        <v>3082</v>
      </c>
      <c r="H9" s="2" t="s">
        <v>2</v>
      </c>
      <c r="I9" s="2" t="s">
        <v>3083</v>
      </c>
      <c r="J9" s="2" t="s">
        <v>3260</v>
      </c>
      <c r="K9" s="2" t="s">
        <v>166</v>
      </c>
      <c r="L9" s="2" t="s">
        <v>5</v>
      </c>
      <c r="M9" s="2" t="s">
        <v>2863</v>
      </c>
      <c r="N9" s="2" t="s">
        <v>2964</v>
      </c>
      <c r="O9" s="2" t="s">
        <v>7</v>
      </c>
      <c r="P9" s="2" t="s">
        <v>58</v>
      </c>
      <c r="Q9" s="2" t="s">
        <v>39</v>
      </c>
      <c r="R9" s="2" t="s">
        <v>46</v>
      </c>
      <c r="S9" s="29" t="str">
        <f t="shared" si="1"/>
        <v>https://www.biamp.com</v>
      </c>
      <c r="T9" s="2" t="s">
        <v>2863</v>
      </c>
      <c r="U9" s="2"/>
    </row>
    <row r="10" spans="1:21" ht="42" customHeight="1" x14ac:dyDescent="0.3">
      <c r="A10" s="2" t="str">
        <f>Company</f>
        <v>Biamp Systems</v>
      </c>
      <c r="B10" s="17">
        <f t="shared" si="0"/>
        <v>46076</v>
      </c>
      <c r="C10" s="47" t="s">
        <v>4413</v>
      </c>
      <c r="D10" s="45" t="s">
        <v>3139</v>
      </c>
      <c r="E10" s="2" t="s">
        <v>38</v>
      </c>
      <c r="F10" s="42">
        <v>4028</v>
      </c>
      <c r="G10" s="2" t="s">
        <v>3138</v>
      </c>
      <c r="H10" s="2" t="s">
        <v>2</v>
      </c>
      <c r="I10" s="2" t="s">
        <v>3139</v>
      </c>
      <c r="J10" s="2" t="s">
        <v>3140</v>
      </c>
      <c r="K10" s="2" t="s">
        <v>166</v>
      </c>
      <c r="L10" s="2" t="s">
        <v>5</v>
      </c>
      <c r="M10" s="2" t="s">
        <v>2863</v>
      </c>
      <c r="N10" s="2" t="s">
        <v>2964</v>
      </c>
      <c r="O10" s="2" t="s">
        <v>7</v>
      </c>
      <c r="P10" s="2" t="s">
        <v>58</v>
      </c>
      <c r="Q10" s="2" t="s">
        <v>39</v>
      </c>
      <c r="R10" s="2" t="s">
        <v>46</v>
      </c>
      <c r="S10" s="29" t="str">
        <f t="shared" si="1"/>
        <v>https://www.biamp.com</v>
      </c>
      <c r="T10" s="2" t="s">
        <v>2863</v>
      </c>
      <c r="U10" s="2"/>
    </row>
    <row r="11" spans="1:21" ht="42" customHeight="1" x14ac:dyDescent="0.3">
      <c r="A11" s="2" t="s">
        <v>1</v>
      </c>
      <c r="B11" s="17">
        <f t="shared" si="0"/>
        <v>46076</v>
      </c>
      <c r="C11" s="47" t="s">
        <v>4414</v>
      </c>
      <c r="D11" s="45" t="s">
        <v>3081</v>
      </c>
      <c r="E11" s="2" t="s">
        <v>38</v>
      </c>
      <c r="F11" s="42">
        <v>4452</v>
      </c>
      <c r="G11" s="2" t="s">
        <v>3080</v>
      </c>
      <c r="H11" s="2" t="s">
        <v>2</v>
      </c>
      <c r="I11" s="2" t="s">
        <v>3081</v>
      </c>
      <c r="J11" s="2" t="s">
        <v>3259</v>
      </c>
      <c r="K11" s="2" t="s">
        <v>166</v>
      </c>
      <c r="L11" s="2" t="s">
        <v>5</v>
      </c>
      <c r="M11" s="2" t="s">
        <v>2863</v>
      </c>
      <c r="N11" s="2" t="s">
        <v>2964</v>
      </c>
      <c r="O11" s="2" t="s">
        <v>7</v>
      </c>
      <c r="P11" s="2" t="s">
        <v>58</v>
      </c>
      <c r="Q11" s="2" t="s">
        <v>39</v>
      </c>
      <c r="R11" s="2" t="s">
        <v>46</v>
      </c>
      <c r="S11" s="29" t="str">
        <f t="shared" si="1"/>
        <v>https://www.biamp.com</v>
      </c>
      <c r="T11" s="2" t="s">
        <v>2863</v>
      </c>
      <c r="U11" s="2"/>
    </row>
    <row r="12" spans="1:21" ht="42" customHeight="1" x14ac:dyDescent="0.3">
      <c r="A12" s="2" t="str">
        <f>Company</f>
        <v>Biamp Systems</v>
      </c>
      <c r="B12" s="17">
        <f t="shared" si="0"/>
        <v>46076</v>
      </c>
      <c r="C12" s="47" t="s">
        <v>4415</v>
      </c>
      <c r="D12" s="45" t="s">
        <v>3142</v>
      </c>
      <c r="E12" s="2" t="s">
        <v>38</v>
      </c>
      <c r="F12" s="42">
        <v>5512</v>
      </c>
      <c r="G12" s="2" t="s">
        <v>3141</v>
      </c>
      <c r="H12" s="2" t="s">
        <v>2</v>
      </c>
      <c r="I12" s="2" t="s">
        <v>3142</v>
      </c>
      <c r="J12" s="2" t="s">
        <v>3143</v>
      </c>
      <c r="K12" s="2" t="s">
        <v>166</v>
      </c>
      <c r="L12" s="2" t="s">
        <v>5</v>
      </c>
      <c r="M12" s="2" t="s">
        <v>2863</v>
      </c>
      <c r="N12" s="2" t="s">
        <v>2964</v>
      </c>
      <c r="O12" s="2" t="s">
        <v>7</v>
      </c>
      <c r="P12" s="2" t="s">
        <v>58</v>
      </c>
      <c r="Q12" s="2" t="s">
        <v>39</v>
      </c>
      <c r="R12" s="2" t="s">
        <v>46</v>
      </c>
      <c r="S12" s="29" t="str">
        <f t="shared" si="1"/>
        <v>https://www.biamp.com</v>
      </c>
      <c r="T12" s="2" t="s">
        <v>2863</v>
      </c>
      <c r="U12" s="2"/>
    </row>
    <row r="13" spans="1:21" ht="42" customHeight="1" x14ac:dyDescent="0.3">
      <c r="A13" s="2" t="s">
        <v>1</v>
      </c>
      <c r="B13" s="17">
        <f t="shared" si="0"/>
        <v>46076</v>
      </c>
      <c r="C13" s="47" t="s">
        <v>4416</v>
      </c>
      <c r="D13" s="45" t="s">
        <v>3085</v>
      </c>
      <c r="E13" s="2" t="s">
        <v>38</v>
      </c>
      <c r="F13" s="42">
        <v>6784</v>
      </c>
      <c r="G13" s="2" t="s">
        <v>3084</v>
      </c>
      <c r="H13" s="2" t="s">
        <v>2</v>
      </c>
      <c r="I13" s="2" t="s">
        <v>3085</v>
      </c>
      <c r="J13" s="2" t="s">
        <v>3261</v>
      </c>
      <c r="K13" s="2" t="s">
        <v>166</v>
      </c>
      <c r="L13" s="2" t="s">
        <v>5</v>
      </c>
      <c r="M13" s="2" t="s">
        <v>2863</v>
      </c>
      <c r="N13" s="2" t="s">
        <v>2964</v>
      </c>
      <c r="O13" s="2" t="s">
        <v>7</v>
      </c>
      <c r="P13" s="2" t="s">
        <v>58</v>
      </c>
      <c r="Q13" s="2" t="s">
        <v>39</v>
      </c>
      <c r="R13" s="2" t="s">
        <v>46</v>
      </c>
      <c r="S13" s="29" t="str">
        <f t="shared" si="1"/>
        <v>https://www.biamp.com</v>
      </c>
      <c r="T13" s="2" t="s">
        <v>2863</v>
      </c>
      <c r="U13" s="2"/>
    </row>
    <row r="14" spans="1:21" ht="42" customHeight="1" x14ac:dyDescent="0.3">
      <c r="A14" s="2" t="s">
        <v>1</v>
      </c>
      <c r="B14" s="17">
        <f t="shared" si="0"/>
        <v>46076</v>
      </c>
      <c r="C14" s="47" t="s">
        <v>4417</v>
      </c>
      <c r="D14" s="45" t="s">
        <v>3288</v>
      </c>
      <c r="E14" s="2" t="s">
        <v>38</v>
      </c>
      <c r="F14" s="42">
        <v>5088</v>
      </c>
      <c r="G14" s="2" t="s">
        <v>3287</v>
      </c>
      <c r="H14" s="2" t="s">
        <v>2</v>
      </c>
      <c r="I14" s="2" t="s">
        <v>3288</v>
      </c>
      <c r="J14" s="2" t="s">
        <v>3289</v>
      </c>
      <c r="K14" s="2" t="s">
        <v>166</v>
      </c>
      <c r="L14" s="2" t="s">
        <v>5</v>
      </c>
      <c r="M14" s="2" t="s">
        <v>2863</v>
      </c>
      <c r="N14" s="2" t="s">
        <v>3290</v>
      </c>
      <c r="O14" s="2" t="s">
        <v>7</v>
      </c>
      <c r="P14" s="2" t="s">
        <v>58</v>
      </c>
      <c r="Q14" s="2" t="s">
        <v>39</v>
      </c>
      <c r="R14" s="2" t="s">
        <v>46</v>
      </c>
      <c r="S14" s="29" t="str">
        <f t="shared" si="1"/>
        <v>https://www.biamp.com</v>
      </c>
      <c r="T14" s="2" t="s">
        <v>2863</v>
      </c>
      <c r="U14" s="2"/>
    </row>
    <row r="15" spans="1:21" ht="42" customHeight="1" x14ac:dyDescent="0.3">
      <c r="A15" s="2" t="s">
        <v>1</v>
      </c>
      <c r="B15" s="17">
        <f t="shared" si="0"/>
        <v>46076</v>
      </c>
      <c r="C15" s="47" t="s">
        <v>4418</v>
      </c>
      <c r="D15" s="45" t="s">
        <v>3292</v>
      </c>
      <c r="E15" s="2" t="s">
        <v>38</v>
      </c>
      <c r="F15" s="42">
        <v>5724</v>
      </c>
      <c r="G15" s="2" t="s">
        <v>3291</v>
      </c>
      <c r="H15" s="2" t="s">
        <v>2</v>
      </c>
      <c r="I15" s="2" t="s">
        <v>3292</v>
      </c>
      <c r="J15" s="2" t="s">
        <v>3293</v>
      </c>
      <c r="K15" s="2" t="s">
        <v>166</v>
      </c>
      <c r="L15" s="2" t="s">
        <v>5</v>
      </c>
      <c r="M15" s="2" t="s">
        <v>2863</v>
      </c>
      <c r="N15" s="2" t="s">
        <v>3290</v>
      </c>
      <c r="O15" s="2" t="s">
        <v>7</v>
      </c>
      <c r="P15" s="2" t="s">
        <v>58</v>
      </c>
      <c r="Q15" s="2" t="s">
        <v>39</v>
      </c>
      <c r="R15" s="2" t="s">
        <v>46</v>
      </c>
      <c r="S15" s="29" t="str">
        <f t="shared" si="1"/>
        <v>https://www.biamp.com</v>
      </c>
      <c r="T15" s="2" t="s">
        <v>2863</v>
      </c>
      <c r="U15" s="2"/>
    </row>
    <row r="16" spans="1:21" ht="42" customHeight="1" x14ac:dyDescent="0.3">
      <c r="A16" s="2" t="s">
        <v>1</v>
      </c>
      <c r="B16" s="17">
        <f t="shared" si="0"/>
        <v>46076</v>
      </c>
      <c r="C16" s="47" t="s">
        <v>4419</v>
      </c>
      <c r="D16" s="45" t="s">
        <v>3295</v>
      </c>
      <c r="E16" s="2" t="s">
        <v>38</v>
      </c>
      <c r="F16" s="42">
        <v>6784</v>
      </c>
      <c r="G16" s="2" t="s">
        <v>3294</v>
      </c>
      <c r="H16" s="2" t="s">
        <v>2</v>
      </c>
      <c r="I16" s="2" t="s">
        <v>3295</v>
      </c>
      <c r="J16" s="2" t="s">
        <v>3296</v>
      </c>
      <c r="K16" s="2" t="s">
        <v>166</v>
      </c>
      <c r="L16" s="2" t="s">
        <v>5</v>
      </c>
      <c r="M16" s="2" t="s">
        <v>2863</v>
      </c>
      <c r="N16" s="2" t="s">
        <v>3290</v>
      </c>
      <c r="O16" s="2" t="s">
        <v>7</v>
      </c>
      <c r="P16" s="2" t="s">
        <v>58</v>
      </c>
      <c r="Q16" s="2" t="s">
        <v>39</v>
      </c>
      <c r="R16" s="2" t="s">
        <v>46</v>
      </c>
      <c r="S16" s="29" t="str">
        <f t="shared" si="1"/>
        <v>https://www.biamp.com</v>
      </c>
      <c r="T16" s="2" t="s">
        <v>2863</v>
      </c>
      <c r="U16" s="2"/>
    </row>
    <row r="17" spans="1:21" ht="42" customHeight="1" x14ac:dyDescent="0.3">
      <c r="A17" s="2" t="str">
        <f>Company</f>
        <v>Biamp Systems</v>
      </c>
      <c r="B17" s="17">
        <f t="shared" si="0"/>
        <v>46076</v>
      </c>
      <c r="C17" s="47" t="s">
        <v>4420</v>
      </c>
      <c r="D17" s="45" t="s">
        <v>3145</v>
      </c>
      <c r="E17" s="2" t="s">
        <v>38</v>
      </c>
      <c r="F17" s="42">
        <v>3922</v>
      </c>
      <c r="G17" s="2" t="s">
        <v>3144</v>
      </c>
      <c r="H17" s="2" t="s">
        <v>2</v>
      </c>
      <c r="I17" s="2" t="s">
        <v>3145</v>
      </c>
      <c r="J17" s="2" t="s">
        <v>3146</v>
      </c>
      <c r="K17" s="2" t="s">
        <v>166</v>
      </c>
      <c r="L17" s="2" t="s">
        <v>5</v>
      </c>
      <c r="M17" s="2" t="s">
        <v>2863</v>
      </c>
      <c r="N17" s="2" t="s">
        <v>2964</v>
      </c>
      <c r="O17" s="2" t="s">
        <v>7</v>
      </c>
      <c r="P17" s="2" t="s">
        <v>58</v>
      </c>
      <c r="Q17" s="2" t="s">
        <v>39</v>
      </c>
      <c r="R17" s="2" t="s">
        <v>46</v>
      </c>
      <c r="S17" s="29" t="str">
        <f t="shared" si="1"/>
        <v>https://www.biamp.com</v>
      </c>
      <c r="T17" s="2" t="s">
        <v>2863</v>
      </c>
      <c r="U17" s="2"/>
    </row>
  </sheetData>
  <sheetProtection algorithmName="SHA-512" hashValue="M+ds/fsI/wWK+TNZBfJFaDNXm7dAqAGy2N/G24tt6AJAPO5F6dPXueNHP8Jo4T6OEvuL7wQUMu6J2le/aCegQQ==" saltValue="mqNhUy3bbQgBfB1yfyWj8w==" spinCount="100000" sheet="1" objects="1" scenarios="1"/>
  <conditionalFormatting sqref="C2:C17">
    <cfRule type="duplicateValues" dxfId="1" priority="1"/>
    <cfRule type="duplicateValues" dxfId="0" priority="2"/>
  </conditionalFormatting>
  <hyperlinks>
    <hyperlink ref="S2" r:id="rId1" display="https://www.biamp.com" xr:uid="{84710717-3B84-42B8-82E4-351F81853F9B}"/>
    <hyperlink ref="S3" r:id="rId2" display="https://www.biamp.com" xr:uid="{83598F97-9C37-4E18-9EB0-F99285C1F679}"/>
    <hyperlink ref="S4" r:id="rId3" display="https://www.biamp.com" xr:uid="{C6C67D5F-9602-444E-AB38-24AB549E214E}"/>
    <hyperlink ref="S5" r:id="rId4" display="https://www.biamp.com" xr:uid="{8579CFAD-3403-48B8-900A-8B063223238E}"/>
    <hyperlink ref="S6" r:id="rId5" display="https://www.biamp.com" xr:uid="{BD8E683B-1649-45E9-B7D4-58BFA9B7510B}"/>
    <hyperlink ref="S7" r:id="rId6" display="https://www.biamp.com" xr:uid="{670E2D63-9C3A-47E9-81D8-2D0BA8BFF789}"/>
    <hyperlink ref="S8" r:id="rId7" display="https://www.biamp.com" xr:uid="{FBDFC2B6-9F8F-44EB-AD03-24F2E92DB861}"/>
    <hyperlink ref="S9" r:id="rId8" display="https://www.biamp.com" xr:uid="{1E7254FE-8B3E-4D5C-8B0F-738635F09BB8}"/>
    <hyperlink ref="S10" r:id="rId9" display="https://www.biamp.com" xr:uid="{D0AE4AA7-BABA-4E9F-827E-8890307B229B}"/>
    <hyperlink ref="S11" r:id="rId10" display="https://www.biamp.com" xr:uid="{EBDBEB2F-D282-4987-9A2F-16868FC944EC}"/>
    <hyperlink ref="S12" r:id="rId11" display="https://www.biamp.com" xr:uid="{1BFDF1AA-178C-46ED-A1ED-E906B78CCFFB}"/>
    <hyperlink ref="S13" r:id="rId12" display="https://www.biamp.com" xr:uid="{5C23923A-ED1D-4401-9F7A-E90995C96EBF}"/>
    <hyperlink ref="S14" r:id="rId13" display="https://www.biamp.com" xr:uid="{20C7DD56-2CD6-456A-B73F-2CBDB45A4096}"/>
    <hyperlink ref="S15" r:id="rId14" display="https://www.biamp.com" xr:uid="{BE9141D9-3FDD-45CF-B744-4C30B1705828}"/>
    <hyperlink ref="S16" r:id="rId15" display="https://www.biamp.com" xr:uid="{7153BBF8-D7E0-49A0-83D2-FABFEE3640F3}"/>
    <hyperlink ref="S17" r:id="rId16" display="https://www.biamp.com" xr:uid="{470FBDFA-3BC8-46CD-9BF7-89FCB24DFD3D}"/>
  </hyperlinks>
  <pageMargins left="0.7" right="0.7" top="0.75" bottom="0.75" header="0.3" footer="0.3"/>
  <tableParts count="1">
    <tablePart r:id="rId1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BD4B-55BA-4B68-80A4-13B692C97B8E}">
  <sheetPr codeName="Sheet3"/>
  <dimension ref="A1:AA17"/>
  <sheetViews>
    <sheetView zoomScale="110" zoomScaleNormal="110" workbookViewId="0">
      <pane xSplit="4" ySplit="1" topLeftCell="E2" activePane="bottomRight" state="frozen"/>
      <selection pane="topRight" activeCell="E1" sqref="E1"/>
      <selection pane="bottomLeft" activeCell="A2" sqref="A2"/>
      <selection pane="bottomRight" activeCell="F2" sqref="F2"/>
    </sheetView>
  </sheetViews>
  <sheetFormatPr defaultRowHeight="15" x14ac:dyDescent="0.25"/>
  <cols>
    <col min="1" max="1" width="17.5546875" style="24" customWidth="1"/>
    <col min="2" max="2" width="19.44140625" style="24" customWidth="1"/>
    <col min="3" max="3" width="15.44140625" style="24" customWidth="1"/>
    <col min="4" max="4" width="28.44140625" style="24" customWidth="1"/>
    <col min="5" max="5" width="11.109375" style="24" customWidth="1"/>
    <col min="6" max="6" width="14.109375" style="43" customWidth="1"/>
    <col min="7" max="7" width="15.6640625" style="24" customWidth="1"/>
    <col min="8" max="8" width="11.109375" style="24" customWidth="1"/>
    <col min="9" max="11" width="11.33203125" style="24" bestFit="1" customWidth="1"/>
    <col min="12" max="12" width="13.88671875" style="24" bestFit="1" customWidth="1"/>
    <col min="13" max="13" width="20.88671875" style="24" customWidth="1"/>
    <col min="14" max="14" width="34.5546875" style="24" customWidth="1"/>
    <col min="15" max="15" width="25.33203125" style="24" customWidth="1"/>
    <col min="16" max="17" width="16.21875" style="24" customWidth="1"/>
    <col min="18" max="18" width="20" style="24" customWidth="1"/>
    <col min="19" max="19" width="23.44140625" style="24" customWidth="1"/>
    <col min="20" max="20" width="16.109375" style="24" bestFit="1" customWidth="1"/>
    <col min="21" max="21" width="15.44140625" style="24" customWidth="1"/>
    <col min="22" max="22" width="12" style="24" customWidth="1"/>
    <col min="23" max="23" width="16.5546875" style="24" customWidth="1"/>
    <col min="24" max="24" width="16.44140625" style="24" customWidth="1"/>
    <col min="25" max="25" width="23.5546875" style="24" customWidth="1"/>
    <col min="26" max="26" width="21" style="24" customWidth="1"/>
    <col min="27" max="27" width="60.5546875" style="24" customWidth="1"/>
    <col min="28" max="28" width="72.109375" style="24" customWidth="1"/>
    <col min="29" max="16384" width="8.88671875" style="24"/>
  </cols>
  <sheetData>
    <row r="1" spans="1:27" ht="31.2" x14ac:dyDescent="0.3">
      <c r="A1" s="2" t="s">
        <v>9</v>
      </c>
      <c r="B1" s="2" t="s">
        <v>10</v>
      </c>
      <c r="C1" s="3" t="s">
        <v>11</v>
      </c>
      <c r="D1" s="2" t="s">
        <v>12</v>
      </c>
      <c r="E1" s="2" t="s">
        <v>13</v>
      </c>
      <c r="F1" s="42" t="s">
        <v>14</v>
      </c>
      <c r="G1" s="2" t="s">
        <v>4439</v>
      </c>
      <c r="H1" s="2" t="s">
        <v>4440</v>
      </c>
      <c r="I1" s="2" t="s">
        <v>15</v>
      </c>
      <c r="J1" s="2" t="s">
        <v>16</v>
      </c>
      <c r="K1" s="1" t="s">
        <v>17</v>
      </c>
      <c r="L1" s="2" t="s">
        <v>18</v>
      </c>
      <c r="M1" s="2" t="s">
        <v>19</v>
      </c>
      <c r="N1" s="2" t="s">
        <v>20</v>
      </c>
      <c r="O1" s="2" t="s">
        <v>21</v>
      </c>
      <c r="P1" s="2" t="s">
        <v>22</v>
      </c>
      <c r="Q1" s="2" t="s">
        <v>23</v>
      </c>
      <c r="R1" s="2" t="s">
        <v>25</v>
      </c>
      <c r="S1" s="2" t="s">
        <v>26</v>
      </c>
      <c r="T1" s="2" t="s">
        <v>28</v>
      </c>
      <c r="U1" s="2" t="s">
        <v>29</v>
      </c>
      <c r="V1" s="2" t="s">
        <v>30</v>
      </c>
      <c r="W1" s="2" t="s">
        <v>31</v>
      </c>
      <c r="X1" s="2" t="s">
        <v>32</v>
      </c>
      <c r="Y1" s="2" t="s">
        <v>33</v>
      </c>
      <c r="Z1" s="2" t="s">
        <v>34</v>
      </c>
      <c r="AA1" s="2" t="s">
        <v>35</v>
      </c>
    </row>
    <row r="2" spans="1:27" ht="42" customHeight="1" x14ac:dyDescent="0.3">
      <c r="A2" s="2" t="str">
        <f t="shared" ref="A2:A17" si="0">Company</f>
        <v>Biamp Systems</v>
      </c>
      <c r="B2" s="17">
        <f t="shared" ref="B2:B17" si="1">Effectivity_Date</f>
        <v>46076</v>
      </c>
      <c r="C2" s="25" t="s">
        <v>3387</v>
      </c>
      <c r="D2" s="26" t="s">
        <v>37</v>
      </c>
      <c r="E2" s="27" t="s">
        <v>38</v>
      </c>
      <c r="F2" s="41">
        <v>712</v>
      </c>
      <c r="G2" s="26" t="s">
        <v>36</v>
      </c>
      <c r="H2" s="26"/>
      <c r="I2" s="2" t="s">
        <v>39</v>
      </c>
      <c r="J2" s="26" t="str">
        <f t="shared" ref="J2:J17" si="2">Currency</f>
        <v>USD</v>
      </c>
      <c r="K2" s="28"/>
      <c r="L2" s="2" t="str">
        <f t="shared" ref="L2:L17" si="3">WeightUOM</f>
        <v>Kg</v>
      </c>
      <c r="M2" s="26" t="str">
        <f>Table131112[[#This Row],[Short Description]]</f>
        <v>Apprimo TEC-X 1000 Black</v>
      </c>
      <c r="N2" s="26" t="s">
        <v>40</v>
      </c>
      <c r="O2" s="26" t="s">
        <v>41</v>
      </c>
      <c r="P2" s="26" t="str">
        <f t="shared" ref="P2:P17" si="4">ItemStatus</f>
        <v>Current</v>
      </c>
      <c r="Q2" s="26" t="s">
        <v>43</v>
      </c>
      <c r="R2" s="26" t="s">
        <v>44</v>
      </c>
      <c r="S2" s="2" t="s">
        <v>45</v>
      </c>
      <c r="T2" s="26" t="str">
        <f t="shared" ref="T2:T17" si="5">Freight</f>
        <v>Standard Freight</v>
      </c>
      <c r="U2" s="26" t="str">
        <f t="shared" ref="U2:U17" si="6">DropShip</f>
        <v>n</v>
      </c>
      <c r="V2" s="2" t="str">
        <f t="shared" ref="V2:V17" si="7">EnergyStar</f>
        <v>n</v>
      </c>
      <c r="W2" s="2" t="s">
        <v>42</v>
      </c>
      <c r="X2" s="2" t="s">
        <v>46</v>
      </c>
      <c r="Y2" s="29" t="str">
        <f t="shared" ref="Y2:Y17" si="8">URL</f>
        <v>https://www.biamp.com</v>
      </c>
      <c r="Z2" s="26" t="str">
        <f>Table131112[[#This Row],[Manufacturer''s Category]]</f>
        <v>Apprimo</v>
      </c>
      <c r="AA2" s="27"/>
    </row>
    <row r="3" spans="1:27" ht="42" customHeight="1" x14ac:dyDescent="0.3">
      <c r="A3" s="2" t="str">
        <f t="shared" si="0"/>
        <v>Biamp Systems</v>
      </c>
      <c r="B3" s="17">
        <f t="shared" si="1"/>
        <v>46076</v>
      </c>
      <c r="C3" s="25" t="s">
        <v>3388</v>
      </c>
      <c r="D3" s="26" t="s">
        <v>48</v>
      </c>
      <c r="E3" s="27" t="s">
        <v>38</v>
      </c>
      <c r="F3" s="41">
        <v>712</v>
      </c>
      <c r="G3" s="26" t="s">
        <v>47</v>
      </c>
      <c r="H3" s="26"/>
      <c r="I3" s="2" t="s">
        <v>39</v>
      </c>
      <c r="J3" s="26" t="str">
        <f t="shared" si="2"/>
        <v>USD</v>
      </c>
      <c r="K3" s="28"/>
      <c r="L3" s="2" t="str">
        <f t="shared" si="3"/>
        <v>Kg</v>
      </c>
      <c r="M3" s="26" t="str">
        <f>Table131112[[#This Row],[Short Description]]</f>
        <v>Apprimo TEC-X 1000 White</v>
      </c>
      <c r="N3" s="26" t="s">
        <v>49</v>
      </c>
      <c r="O3" s="26" t="s">
        <v>41</v>
      </c>
      <c r="P3" s="26" t="str">
        <f t="shared" si="4"/>
        <v>Current</v>
      </c>
      <c r="Q3" s="26" t="s">
        <v>43</v>
      </c>
      <c r="R3" s="26" t="s">
        <v>44</v>
      </c>
      <c r="S3" s="2" t="s">
        <v>45</v>
      </c>
      <c r="T3" s="26" t="str">
        <f t="shared" si="5"/>
        <v>Standard Freight</v>
      </c>
      <c r="U3" s="26" t="str">
        <f t="shared" si="6"/>
        <v>n</v>
      </c>
      <c r="V3" s="2" t="str">
        <f t="shared" si="7"/>
        <v>n</v>
      </c>
      <c r="W3" s="2" t="s">
        <v>42</v>
      </c>
      <c r="X3" s="2" t="s">
        <v>46</v>
      </c>
      <c r="Y3" s="29" t="str">
        <f t="shared" si="8"/>
        <v>https://www.biamp.com</v>
      </c>
      <c r="Z3" s="26" t="str">
        <f>Table131112[[#This Row],[Manufacturer''s Category]]</f>
        <v>Apprimo</v>
      </c>
      <c r="AA3" s="27"/>
    </row>
    <row r="4" spans="1:27" ht="42" customHeight="1" x14ac:dyDescent="0.3">
      <c r="A4" s="2" t="str">
        <f t="shared" si="0"/>
        <v>Biamp Systems</v>
      </c>
      <c r="B4" s="17">
        <f t="shared" si="1"/>
        <v>46076</v>
      </c>
      <c r="C4" s="25" t="s">
        <v>3389</v>
      </c>
      <c r="D4" s="26" t="s">
        <v>51</v>
      </c>
      <c r="E4" s="27" t="s">
        <v>38</v>
      </c>
      <c r="F4" s="41">
        <v>642</v>
      </c>
      <c r="G4" s="26" t="s">
        <v>50</v>
      </c>
      <c r="H4" s="26"/>
      <c r="I4" s="2" t="s">
        <v>39</v>
      </c>
      <c r="J4" s="26" t="str">
        <f t="shared" si="2"/>
        <v>USD</v>
      </c>
      <c r="K4" s="28"/>
      <c r="L4" s="2" t="str">
        <f t="shared" si="3"/>
        <v>Kg</v>
      </c>
      <c r="M4" s="26" t="str">
        <f>Table131112[[#This Row],[Short Description]]</f>
        <v>Apprimo TEC-X 2000 Black</v>
      </c>
      <c r="N4" s="26" t="s">
        <v>52</v>
      </c>
      <c r="O4" s="26" t="s">
        <v>41</v>
      </c>
      <c r="P4" s="26" t="str">
        <f t="shared" si="4"/>
        <v>Current</v>
      </c>
      <c r="Q4" s="26" t="s">
        <v>43</v>
      </c>
      <c r="R4" s="26" t="s">
        <v>44</v>
      </c>
      <c r="S4" s="2" t="s">
        <v>45</v>
      </c>
      <c r="T4" s="26" t="str">
        <f t="shared" si="5"/>
        <v>Standard Freight</v>
      </c>
      <c r="U4" s="26" t="str">
        <f t="shared" si="6"/>
        <v>n</v>
      </c>
      <c r="V4" s="2" t="str">
        <f t="shared" si="7"/>
        <v>n</v>
      </c>
      <c r="W4" s="2" t="s">
        <v>42</v>
      </c>
      <c r="X4" s="2" t="s">
        <v>46</v>
      </c>
      <c r="Y4" s="29" t="str">
        <f t="shared" si="8"/>
        <v>https://www.biamp.com</v>
      </c>
      <c r="Z4" s="26" t="str">
        <f>Table131112[[#This Row],[Manufacturer''s Category]]</f>
        <v>Apprimo</v>
      </c>
      <c r="AA4" s="27"/>
    </row>
    <row r="5" spans="1:27" ht="42" customHeight="1" x14ac:dyDescent="0.3">
      <c r="A5" s="2" t="str">
        <f t="shared" si="0"/>
        <v>Biamp Systems</v>
      </c>
      <c r="B5" s="17">
        <f t="shared" si="1"/>
        <v>46076</v>
      </c>
      <c r="C5" s="25" t="s">
        <v>3390</v>
      </c>
      <c r="D5" s="26" t="s">
        <v>54</v>
      </c>
      <c r="E5" s="27" t="s">
        <v>38</v>
      </c>
      <c r="F5" s="41">
        <v>642</v>
      </c>
      <c r="G5" s="26" t="s">
        <v>53</v>
      </c>
      <c r="H5" s="26"/>
      <c r="I5" s="2" t="s">
        <v>39</v>
      </c>
      <c r="J5" s="26" t="str">
        <f t="shared" si="2"/>
        <v>USD</v>
      </c>
      <c r="K5" s="28"/>
      <c r="L5" s="2" t="str">
        <f t="shared" si="3"/>
        <v>Kg</v>
      </c>
      <c r="M5" s="26" t="str">
        <f>Table131112[[#This Row],[Short Description]]</f>
        <v>Apprimo TEC-X 2000 White</v>
      </c>
      <c r="N5" s="26" t="s">
        <v>55</v>
      </c>
      <c r="O5" s="26" t="s">
        <v>41</v>
      </c>
      <c r="P5" s="26" t="str">
        <f t="shared" si="4"/>
        <v>Current</v>
      </c>
      <c r="Q5" s="26" t="s">
        <v>43</v>
      </c>
      <c r="R5" s="26" t="s">
        <v>44</v>
      </c>
      <c r="S5" s="2" t="s">
        <v>45</v>
      </c>
      <c r="T5" s="26" t="str">
        <f t="shared" si="5"/>
        <v>Standard Freight</v>
      </c>
      <c r="U5" s="26" t="str">
        <f t="shared" si="6"/>
        <v>n</v>
      </c>
      <c r="V5" s="2" t="str">
        <f t="shared" si="7"/>
        <v>n</v>
      </c>
      <c r="W5" s="2" t="s">
        <v>42</v>
      </c>
      <c r="X5" s="2" t="s">
        <v>46</v>
      </c>
      <c r="Y5" s="29" t="str">
        <f t="shared" si="8"/>
        <v>https://www.biamp.com</v>
      </c>
      <c r="Z5" s="26" t="str">
        <f>Table131112[[#This Row],[Manufacturer''s Category]]</f>
        <v>Apprimo</v>
      </c>
      <c r="AA5" s="27"/>
    </row>
    <row r="6" spans="1:27" ht="42" customHeight="1" x14ac:dyDescent="0.3">
      <c r="A6" s="2" t="str">
        <f t="shared" si="0"/>
        <v>Biamp Systems</v>
      </c>
      <c r="B6" s="17">
        <f t="shared" si="1"/>
        <v>46076</v>
      </c>
      <c r="C6" s="30" t="s">
        <v>3391</v>
      </c>
      <c r="D6" s="26" t="s">
        <v>57</v>
      </c>
      <c r="E6" s="27" t="s">
        <v>38</v>
      </c>
      <c r="F6" s="41">
        <v>259</v>
      </c>
      <c r="G6" s="26" t="s">
        <v>56</v>
      </c>
      <c r="H6" s="26"/>
      <c r="I6" s="2" t="s">
        <v>58</v>
      </c>
      <c r="J6" s="26" t="str">
        <f t="shared" si="2"/>
        <v>USD</v>
      </c>
      <c r="K6" s="31"/>
      <c r="L6" s="2" t="str">
        <f t="shared" si="3"/>
        <v>Kg</v>
      </c>
      <c r="M6" s="26" t="str">
        <f>Table131112[[#This Row],[Short Description]]</f>
        <v>Apprimo TEC-X-TM Black</v>
      </c>
      <c r="N6" s="26" t="s">
        <v>59</v>
      </c>
      <c r="O6" s="26" t="s">
        <v>60</v>
      </c>
      <c r="P6" s="26" t="str">
        <f t="shared" si="4"/>
        <v>Current</v>
      </c>
      <c r="Q6" s="26" t="s">
        <v>43</v>
      </c>
      <c r="R6" s="26"/>
      <c r="S6" s="2"/>
      <c r="T6" s="26" t="str">
        <f t="shared" si="5"/>
        <v>Standard Freight</v>
      </c>
      <c r="U6" s="26" t="str">
        <f t="shared" si="6"/>
        <v>n</v>
      </c>
      <c r="V6" s="2" t="str">
        <f t="shared" si="7"/>
        <v>n</v>
      </c>
      <c r="W6" s="2" t="s">
        <v>58</v>
      </c>
      <c r="X6" s="2" t="s">
        <v>61</v>
      </c>
      <c r="Y6" s="29" t="str">
        <f t="shared" si="8"/>
        <v>https://www.biamp.com</v>
      </c>
      <c r="Z6" s="26" t="str">
        <f>Table131112[[#This Row],[Manufacturer''s Category]]</f>
        <v>Apprimo</v>
      </c>
      <c r="AA6" s="27"/>
    </row>
    <row r="7" spans="1:27" ht="42" customHeight="1" x14ac:dyDescent="0.3">
      <c r="A7" s="2" t="str">
        <f t="shared" si="0"/>
        <v>Biamp Systems</v>
      </c>
      <c r="B7" s="17">
        <f t="shared" si="1"/>
        <v>46076</v>
      </c>
      <c r="C7" s="32" t="s">
        <v>3392</v>
      </c>
      <c r="D7" s="33" t="s">
        <v>63</v>
      </c>
      <c r="E7" s="34" t="s">
        <v>38</v>
      </c>
      <c r="F7" s="41">
        <v>259</v>
      </c>
      <c r="G7" s="33" t="s">
        <v>62</v>
      </c>
      <c r="H7" s="33"/>
      <c r="I7" s="2" t="s">
        <v>58</v>
      </c>
      <c r="J7" s="26" t="str">
        <f t="shared" si="2"/>
        <v>USD</v>
      </c>
      <c r="K7" s="35"/>
      <c r="L7" s="2" t="str">
        <f t="shared" si="3"/>
        <v>Kg</v>
      </c>
      <c r="M7" s="26" t="str">
        <f>Table131112[[#This Row],[Short Description]]</f>
        <v>Apprimo TEC-X-TM White</v>
      </c>
      <c r="N7" s="33" t="s">
        <v>64</v>
      </c>
      <c r="O7" s="33" t="s">
        <v>60</v>
      </c>
      <c r="P7" s="26" t="str">
        <f t="shared" si="4"/>
        <v>Current</v>
      </c>
      <c r="Q7" s="26" t="s">
        <v>43</v>
      </c>
      <c r="R7" s="33"/>
      <c r="S7" s="2"/>
      <c r="T7" s="26" t="str">
        <f t="shared" si="5"/>
        <v>Standard Freight</v>
      </c>
      <c r="U7" s="26" t="str">
        <f t="shared" si="6"/>
        <v>n</v>
      </c>
      <c r="V7" s="2" t="str">
        <f t="shared" si="7"/>
        <v>n</v>
      </c>
      <c r="W7" s="2" t="s">
        <v>58</v>
      </c>
      <c r="X7" s="2" t="s">
        <v>61</v>
      </c>
      <c r="Y7" s="29" t="str">
        <f t="shared" si="8"/>
        <v>https://www.biamp.com</v>
      </c>
      <c r="Z7" s="26" t="str">
        <f>Table131112[[#This Row],[Manufacturer''s Category]]</f>
        <v>Apprimo</v>
      </c>
      <c r="AA7" s="34"/>
    </row>
    <row r="8" spans="1:27" ht="42" customHeight="1" x14ac:dyDescent="0.3">
      <c r="A8" s="2" t="str">
        <f t="shared" si="0"/>
        <v>Biamp Systems</v>
      </c>
      <c r="B8" s="17">
        <f t="shared" si="1"/>
        <v>46076</v>
      </c>
      <c r="C8" s="3" t="s">
        <v>3393</v>
      </c>
      <c r="D8" s="2" t="s">
        <v>65</v>
      </c>
      <c r="E8" s="34" t="s">
        <v>38</v>
      </c>
      <c r="F8" s="41">
        <v>2046</v>
      </c>
      <c r="G8" s="2" t="s">
        <v>2784</v>
      </c>
      <c r="H8" s="2"/>
      <c r="I8" s="2"/>
      <c r="J8" s="26" t="str">
        <f t="shared" si="2"/>
        <v>USD</v>
      </c>
      <c r="K8" s="35"/>
      <c r="L8" s="2" t="str">
        <f t="shared" si="3"/>
        <v>Kg</v>
      </c>
      <c r="M8" s="26" t="str">
        <f>Table131112[[#This Row],[Short Description]]</f>
        <v>Apprimo Touch 10</v>
      </c>
      <c r="N8" s="2" t="s">
        <v>66</v>
      </c>
      <c r="O8" s="2" t="s">
        <v>67</v>
      </c>
      <c r="P8" s="26" t="str">
        <f t="shared" si="4"/>
        <v>Current</v>
      </c>
      <c r="Q8" s="26" t="s">
        <v>43</v>
      </c>
      <c r="R8" s="2"/>
      <c r="S8" s="2" t="s">
        <v>68</v>
      </c>
      <c r="T8" s="26" t="str">
        <f t="shared" si="5"/>
        <v>Standard Freight</v>
      </c>
      <c r="U8" s="26" t="str">
        <f t="shared" si="6"/>
        <v>n</v>
      </c>
      <c r="V8" s="2" t="str">
        <f t="shared" si="7"/>
        <v>n</v>
      </c>
      <c r="W8" s="2" t="s">
        <v>58</v>
      </c>
      <c r="X8" s="2" t="s">
        <v>61</v>
      </c>
      <c r="Y8" s="29" t="str">
        <f t="shared" si="8"/>
        <v>https://www.biamp.com</v>
      </c>
      <c r="Z8" s="26" t="str">
        <f>Table131112[[#This Row],[Manufacturer''s Category]]</f>
        <v>Apprimo</v>
      </c>
      <c r="AA8" s="2"/>
    </row>
    <row r="9" spans="1:27" ht="42" customHeight="1" x14ac:dyDescent="0.3">
      <c r="A9" s="2" t="str">
        <f t="shared" si="0"/>
        <v>Biamp Systems</v>
      </c>
      <c r="B9" s="17">
        <f t="shared" si="1"/>
        <v>46076</v>
      </c>
      <c r="C9" s="3" t="s">
        <v>3394</v>
      </c>
      <c r="D9" s="2" t="s">
        <v>70</v>
      </c>
      <c r="E9" s="34" t="s">
        <v>38</v>
      </c>
      <c r="F9" s="41">
        <v>1052</v>
      </c>
      <c r="G9" s="2" t="s">
        <v>69</v>
      </c>
      <c r="H9" s="2"/>
      <c r="I9" s="2"/>
      <c r="J9" s="26" t="str">
        <f t="shared" si="2"/>
        <v>USD</v>
      </c>
      <c r="K9" s="35"/>
      <c r="L9" s="2" t="str">
        <f t="shared" si="3"/>
        <v>Kg</v>
      </c>
      <c r="M9" s="26" t="str">
        <f>Table131112[[#This Row],[Short Description]]</f>
        <v>Apprimo Touch 4</v>
      </c>
      <c r="N9" s="2" t="s">
        <v>71</v>
      </c>
      <c r="O9" s="2" t="s">
        <v>67</v>
      </c>
      <c r="P9" s="26" t="str">
        <f t="shared" si="4"/>
        <v>Current</v>
      </c>
      <c r="Q9" s="26" t="s">
        <v>43</v>
      </c>
      <c r="R9" s="2"/>
      <c r="S9" s="2" t="s">
        <v>68</v>
      </c>
      <c r="T9" s="26" t="str">
        <f t="shared" si="5"/>
        <v>Standard Freight</v>
      </c>
      <c r="U9" s="26" t="str">
        <f t="shared" si="6"/>
        <v>n</v>
      </c>
      <c r="V9" s="2" t="str">
        <f t="shared" si="7"/>
        <v>n</v>
      </c>
      <c r="W9" s="2" t="s">
        <v>58</v>
      </c>
      <c r="X9" s="2" t="s">
        <v>61</v>
      </c>
      <c r="Y9" s="29" t="str">
        <f t="shared" si="8"/>
        <v>https://www.biamp.com</v>
      </c>
      <c r="Z9" s="26" t="str">
        <f>Table131112[[#This Row],[Manufacturer''s Category]]</f>
        <v>Apprimo</v>
      </c>
      <c r="AA9" s="2"/>
    </row>
    <row r="10" spans="1:27" ht="42" customHeight="1" x14ac:dyDescent="0.3">
      <c r="A10" s="2" t="str">
        <f t="shared" si="0"/>
        <v>Biamp Systems</v>
      </c>
      <c r="B10" s="17">
        <f t="shared" si="1"/>
        <v>46076</v>
      </c>
      <c r="C10" s="3" t="s">
        <v>3395</v>
      </c>
      <c r="D10" s="2" t="s">
        <v>72</v>
      </c>
      <c r="E10" s="34" t="s">
        <v>38</v>
      </c>
      <c r="F10" s="41">
        <v>1463</v>
      </c>
      <c r="G10" s="2" t="s">
        <v>2782</v>
      </c>
      <c r="H10" s="2"/>
      <c r="I10" s="2"/>
      <c r="J10" s="26" t="str">
        <f t="shared" si="2"/>
        <v>USD</v>
      </c>
      <c r="K10" s="35"/>
      <c r="L10" s="2" t="str">
        <f t="shared" si="3"/>
        <v>Kg</v>
      </c>
      <c r="M10" s="26" t="str">
        <f>Table131112[[#This Row],[Short Description]]</f>
        <v>Apprimo Touch 7 Black</v>
      </c>
      <c r="N10" s="2" t="s">
        <v>73</v>
      </c>
      <c r="O10" s="2" t="s">
        <v>67</v>
      </c>
      <c r="P10" s="26" t="str">
        <f t="shared" si="4"/>
        <v>Current</v>
      </c>
      <c r="Q10" s="26" t="s">
        <v>43</v>
      </c>
      <c r="R10" s="2"/>
      <c r="S10" s="2" t="s">
        <v>68</v>
      </c>
      <c r="T10" s="26" t="str">
        <f t="shared" si="5"/>
        <v>Standard Freight</v>
      </c>
      <c r="U10" s="26" t="str">
        <f t="shared" si="6"/>
        <v>n</v>
      </c>
      <c r="V10" s="2" t="str">
        <f t="shared" si="7"/>
        <v>n</v>
      </c>
      <c r="W10" s="2" t="s">
        <v>58</v>
      </c>
      <c r="X10" s="2" t="s">
        <v>61</v>
      </c>
      <c r="Y10" s="29" t="str">
        <f t="shared" si="8"/>
        <v>https://www.biamp.com</v>
      </c>
      <c r="Z10" s="26" t="str">
        <f>Table131112[[#This Row],[Manufacturer''s Category]]</f>
        <v>Apprimo</v>
      </c>
      <c r="AA10" s="2"/>
    </row>
    <row r="11" spans="1:27" ht="42" customHeight="1" x14ac:dyDescent="0.3">
      <c r="A11" s="2" t="str">
        <f t="shared" si="0"/>
        <v>Biamp Systems</v>
      </c>
      <c r="B11" s="17">
        <f t="shared" si="1"/>
        <v>46076</v>
      </c>
      <c r="C11" s="3" t="s">
        <v>3396</v>
      </c>
      <c r="D11" s="2" t="s">
        <v>74</v>
      </c>
      <c r="E11" s="34" t="s">
        <v>38</v>
      </c>
      <c r="F11" s="41">
        <v>1463</v>
      </c>
      <c r="G11" s="2" t="s">
        <v>2783</v>
      </c>
      <c r="H11" s="2"/>
      <c r="I11" s="2"/>
      <c r="J11" s="26" t="str">
        <f t="shared" si="2"/>
        <v>USD</v>
      </c>
      <c r="K11" s="35"/>
      <c r="L11" s="2" t="str">
        <f t="shared" si="3"/>
        <v>Kg</v>
      </c>
      <c r="M11" s="26" t="str">
        <f>Table131112[[#This Row],[Short Description]]</f>
        <v>Apprimo Touch 7 White</v>
      </c>
      <c r="N11" s="2" t="s">
        <v>75</v>
      </c>
      <c r="O11" s="2" t="s">
        <v>67</v>
      </c>
      <c r="P11" s="26" t="str">
        <f t="shared" si="4"/>
        <v>Current</v>
      </c>
      <c r="Q11" s="26" t="s">
        <v>43</v>
      </c>
      <c r="R11" s="2"/>
      <c r="S11" s="2" t="s">
        <v>68</v>
      </c>
      <c r="T11" s="26" t="str">
        <f t="shared" si="5"/>
        <v>Standard Freight</v>
      </c>
      <c r="U11" s="26" t="str">
        <f t="shared" si="6"/>
        <v>n</v>
      </c>
      <c r="V11" s="2" t="str">
        <f t="shared" si="7"/>
        <v>n</v>
      </c>
      <c r="W11" s="2" t="s">
        <v>58</v>
      </c>
      <c r="X11" s="2" t="s">
        <v>61</v>
      </c>
      <c r="Y11" s="29" t="str">
        <f t="shared" si="8"/>
        <v>https://www.biamp.com</v>
      </c>
      <c r="Z11" s="26" t="str">
        <f>Table131112[[#This Row],[Manufacturer''s Category]]</f>
        <v>Apprimo</v>
      </c>
      <c r="AA11" s="2"/>
    </row>
    <row r="12" spans="1:27" ht="42" customHeight="1" x14ac:dyDescent="0.3">
      <c r="A12" s="2" t="str">
        <f t="shared" si="0"/>
        <v>Biamp Systems</v>
      </c>
      <c r="B12" s="17">
        <f t="shared" si="1"/>
        <v>46076</v>
      </c>
      <c r="C12" s="3" t="s">
        <v>3397</v>
      </c>
      <c r="D12" s="2" t="s">
        <v>77</v>
      </c>
      <c r="E12" s="34" t="s">
        <v>38</v>
      </c>
      <c r="F12" s="41">
        <v>2565</v>
      </c>
      <c r="G12" s="2" t="s">
        <v>76</v>
      </c>
      <c r="H12" s="2"/>
      <c r="I12" s="2"/>
      <c r="J12" s="26" t="str">
        <f t="shared" si="2"/>
        <v>USD</v>
      </c>
      <c r="K12" s="35"/>
      <c r="L12" s="2" t="str">
        <f t="shared" si="3"/>
        <v>Kg</v>
      </c>
      <c r="M12" s="26" t="str">
        <f>Table131112[[#This Row],[Short Description]]</f>
        <v>Apprimo Touch 8i</v>
      </c>
      <c r="N12" s="2" t="s">
        <v>78</v>
      </c>
      <c r="O12" s="2" t="s">
        <v>67</v>
      </c>
      <c r="P12" s="26" t="str">
        <f t="shared" si="4"/>
        <v>Current</v>
      </c>
      <c r="Q12" s="26" t="s">
        <v>43</v>
      </c>
      <c r="R12" s="2"/>
      <c r="S12" s="2" t="s">
        <v>68</v>
      </c>
      <c r="T12" s="26" t="str">
        <f t="shared" si="5"/>
        <v>Standard Freight</v>
      </c>
      <c r="U12" s="26" t="str">
        <f t="shared" si="6"/>
        <v>n</v>
      </c>
      <c r="V12" s="2" t="str">
        <f t="shared" si="7"/>
        <v>n</v>
      </c>
      <c r="W12" s="2" t="s">
        <v>58</v>
      </c>
      <c r="X12" s="2" t="s">
        <v>61</v>
      </c>
      <c r="Y12" s="29" t="str">
        <f t="shared" si="8"/>
        <v>https://www.biamp.com</v>
      </c>
      <c r="Z12" s="26" t="str">
        <f>Table131112[[#This Row],[Manufacturer''s Category]]</f>
        <v>Apprimo</v>
      </c>
      <c r="AA12" s="2"/>
    </row>
    <row r="13" spans="1:27" ht="42" customHeight="1" x14ac:dyDescent="0.3">
      <c r="A13" s="2" t="str">
        <f t="shared" si="0"/>
        <v>Biamp Systems</v>
      </c>
      <c r="B13" s="17">
        <f t="shared" si="1"/>
        <v>46076</v>
      </c>
      <c r="C13" s="3" t="s">
        <v>3398</v>
      </c>
      <c r="D13" s="2" t="s">
        <v>2804</v>
      </c>
      <c r="E13" s="34" t="s">
        <v>38</v>
      </c>
      <c r="F13" s="41">
        <v>259</v>
      </c>
      <c r="G13" s="2" t="s">
        <v>83</v>
      </c>
      <c r="H13" s="36"/>
      <c r="I13" s="2"/>
      <c r="J13" s="26" t="str">
        <f t="shared" si="2"/>
        <v>USD</v>
      </c>
      <c r="K13" s="37"/>
      <c r="L13" s="2" t="str">
        <f t="shared" si="3"/>
        <v>Kg</v>
      </c>
      <c r="M13" s="26" t="str">
        <f>Table131112[[#This Row],[Short Description]]</f>
        <v>Apprimo Touch 8-WMA</v>
      </c>
      <c r="N13" s="2" t="s">
        <v>2870</v>
      </c>
      <c r="O13" s="2" t="s">
        <v>79</v>
      </c>
      <c r="P13" s="26" t="str">
        <f t="shared" si="4"/>
        <v>Current</v>
      </c>
      <c r="Q13" s="26" t="s">
        <v>43</v>
      </c>
      <c r="R13" s="2"/>
      <c r="S13" s="2"/>
      <c r="T13" s="26" t="str">
        <f t="shared" si="5"/>
        <v>Standard Freight</v>
      </c>
      <c r="U13" s="26" t="str">
        <f t="shared" si="6"/>
        <v>n</v>
      </c>
      <c r="V13" s="2" t="str">
        <f t="shared" si="7"/>
        <v>n</v>
      </c>
      <c r="W13" s="2" t="s">
        <v>58</v>
      </c>
      <c r="X13" s="2" t="s">
        <v>61</v>
      </c>
      <c r="Y13" s="29" t="str">
        <f t="shared" si="8"/>
        <v>https://www.biamp.com</v>
      </c>
      <c r="Z13" s="26" t="str">
        <f>Table131112[[#This Row],[Manufacturer''s Category]]</f>
        <v>Apprimo</v>
      </c>
      <c r="AA13" s="2"/>
    </row>
    <row r="14" spans="1:27" ht="42" customHeight="1" x14ac:dyDescent="0.3">
      <c r="A14" s="2" t="str">
        <f t="shared" si="0"/>
        <v>Biamp Systems</v>
      </c>
      <c r="B14" s="17">
        <f t="shared" si="1"/>
        <v>46076</v>
      </c>
      <c r="C14" s="3" t="s">
        <v>3399</v>
      </c>
      <c r="D14" s="2" t="s">
        <v>2807</v>
      </c>
      <c r="E14" s="34" t="s">
        <v>38</v>
      </c>
      <c r="F14" s="40">
        <v>259</v>
      </c>
      <c r="G14" s="2" t="s">
        <v>2806</v>
      </c>
      <c r="H14" s="2"/>
      <c r="I14" s="2"/>
      <c r="J14" s="26" t="str">
        <f t="shared" si="2"/>
        <v>USD</v>
      </c>
      <c r="K14" s="37"/>
      <c r="L14" s="2" t="str">
        <f t="shared" si="3"/>
        <v>Kg</v>
      </c>
      <c r="M14" s="26" t="str">
        <f>Table131112[[#This Row],[Short Description]]</f>
        <v>Apprimo Touch 8-WMC</v>
      </c>
      <c r="N14" s="2" t="s">
        <v>2871</v>
      </c>
      <c r="O14" s="2" t="s">
        <v>79</v>
      </c>
      <c r="P14" s="26" t="str">
        <f t="shared" si="4"/>
        <v>Current</v>
      </c>
      <c r="Q14" s="26" t="s">
        <v>43</v>
      </c>
      <c r="R14" s="2"/>
      <c r="S14" s="2"/>
      <c r="T14" s="26" t="str">
        <f t="shared" si="5"/>
        <v>Standard Freight</v>
      </c>
      <c r="U14" s="26" t="str">
        <f t="shared" si="6"/>
        <v>n</v>
      </c>
      <c r="V14" s="2" t="str">
        <f t="shared" si="7"/>
        <v>n</v>
      </c>
      <c r="W14" s="2" t="s">
        <v>58</v>
      </c>
      <c r="X14" s="2" t="s">
        <v>61</v>
      </c>
      <c r="Y14" s="29" t="str">
        <f t="shared" si="8"/>
        <v>https://www.biamp.com</v>
      </c>
      <c r="Z14" s="26" t="str">
        <f>Table131112[[#This Row],[Manufacturer''s Category]]</f>
        <v>Apprimo</v>
      </c>
      <c r="AA14" s="2"/>
    </row>
    <row r="15" spans="1:27" ht="42" customHeight="1" x14ac:dyDescent="0.3">
      <c r="A15" s="2" t="str">
        <f t="shared" si="0"/>
        <v>Biamp Systems</v>
      </c>
      <c r="B15" s="17">
        <f t="shared" si="1"/>
        <v>46076</v>
      </c>
      <c r="C15" s="3" t="s">
        <v>3400</v>
      </c>
      <c r="D15" s="2" t="s">
        <v>2805</v>
      </c>
      <c r="E15" s="34" t="s">
        <v>38</v>
      </c>
      <c r="F15" s="41">
        <v>259</v>
      </c>
      <c r="G15" s="2" t="s">
        <v>84</v>
      </c>
      <c r="H15" s="36"/>
      <c r="I15" s="2"/>
      <c r="J15" s="26" t="str">
        <f t="shared" si="2"/>
        <v>USD</v>
      </c>
      <c r="K15" s="37"/>
      <c r="L15" s="2" t="str">
        <f t="shared" si="3"/>
        <v>Kg</v>
      </c>
      <c r="M15" s="26" t="str">
        <f>Table131112[[#This Row],[Short Description]]</f>
        <v>Apprimo Touch 8-WMF</v>
      </c>
      <c r="N15" s="2" t="s">
        <v>2872</v>
      </c>
      <c r="O15" s="2" t="s">
        <v>79</v>
      </c>
      <c r="P15" s="26" t="str">
        <f t="shared" si="4"/>
        <v>Current</v>
      </c>
      <c r="Q15" s="26" t="s">
        <v>43</v>
      </c>
      <c r="R15" s="2"/>
      <c r="S15" s="2"/>
      <c r="T15" s="26" t="str">
        <f t="shared" si="5"/>
        <v>Standard Freight</v>
      </c>
      <c r="U15" s="26" t="str">
        <f t="shared" si="6"/>
        <v>n</v>
      </c>
      <c r="V15" s="2" t="str">
        <f t="shared" si="7"/>
        <v>n</v>
      </c>
      <c r="W15" s="2" t="s">
        <v>58</v>
      </c>
      <c r="X15" s="2" t="s">
        <v>61</v>
      </c>
      <c r="Y15" s="29" t="str">
        <f t="shared" si="8"/>
        <v>https://www.biamp.com</v>
      </c>
      <c r="Z15" s="26" t="str">
        <f>Table131112[[#This Row],[Manufacturer''s Category]]</f>
        <v>Apprimo</v>
      </c>
      <c r="AA15" s="2"/>
    </row>
    <row r="16" spans="1:27" ht="42" customHeight="1" x14ac:dyDescent="0.3">
      <c r="A16" s="2" t="str">
        <f t="shared" si="0"/>
        <v>Biamp Systems</v>
      </c>
      <c r="B16" s="17">
        <f t="shared" si="1"/>
        <v>46076</v>
      </c>
      <c r="C16" s="3" t="s">
        <v>3401</v>
      </c>
      <c r="D16" s="2" t="s">
        <v>2809</v>
      </c>
      <c r="E16" s="34" t="s">
        <v>38</v>
      </c>
      <c r="F16" s="40">
        <v>259</v>
      </c>
      <c r="G16" s="2" t="s">
        <v>2808</v>
      </c>
      <c r="H16" s="2"/>
      <c r="I16" s="2"/>
      <c r="J16" s="26" t="str">
        <f t="shared" si="2"/>
        <v>USD</v>
      </c>
      <c r="K16" s="37"/>
      <c r="L16" s="2" t="str">
        <f t="shared" si="3"/>
        <v>Kg</v>
      </c>
      <c r="M16" s="26" t="str">
        <f>Table131112[[#This Row],[Short Description]]</f>
        <v>Apprimo Touch 8-WML</v>
      </c>
      <c r="N16" s="2" t="s">
        <v>2873</v>
      </c>
      <c r="O16" s="2" t="s">
        <v>79</v>
      </c>
      <c r="P16" s="26" t="str">
        <f t="shared" si="4"/>
        <v>Current</v>
      </c>
      <c r="Q16" s="26" t="s">
        <v>43</v>
      </c>
      <c r="R16" s="2"/>
      <c r="S16" s="2"/>
      <c r="T16" s="26" t="str">
        <f t="shared" si="5"/>
        <v>Standard Freight</v>
      </c>
      <c r="U16" s="26" t="str">
        <f t="shared" si="6"/>
        <v>n</v>
      </c>
      <c r="V16" s="2" t="str">
        <f t="shared" si="7"/>
        <v>n</v>
      </c>
      <c r="W16" s="2" t="s">
        <v>58</v>
      </c>
      <c r="X16" s="2" t="s">
        <v>61</v>
      </c>
      <c r="Y16" s="29" t="str">
        <f t="shared" si="8"/>
        <v>https://www.biamp.com</v>
      </c>
      <c r="Z16" s="26" t="str">
        <f>Table131112[[#This Row],[Manufacturer''s Category]]</f>
        <v>Apprimo</v>
      </c>
      <c r="AA16" s="2"/>
    </row>
    <row r="17" spans="1:27" ht="42" customHeight="1" x14ac:dyDescent="0.3">
      <c r="A17" s="2" t="str">
        <f t="shared" si="0"/>
        <v>Biamp Systems</v>
      </c>
      <c r="B17" s="17">
        <f t="shared" si="1"/>
        <v>46076</v>
      </c>
      <c r="C17" s="3" t="s">
        <v>3402</v>
      </c>
      <c r="D17" s="2" t="s">
        <v>81</v>
      </c>
      <c r="E17" s="38" t="s">
        <v>38</v>
      </c>
      <c r="F17" s="41">
        <v>326</v>
      </c>
      <c r="G17" s="2" t="s">
        <v>80</v>
      </c>
      <c r="H17" s="2"/>
      <c r="I17" s="2"/>
      <c r="J17" s="2" t="str">
        <f t="shared" si="2"/>
        <v>USD</v>
      </c>
      <c r="K17" s="12"/>
      <c r="L17" s="2" t="str">
        <f t="shared" si="3"/>
        <v>Kg</v>
      </c>
      <c r="M17" s="2" t="str">
        <f>Table131112[[#This Row],[Short Description]]</f>
        <v>Apprimo TP-TS</v>
      </c>
      <c r="N17" s="2" t="s">
        <v>82</v>
      </c>
      <c r="O17" s="2" t="s">
        <v>79</v>
      </c>
      <c r="P17" s="2" t="str">
        <f t="shared" si="4"/>
        <v>Current</v>
      </c>
      <c r="Q17" s="33" t="s">
        <v>43</v>
      </c>
      <c r="R17" s="2"/>
      <c r="S17" s="2"/>
      <c r="T17" s="2" t="str">
        <f t="shared" si="5"/>
        <v>Standard Freight</v>
      </c>
      <c r="U17" s="2" t="str">
        <f t="shared" si="6"/>
        <v>n</v>
      </c>
      <c r="V17" s="2" t="str">
        <f t="shared" si="7"/>
        <v>n</v>
      </c>
      <c r="W17" s="2" t="s">
        <v>58</v>
      </c>
      <c r="X17" s="2" t="s">
        <v>61</v>
      </c>
      <c r="Y17" s="29" t="str">
        <f t="shared" si="8"/>
        <v>https://www.biamp.com</v>
      </c>
      <c r="Z17" s="2" t="str">
        <f>Table131112[[#This Row],[Manufacturer''s Category]]</f>
        <v>Apprimo</v>
      </c>
      <c r="AA17" s="2"/>
    </row>
  </sheetData>
  <sheetProtection algorithmName="SHA-512" hashValue="tIRq8vUxjD8Vbz2qctaDtygFqmO5b4IaP+iQ90cM4Y4njwKkFK+h2mDPdSOQ10YGmPIr2UOmEROny2tiurnKjQ==" saltValue="voPS/mHp33lAM5TWyfQCyA==" spinCount="100000" sheet="1" objects="1" scenarios="1"/>
  <conditionalFormatting sqref="C2:C17">
    <cfRule type="duplicateValues" dxfId="46" priority="51"/>
  </conditionalFormatting>
  <conditionalFormatting sqref="C17">
    <cfRule type="duplicateValues" dxfId="45" priority="27"/>
  </conditionalFormatting>
  <hyperlinks>
    <hyperlink ref="Y2" r:id="rId1" display="https://www.biamp.com" xr:uid="{C1F622AB-1A39-4D8D-86F2-AA2BB9153D10}"/>
    <hyperlink ref="Y3" r:id="rId2" display="https://www.biamp.com" xr:uid="{619D5C41-F44D-4AA8-BCCB-E7047F980808}"/>
    <hyperlink ref="Y4" r:id="rId3" display="https://www.biamp.com" xr:uid="{12B9A27E-2BA6-46DC-BD34-2A1B6C60E8F9}"/>
    <hyperlink ref="Y5" r:id="rId4" display="https://www.biamp.com" xr:uid="{8CE0E6F3-8DF4-496F-BB83-BA8AF83A763F}"/>
    <hyperlink ref="Y6" r:id="rId5" display="https://www.biamp.com" xr:uid="{CD92F9DF-3C51-4949-84EE-C9F2467A36A8}"/>
    <hyperlink ref="Y7" r:id="rId6" display="https://www.biamp.com" xr:uid="{4509D131-BA6A-4F9E-B6AF-1A57102B827E}"/>
    <hyperlink ref="Y8" r:id="rId7" display="https://www.biamp.com" xr:uid="{4BD45803-2D67-4BB3-9212-49F39C087299}"/>
    <hyperlink ref="Y9" r:id="rId8" display="https://www.biamp.com" xr:uid="{F0E53D75-B9C1-4DDE-9F76-2C9336780972}"/>
    <hyperlink ref="Y10" r:id="rId9" display="https://www.biamp.com" xr:uid="{E947C91D-B467-42E7-9B1D-042481D0C230}"/>
    <hyperlink ref="Y11" r:id="rId10" display="https://www.biamp.com" xr:uid="{893F2319-4099-491F-BA68-B92294AF2FD2}"/>
    <hyperlink ref="Y12" r:id="rId11" display="https://www.biamp.com" xr:uid="{1DBE69E2-B25D-4004-80C3-232DC01EC09A}"/>
    <hyperlink ref="Y13" r:id="rId12" display="https://www.biamp.com" xr:uid="{3564A8CF-7390-42C2-849F-C98F97473302}"/>
    <hyperlink ref="Y14" r:id="rId13" display="https://www.biamp.com" xr:uid="{AA84183D-EBF3-40C6-8171-954E3B9B11F8}"/>
    <hyperlink ref="Y15" r:id="rId14" display="https://www.biamp.com" xr:uid="{A5A13A81-6C0C-4123-8587-EED6067DEC51}"/>
    <hyperlink ref="Y16" r:id="rId15" display="https://www.biamp.com" xr:uid="{C16BFD01-D1DB-42DC-B5DD-D85F09231F4D}"/>
    <hyperlink ref="Y17" r:id="rId16" display="https://www.biamp.com" xr:uid="{420065FC-A3DF-41D0-92FF-B22AE50B44AB}"/>
  </hyperlinks>
  <pageMargins left="0.7" right="0.7" top="0.75" bottom="0.75" header="0.3" footer="0.3"/>
  <pageSetup orientation="portrait" r:id="rId17"/>
  <tableParts count="1">
    <tablePart r:id="rId1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32F6D-D699-4937-99D0-9A836092089F}">
  <sheetPr codeName="Sheet4"/>
  <dimension ref="A1:V7"/>
  <sheetViews>
    <sheetView workbookViewId="0">
      <pane xSplit="4" ySplit="1" topLeftCell="E2" activePane="bottomRight" state="frozen"/>
      <selection pane="topRight" activeCell="E1" sqref="E1"/>
      <selection pane="bottomLeft" activeCell="A2" sqref="A2"/>
      <selection pane="bottomRight" activeCell="F1" sqref="F1"/>
    </sheetView>
  </sheetViews>
  <sheetFormatPr defaultRowHeight="15" x14ac:dyDescent="0.25"/>
  <cols>
    <col min="1" max="1" width="17.5546875" style="24" customWidth="1"/>
    <col min="2" max="2" width="19.44140625" style="24" customWidth="1"/>
    <col min="3" max="3" width="15.44140625" style="24" customWidth="1"/>
    <col min="4" max="4" width="28.44140625" style="24" customWidth="1"/>
    <col min="5" max="5" width="11.109375" style="24" customWidth="1"/>
    <col min="6" max="6" width="14.109375" style="24" customWidth="1"/>
    <col min="7" max="7" width="15.6640625" style="24" customWidth="1"/>
    <col min="8" max="8" width="11.33203125" style="24" bestFit="1" customWidth="1"/>
    <col min="9" max="9" width="32.88671875" style="24" customWidth="1"/>
    <col min="10" max="10" width="39.5546875" style="24" customWidth="1"/>
    <col min="11" max="11" width="20.33203125" style="24" customWidth="1"/>
    <col min="12" max="12" width="13.88671875" style="24" customWidth="1"/>
    <col min="13" max="13" width="10.5546875" style="24" customWidth="1"/>
    <col min="14" max="14" width="20" style="24" customWidth="1"/>
    <col min="15" max="15" width="16.109375" style="24" bestFit="1" customWidth="1"/>
    <col min="16" max="16" width="15.44140625" style="24" customWidth="1"/>
    <col min="17" max="17" width="12" style="24" customWidth="1"/>
    <col min="18" max="18" width="16.5546875" style="24" customWidth="1"/>
    <col min="19" max="19" width="16.44140625" style="24" customWidth="1"/>
    <col min="20" max="20" width="23.5546875" style="24" customWidth="1"/>
    <col min="21" max="21" width="21" style="24" customWidth="1"/>
    <col min="22" max="22" width="67.21875" style="24" customWidth="1"/>
    <col min="23" max="23" width="65.6640625" style="24" customWidth="1"/>
    <col min="24" max="16384" width="8.88671875" style="24"/>
  </cols>
  <sheetData>
    <row r="1" spans="1:22" ht="46.8" x14ac:dyDescent="0.3">
      <c r="A1" s="2" t="s">
        <v>9</v>
      </c>
      <c r="B1" s="2" t="s">
        <v>10</v>
      </c>
      <c r="C1" s="3" t="s">
        <v>11</v>
      </c>
      <c r="D1" s="2" t="s">
        <v>12</v>
      </c>
      <c r="E1" s="2" t="s">
        <v>13</v>
      </c>
      <c r="F1" s="2" t="s">
        <v>14</v>
      </c>
      <c r="G1" s="2" t="s">
        <v>4439</v>
      </c>
      <c r="H1" s="2" t="s">
        <v>16</v>
      </c>
      <c r="I1" s="2" t="s">
        <v>19</v>
      </c>
      <c r="J1" s="2" t="s">
        <v>20</v>
      </c>
      <c r="K1" s="2" t="s">
        <v>21</v>
      </c>
      <c r="L1" s="2" t="s">
        <v>22</v>
      </c>
      <c r="M1" s="2" t="s">
        <v>23</v>
      </c>
      <c r="N1" s="2" t="s">
        <v>25</v>
      </c>
      <c r="O1" s="2" t="s">
        <v>28</v>
      </c>
      <c r="P1" s="2" t="s">
        <v>29</v>
      </c>
      <c r="Q1" s="2" t="s">
        <v>30</v>
      </c>
      <c r="R1" s="2" t="s">
        <v>31</v>
      </c>
      <c r="S1" s="2" t="s">
        <v>32</v>
      </c>
      <c r="T1" s="2" t="s">
        <v>33</v>
      </c>
      <c r="U1" s="2" t="s">
        <v>34</v>
      </c>
      <c r="V1" s="2" t="s">
        <v>35</v>
      </c>
    </row>
    <row r="2" spans="1:22" ht="78.599999999999994" customHeight="1" x14ac:dyDescent="0.3">
      <c r="A2" s="2" t="s">
        <v>1</v>
      </c>
      <c r="B2" s="17">
        <f t="shared" ref="B2:B7" si="0">Effectivity_Date</f>
        <v>46076</v>
      </c>
      <c r="C2" s="25" t="s">
        <v>3371</v>
      </c>
      <c r="D2" s="26" t="s">
        <v>3321</v>
      </c>
      <c r="E2" s="27" t="s">
        <v>38</v>
      </c>
      <c r="F2" s="40">
        <v>160</v>
      </c>
      <c r="G2" s="26" t="s">
        <v>3320</v>
      </c>
      <c r="H2" s="26" t="s">
        <v>2</v>
      </c>
      <c r="I2" s="26" t="s">
        <v>3321</v>
      </c>
      <c r="J2" s="26" t="s">
        <v>3322</v>
      </c>
      <c r="K2" s="26" t="s">
        <v>275</v>
      </c>
      <c r="L2" s="26" t="s">
        <v>5</v>
      </c>
      <c r="M2" s="26" t="s">
        <v>3125</v>
      </c>
      <c r="N2" s="26" t="s">
        <v>2964</v>
      </c>
      <c r="O2" s="26" t="s">
        <v>7</v>
      </c>
      <c r="P2" s="26" t="s">
        <v>58</v>
      </c>
      <c r="Q2" s="2" t="s">
        <v>58</v>
      </c>
      <c r="R2" s="2" t="s">
        <v>58</v>
      </c>
      <c r="S2" s="2" t="s">
        <v>2964</v>
      </c>
      <c r="T2" s="29" t="s">
        <v>8</v>
      </c>
      <c r="U2" s="26" t="s">
        <v>3125</v>
      </c>
      <c r="V2" s="2" t="s">
        <v>4651</v>
      </c>
    </row>
    <row r="3" spans="1:22" ht="84" customHeight="1" x14ac:dyDescent="0.3">
      <c r="A3" s="2" t="s">
        <v>1</v>
      </c>
      <c r="B3" s="17">
        <f t="shared" si="0"/>
        <v>46076</v>
      </c>
      <c r="C3" s="25">
        <v>900.00390000000004</v>
      </c>
      <c r="D3" s="26" t="s">
        <v>3324</v>
      </c>
      <c r="E3" s="27" t="s">
        <v>38</v>
      </c>
      <c r="F3" s="40">
        <v>80</v>
      </c>
      <c r="G3" s="26" t="s">
        <v>3323</v>
      </c>
      <c r="H3" s="26" t="s">
        <v>2</v>
      </c>
      <c r="I3" s="26" t="s">
        <v>3324</v>
      </c>
      <c r="J3" s="26" t="s">
        <v>3325</v>
      </c>
      <c r="K3" s="26" t="s">
        <v>275</v>
      </c>
      <c r="L3" s="26" t="s">
        <v>5</v>
      </c>
      <c r="M3" s="26" t="s">
        <v>3125</v>
      </c>
      <c r="N3" s="26" t="s">
        <v>2964</v>
      </c>
      <c r="O3" s="26" t="s">
        <v>7</v>
      </c>
      <c r="P3" s="26" t="s">
        <v>58</v>
      </c>
      <c r="Q3" s="2" t="s">
        <v>58</v>
      </c>
      <c r="R3" s="2" t="s">
        <v>58</v>
      </c>
      <c r="S3" s="2" t="s">
        <v>2964</v>
      </c>
      <c r="T3" s="29" t="s">
        <v>8</v>
      </c>
      <c r="U3" s="26" t="s">
        <v>3125</v>
      </c>
      <c r="V3" s="27" t="s">
        <v>4652</v>
      </c>
    </row>
    <row r="4" spans="1:22" ht="42" customHeight="1" x14ac:dyDescent="0.3">
      <c r="A4" s="2" t="str">
        <f>Company</f>
        <v>Biamp Systems</v>
      </c>
      <c r="B4" s="17">
        <f t="shared" si="0"/>
        <v>46076</v>
      </c>
      <c r="C4" s="25" t="s">
        <v>3372</v>
      </c>
      <c r="D4" s="26" t="s">
        <v>3124</v>
      </c>
      <c r="E4" s="27" t="s">
        <v>38</v>
      </c>
      <c r="F4" s="41">
        <v>80</v>
      </c>
      <c r="G4" s="26" t="s">
        <v>3123</v>
      </c>
      <c r="H4" s="26" t="s">
        <v>2</v>
      </c>
      <c r="I4" s="26" t="s">
        <v>3124</v>
      </c>
      <c r="J4" s="26" t="s">
        <v>4441</v>
      </c>
      <c r="K4" s="26" t="s">
        <v>275</v>
      </c>
      <c r="L4" s="26" t="s">
        <v>5</v>
      </c>
      <c r="M4" s="26" t="s">
        <v>3125</v>
      </c>
      <c r="N4" s="26" t="s">
        <v>2964</v>
      </c>
      <c r="O4" s="26" t="s">
        <v>7</v>
      </c>
      <c r="P4" s="26" t="s">
        <v>58</v>
      </c>
      <c r="Q4" s="2" t="s">
        <v>58</v>
      </c>
      <c r="R4" s="2" t="s">
        <v>2991</v>
      </c>
      <c r="S4" s="2" t="s">
        <v>2964</v>
      </c>
      <c r="T4" s="29" t="s">
        <v>8</v>
      </c>
      <c r="U4" s="26" t="s">
        <v>3125</v>
      </c>
      <c r="V4" s="27"/>
    </row>
    <row r="5" spans="1:22" ht="42" customHeight="1" x14ac:dyDescent="0.3">
      <c r="A5" s="2" t="str">
        <f>Company</f>
        <v>Biamp Systems</v>
      </c>
      <c r="B5" s="17">
        <f t="shared" si="0"/>
        <v>46076</v>
      </c>
      <c r="C5" s="39" t="s">
        <v>3373</v>
      </c>
      <c r="D5" s="2" t="s">
        <v>3303</v>
      </c>
      <c r="E5" s="34" t="s">
        <v>38</v>
      </c>
      <c r="F5" s="41">
        <v>228</v>
      </c>
      <c r="G5" s="2" t="s">
        <v>3302</v>
      </c>
      <c r="H5" s="26" t="s">
        <v>2</v>
      </c>
      <c r="I5" s="26" t="s">
        <v>3303</v>
      </c>
      <c r="J5" s="2" t="s">
        <v>4442</v>
      </c>
      <c r="K5" s="2" t="s">
        <v>275</v>
      </c>
      <c r="L5" s="26" t="s">
        <v>5</v>
      </c>
      <c r="M5" s="26" t="s">
        <v>3125</v>
      </c>
      <c r="N5" s="2" t="s">
        <v>2964</v>
      </c>
      <c r="O5" s="26" t="s">
        <v>7</v>
      </c>
      <c r="P5" s="26" t="s">
        <v>58</v>
      </c>
      <c r="Q5" s="2" t="s">
        <v>58</v>
      </c>
      <c r="R5" s="2" t="s">
        <v>58</v>
      </c>
      <c r="S5" s="2" t="s">
        <v>2964</v>
      </c>
      <c r="T5" s="29" t="s">
        <v>8</v>
      </c>
      <c r="U5" s="26" t="s">
        <v>3125</v>
      </c>
      <c r="V5" s="2" t="s">
        <v>2964</v>
      </c>
    </row>
    <row r="6" spans="1:22" ht="42" customHeight="1" x14ac:dyDescent="0.3">
      <c r="A6" s="2" t="str">
        <f>Company</f>
        <v>Biamp Systems</v>
      </c>
      <c r="B6" s="17">
        <f t="shared" si="0"/>
        <v>46076</v>
      </c>
      <c r="C6" s="3" t="s">
        <v>3374</v>
      </c>
      <c r="D6" s="2" t="s">
        <v>3305</v>
      </c>
      <c r="E6" s="38" t="s">
        <v>38</v>
      </c>
      <c r="F6" s="41">
        <v>360</v>
      </c>
      <c r="G6" s="2" t="s">
        <v>3304</v>
      </c>
      <c r="H6" s="2" t="s">
        <v>2</v>
      </c>
      <c r="I6" s="2" t="s">
        <v>3305</v>
      </c>
      <c r="J6" s="2" t="s">
        <v>4443</v>
      </c>
      <c r="K6" s="2" t="s">
        <v>275</v>
      </c>
      <c r="L6" s="2" t="s">
        <v>5</v>
      </c>
      <c r="M6" s="2" t="s">
        <v>3125</v>
      </c>
      <c r="N6" s="2" t="s">
        <v>2964</v>
      </c>
      <c r="O6" s="2" t="s">
        <v>7</v>
      </c>
      <c r="P6" s="2" t="s">
        <v>58</v>
      </c>
      <c r="Q6" s="2" t="s">
        <v>58</v>
      </c>
      <c r="R6" s="2" t="s">
        <v>58</v>
      </c>
      <c r="S6" s="2" t="s">
        <v>2964</v>
      </c>
      <c r="T6" s="29" t="s">
        <v>8</v>
      </c>
      <c r="U6" s="2" t="s">
        <v>3125</v>
      </c>
      <c r="V6" s="2" t="s">
        <v>2964</v>
      </c>
    </row>
    <row r="7" spans="1:22" ht="42" customHeight="1" x14ac:dyDescent="0.3">
      <c r="A7" s="2" t="str">
        <f>Company</f>
        <v>Biamp Systems</v>
      </c>
      <c r="B7" s="17">
        <f t="shared" si="0"/>
        <v>46076</v>
      </c>
      <c r="C7" s="3" t="s">
        <v>4437</v>
      </c>
      <c r="D7" s="2" t="s">
        <v>3298</v>
      </c>
      <c r="E7" s="38" t="s">
        <v>38</v>
      </c>
      <c r="F7" s="41">
        <v>5300</v>
      </c>
      <c r="G7" s="2" t="s">
        <v>3297</v>
      </c>
      <c r="H7" s="2" t="s">
        <v>2</v>
      </c>
      <c r="I7" s="2" t="s">
        <v>3298</v>
      </c>
      <c r="J7" s="2" t="s">
        <v>3299</v>
      </c>
      <c r="K7" s="2" t="s">
        <v>3300</v>
      </c>
      <c r="L7" s="2" t="s">
        <v>5</v>
      </c>
      <c r="M7" s="2" t="s">
        <v>3125</v>
      </c>
      <c r="N7" s="2" t="s">
        <v>3301</v>
      </c>
      <c r="O7" s="2" t="s">
        <v>7</v>
      </c>
      <c r="P7" s="2" t="s">
        <v>58</v>
      </c>
      <c r="Q7" s="2" t="s">
        <v>58</v>
      </c>
      <c r="R7" s="2" t="s">
        <v>39</v>
      </c>
      <c r="S7" s="2" t="s">
        <v>121</v>
      </c>
      <c r="T7" s="29" t="s">
        <v>8</v>
      </c>
      <c r="U7" s="2" t="s">
        <v>3125</v>
      </c>
      <c r="V7" s="2" t="s">
        <v>3368</v>
      </c>
    </row>
  </sheetData>
  <sheetProtection algorithmName="SHA-512" hashValue="+s3xbVavgHTBftdo3kjpzMj19ABU41pYhb0my6ryqKBuoMoXEwpVWAf5yrDLWLXBJLIuVH+7o1JMrsYpuimysA==" saltValue="uk3V2uEbYe+zVEXRaUmg8g==" spinCount="100000" sheet="1" objects="1" scenarios="1"/>
  <conditionalFormatting sqref="C2:C7">
    <cfRule type="duplicateValues" dxfId="44" priority="67"/>
  </conditionalFormatting>
  <hyperlinks>
    <hyperlink ref="T2" r:id="rId1" xr:uid="{996F5FDF-0603-4A90-8F47-AF38532560C1}"/>
    <hyperlink ref="T3" r:id="rId2" xr:uid="{4722BB43-CA23-41E2-AD09-C3A34F424E88}"/>
    <hyperlink ref="T4" r:id="rId3" xr:uid="{B3FBBB27-C105-4EA9-B828-37231AD50A16}"/>
    <hyperlink ref="T5" r:id="rId4" xr:uid="{4AD44220-E447-4F19-ACE2-495419DE31C2}"/>
    <hyperlink ref="T6" r:id="rId5" xr:uid="{48F589D5-F9B1-4E8C-9512-C5A28588D052}"/>
    <hyperlink ref="T7" r:id="rId6" xr:uid="{B5259436-6397-4858-BAD2-B180B3D33670}"/>
  </hyperlinks>
  <pageMargins left="0.7" right="0.7" top="0.75" bottom="0.75" header="0.3" footer="0.3"/>
  <pageSetup orientation="portrait" r:id="rId7"/>
  <tableParts count="1">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A4855-A179-422D-945D-4E1D485F85A0}">
  <sheetPr codeName="Sheet5"/>
  <dimension ref="A1:U109"/>
  <sheetViews>
    <sheetView zoomScaleNormal="100" workbookViewId="0">
      <pane xSplit="4" ySplit="1" topLeftCell="E2" activePane="bottomRight" state="frozen"/>
      <selection pane="topRight" activeCell="E1" sqref="E1"/>
      <selection pane="bottomLeft" activeCell="A2" sqref="A2"/>
      <selection pane="bottomRight" activeCell="F1" sqref="F1"/>
    </sheetView>
  </sheetViews>
  <sheetFormatPr defaultColWidth="8.88671875" defaultRowHeight="15.6" x14ac:dyDescent="0.3"/>
  <cols>
    <col min="1" max="1" width="17.5546875" style="2" customWidth="1"/>
    <col min="2" max="2" width="15.88671875" style="2" customWidth="1"/>
    <col min="3" max="3" width="19.33203125" style="3" customWidth="1"/>
    <col min="4" max="4" width="29.5546875" style="2" customWidth="1"/>
    <col min="5" max="5" width="11.109375" style="2" customWidth="1"/>
    <col min="6" max="6" width="14" style="42" customWidth="1"/>
    <col min="7" max="7" width="11.33203125" style="2" bestFit="1" customWidth="1"/>
    <col min="8" max="8" width="30.77734375" style="2" customWidth="1"/>
    <col min="9" max="9" width="40" style="2" customWidth="1"/>
    <col min="10" max="10" width="30.77734375" style="2" customWidth="1"/>
    <col min="11" max="11" width="14" style="2" customWidth="1"/>
    <col min="12" max="12" width="15.33203125" style="2" customWidth="1"/>
    <col min="13" max="13" width="10.5546875" style="2" customWidth="1"/>
    <col min="14" max="14" width="16" style="2" bestFit="1" customWidth="1"/>
    <col min="15" max="15" width="15.33203125" style="2" customWidth="1"/>
    <col min="16" max="16" width="12" style="2" customWidth="1"/>
    <col min="17" max="17" width="16.5546875" style="2" customWidth="1"/>
    <col min="18" max="18" width="22.88671875" style="2" customWidth="1"/>
    <col min="19" max="19" width="23.5546875" style="2" customWidth="1"/>
    <col min="20" max="20" width="21" style="2" customWidth="1"/>
    <col min="21" max="21" width="60.5546875" style="2" customWidth="1"/>
    <col min="22" max="22" width="69" style="2" customWidth="1"/>
    <col min="23" max="16384" width="8.88671875" style="2"/>
  </cols>
  <sheetData>
    <row r="1" spans="1:21" ht="55.2" customHeight="1" x14ac:dyDescent="0.3">
      <c r="A1" s="2" t="s">
        <v>9</v>
      </c>
      <c r="B1" s="2" t="s">
        <v>10</v>
      </c>
      <c r="C1" s="3" t="s">
        <v>11</v>
      </c>
      <c r="D1" s="2" t="s">
        <v>12</v>
      </c>
      <c r="E1" s="2" t="s">
        <v>13</v>
      </c>
      <c r="F1" s="42" t="s">
        <v>14</v>
      </c>
      <c r="G1" s="2" t="s">
        <v>16</v>
      </c>
      <c r="H1" s="2" t="s">
        <v>19</v>
      </c>
      <c r="I1" s="2" t="s">
        <v>20</v>
      </c>
      <c r="J1" s="2" t="s">
        <v>21</v>
      </c>
      <c r="K1" s="2" t="s">
        <v>22</v>
      </c>
      <c r="L1" s="2" t="s">
        <v>23</v>
      </c>
      <c r="M1" s="2" t="s">
        <v>27</v>
      </c>
      <c r="N1" s="2" t="s">
        <v>28</v>
      </c>
      <c r="O1" s="2" t="s">
        <v>29</v>
      </c>
      <c r="P1" s="2" t="s">
        <v>30</v>
      </c>
      <c r="Q1" s="2" t="s">
        <v>31</v>
      </c>
      <c r="R1" s="2" t="s">
        <v>32</v>
      </c>
      <c r="S1" s="2" t="s">
        <v>33</v>
      </c>
      <c r="T1" s="2" t="s">
        <v>34</v>
      </c>
      <c r="U1" s="2" t="s">
        <v>35</v>
      </c>
    </row>
    <row r="2" spans="1:21" ht="42" customHeight="1" x14ac:dyDescent="0.3">
      <c r="A2" s="2" t="str">
        <f>Company</f>
        <v>Biamp Systems</v>
      </c>
      <c r="B2" s="17">
        <f t="shared" ref="B2:B33" si="0">Effectivity_Date</f>
        <v>46076</v>
      </c>
      <c r="C2" s="44" t="s">
        <v>3377</v>
      </c>
      <c r="D2" s="45" t="s">
        <v>85</v>
      </c>
      <c r="E2" s="2" t="s">
        <v>38</v>
      </c>
      <c r="F2" s="42">
        <v>34</v>
      </c>
      <c r="G2" s="2" t="str">
        <f>Currency</f>
        <v>USD</v>
      </c>
      <c r="H2" s="2" t="str">
        <f>Table1367[[#This Row],[Short Description]]</f>
        <v>AE-BB-B</v>
      </c>
      <c r="I2" s="2" t="s">
        <v>86</v>
      </c>
      <c r="J2" s="2" t="s">
        <v>87</v>
      </c>
      <c r="K2" s="2" t="str">
        <f>ItemStatus</f>
        <v>Current</v>
      </c>
      <c r="L2" s="2" t="s">
        <v>88</v>
      </c>
      <c r="M2" s="2" t="str">
        <f>FOB</f>
        <v>PO</v>
      </c>
      <c r="N2" s="2" t="str">
        <f>Freight</f>
        <v>Standard Freight</v>
      </c>
      <c r="O2" s="2" t="str">
        <f>DropShip</f>
        <v>n</v>
      </c>
      <c r="P2" s="2" t="str">
        <f>EnergyStar</f>
        <v>n</v>
      </c>
      <c r="Q2" s="2" t="s">
        <v>58</v>
      </c>
      <c r="R2" s="2" t="s">
        <v>61</v>
      </c>
      <c r="S2" s="46" t="str">
        <f t="shared" ref="S2:S7" si="1">URL</f>
        <v>https://www.biamp.com</v>
      </c>
      <c r="T2" s="2" t="str">
        <f>Table1367[[#This Row],[Manufacturer''s Category]]</f>
        <v>Cambridge</v>
      </c>
    </row>
    <row r="3" spans="1:21" ht="42" customHeight="1" x14ac:dyDescent="0.3">
      <c r="A3" s="2" t="str">
        <f>Company</f>
        <v>Biamp Systems</v>
      </c>
      <c r="B3" s="17">
        <f t="shared" si="0"/>
        <v>46076</v>
      </c>
      <c r="C3" s="44" t="s">
        <v>3378</v>
      </c>
      <c r="D3" s="45" t="s">
        <v>89</v>
      </c>
      <c r="E3" s="2" t="s">
        <v>38</v>
      </c>
      <c r="F3" s="42">
        <v>34</v>
      </c>
      <c r="G3" s="2" t="str">
        <f>Currency</f>
        <v>USD</v>
      </c>
      <c r="H3" s="2" t="str">
        <f>Table1367[[#This Row],[Short Description]]</f>
        <v>AE-BB-W</v>
      </c>
      <c r="I3" s="2" t="s">
        <v>90</v>
      </c>
      <c r="J3" s="2" t="s">
        <v>87</v>
      </c>
      <c r="K3" s="2" t="str">
        <f>ItemStatus</f>
        <v>Current</v>
      </c>
      <c r="L3" s="2" t="s">
        <v>88</v>
      </c>
      <c r="M3" s="2" t="str">
        <f>FOB</f>
        <v>PO</v>
      </c>
      <c r="N3" s="2" t="str">
        <f>Freight</f>
        <v>Standard Freight</v>
      </c>
      <c r="O3" s="2" t="str">
        <f>DropShip</f>
        <v>n</v>
      </c>
      <c r="P3" s="2" t="str">
        <f>EnergyStar</f>
        <v>n</v>
      </c>
      <c r="Q3" s="2" t="s">
        <v>58</v>
      </c>
      <c r="R3" s="2" t="s">
        <v>61</v>
      </c>
      <c r="S3" s="46" t="str">
        <f t="shared" si="1"/>
        <v>https://www.biamp.com</v>
      </c>
      <c r="T3" s="2" t="str">
        <f>Table1367[[#This Row],[Manufacturer''s Category]]</f>
        <v>Cambridge</v>
      </c>
    </row>
    <row r="4" spans="1:21" ht="42" customHeight="1" x14ac:dyDescent="0.3">
      <c r="A4" s="2" t="str">
        <f>Company</f>
        <v>Biamp Systems</v>
      </c>
      <c r="B4" s="17">
        <f t="shared" si="0"/>
        <v>46076</v>
      </c>
      <c r="C4" s="44" t="s">
        <v>3379</v>
      </c>
      <c r="D4" s="45" t="s">
        <v>91</v>
      </c>
      <c r="E4" s="2" t="s">
        <v>38</v>
      </c>
      <c r="F4" s="42">
        <v>34</v>
      </c>
      <c r="G4" s="2" t="str">
        <f>Currency</f>
        <v>USD</v>
      </c>
      <c r="H4" s="2" t="str">
        <f>Table1367[[#This Row],[Short Description]]</f>
        <v>AE-UB-B</v>
      </c>
      <c r="I4" s="2" t="s">
        <v>92</v>
      </c>
      <c r="J4" s="2" t="s">
        <v>87</v>
      </c>
      <c r="K4" s="2" t="str">
        <f>ItemStatus</f>
        <v>Current</v>
      </c>
      <c r="L4" s="2" t="s">
        <v>88</v>
      </c>
      <c r="M4" s="2" t="str">
        <f>FOB</f>
        <v>PO</v>
      </c>
      <c r="N4" s="2" t="str">
        <f>Freight</f>
        <v>Standard Freight</v>
      </c>
      <c r="O4" s="2" t="str">
        <f>DropShip</f>
        <v>n</v>
      </c>
      <c r="P4" s="2" t="str">
        <f>EnergyStar</f>
        <v>n</v>
      </c>
      <c r="Q4" s="2" t="s">
        <v>58</v>
      </c>
      <c r="R4" s="2" t="s">
        <v>61</v>
      </c>
      <c r="S4" s="46" t="str">
        <f t="shared" si="1"/>
        <v>https://www.biamp.com</v>
      </c>
      <c r="T4" s="2" t="str">
        <f>Table1367[[#This Row],[Manufacturer''s Category]]</f>
        <v>Cambridge</v>
      </c>
    </row>
    <row r="5" spans="1:21" ht="42" customHeight="1" x14ac:dyDescent="0.3">
      <c r="A5" s="2" t="str">
        <f>Company</f>
        <v>Biamp Systems</v>
      </c>
      <c r="B5" s="17">
        <f t="shared" si="0"/>
        <v>46076</v>
      </c>
      <c r="C5" s="44" t="s">
        <v>3380</v>
      </c>
      <c r="D5" s="45" t="s">
        <v>93</v>
      </c>
      <c r="E5" s="2" t="s">
        <v>38</v>
      </c>
      <c r="F5" s="42">
        <v>34</v>
      </c>
      <c r="G5" s="2" t="str">
        <f>Currency</f>
        <v>USD</v>
      </c>
      <c r="H5" s="2" t="str">
        <f>Table1367[[#This Row],[Short Description]]</f>
        <v>AE-UB-W</v>
      </c>
      <c r="I5" s="2" t="s">
        <v>94</v>
      </c>
      <c r="J5" s="2" t="s">
        <v>87</v>
      </c>
      <c r="K5" s="2" t="str">
        <f>ItemStatus</f>
        <v>Current</v>
      </c>
      <c r="L5" s="2" t="s">
        <v>88</v>
      </c>
      <c r="M5" s="2" t="str">
        <f>FOB</f>
        <v>PO</v>
      </c>
      <c r="N5" s="2" t="str">
        <f>Freight</f>
        <v>Standard Freight</v>
      </c>
      <c r="O5" s="2" t="str">
        <f>DropShip</f>
        <v>n</v>
      </c>
      <c r="P5" s="2" t="str">
        <f>EnergyStar</f>
        <v>n</v>
      </c>
      <c r="Q5" s="2" t="s">
        <v>58</v>
      </c>
      <c r="R5" s="2" t="s">
        <v>61</v>
      </c>
      <c r="S5" s="46" t="str">
        <f t="shared" si="1"/>
        <v>https://www.biamp.com</v>
      </c>
      <c r="T5" s="2" t="str">
        <f>Table1367[[#This Row],[Manufacturer''s Category]]</f>
        <v>Cambridge</v>
      </c>
    </row>
    <row r="6" spans="1:21" ht="42" customHeight="1" x14ac:dyDescent="0.3">
      <c r="A6" s="2" t="str">
        <f>Company</f>
        <v>Biamp Systems</v>
      </c>
      <c r="B6" s="17">
        <f t="shared" si="0"/>
        <v>46076</v>
      </c>
      <c r="C6" s="47" t="s">
        <v>3451</v>
      </c>
      <c r="D6" s="45" t="s">
        <v>2875</v>
      </c>
      <c r="E6" s="2" t="s">
        <v>38</v>
      </c>
      <c r="F6" s="42">
        <v>2332</v>
      </c>
      <c r="G6" s="2" t="str">
        <f>Currency</f>
        <v>USD</v>
      </c>
      <c r="H6" s="2" t="str">
        <f>Table1367[[#This Row],[Short Description]]</f>
        <v>Biamp NMS-NG10GPX-AVB</v>
      </c>
      <c r="I6" s="2" t="s">
        <v>2874</v>
      </c>
      <c r="J6" s="2" t="s">
        <v>2879</v>
      </c>
      <c r="K6" s="2" t="str">
        <f>ItemStatus</f>
        <v>Current</v>
      </c>
      <c r="L6" s="2" t="s">
        <v>88</v>
      </c>
      <c r="M6" s="2" t="str">
        <f>FOB</f>
        <v>PO</v>
      </c>
      <c r="N6" s="2" t="str">
        <f>Freight</f>
        <v>Standard Freight</v>
      </c>
      <c r="O6" s="2" t="str">
        <f>DropShip</f>
        <v>n</v>
      </c>
      <c r="P6" s="2" t="str">
        <f>EnergyStar</f>
        <v>n</v>
      </c>
      <c r="Q6" s="2" t="s">
        <v>58</v>
      </c>
      <c r="R6" s="2" t="s">
        <v>167</v>
      </c>
      <c r="S6" s="46" t="str">
        <f t="shared" si="1"/>
        <v>https://www.biamp.com</v>
      </c>
      <c r="T6" s="2" t="str">
        <f>Table1367[[#This Row],[Manufacturer''s Category]]</f>
        <v>Cambridge</v>
      </c>
    </row>
    <row r="7" spans="1:21" ht="42" customHeight="1" x14ac:dyDescent="0.3">
      <c r="A7" s="2" t="s">
        <v>1</v>
      </c>
      <c r="B7" s="17">
        <f t="shared" si="0"/>
        <v>46076</v>
      </c>
      <c r="C7" s="47" t="s">
        <v>3452</v>
      </c>
      <c r="D7" s="45" t="s">
        <v>2877</v>
      </c>
      <c r="E7" s="2" t="s">
        <v>38</v>
      </c>
      <c r="F7" s="42">
        <v>4134</v>
      </c>
      <c r="G7" s="2" t="s">
        <v>2</v>
      </c>
      <c r="H7" s="2" t="s">
        <v>2877</v>
      </c>
      <c r="I7" s="2" t="s">
        <v>2878</v>
      </c>
      <c r="J7" s="2" t="s">
        <v>2879</v>
      </c>
      <c r="L7" s="2" t="s">
        <v>2879</v>
      </c>
      <c r="M7" s="2" t="s">
        <v>6</v>
      </c>
      <c r="N7" s="2" t="s">
        <v>7</v>
      </c>
      <c r="O7" s="2" t="s">
        <v>58</v>
      </c>
      <c r="P7" s="2" t="s">
        <v>58</v>
      </c>
      <c r="Q7" s="2" t="s">
        <v>58</v>
      </c>
      <c r="R7" s="2" t="s">
        <v>167</v>
      </c>
      <c r="S7" s="46" t="str">
        <f t="shared" si="1"/>
        <v>https://www.biamp.com</v>
      </c>
      <c r="T7" s="2" t="s">
        <v>88</v>
      </c>
    </row>
    <row r="8" spans="1:21" ht="42" customHeight="1" x14ac:dyDescent="0.3">
      <c r="A8" s="2" t="s">
        <v>1</v>
      </c>
      <c r="B8" s="17">
        <f t="shared" si="0"/>
        <v>46076</v>
      </c>
      <c r="C8" s="47" t="s">
        <v>4447</v>
      </c>
      <c r="D8" s="45" t="s">
        <v>4448</v>
      </c>
      <c r="E8" s="2" t="s">
        <v>38</v>
      </c>
      <c r="F8" s="42">
        <v>150</v>
      </c>
      <c r="G8" s="2" t="s">
        <v>2</v>
      </c>
      <c r="H8" s="2" t="s">
        <v>4448</v>
      </c>
      <c r="I8" s="2" t="s">
        <v>4449</v>
      </c>
      <c r="J8" s="2" t="s">
        <v>4450</v>
      </c>
      <c r="K8" s="2" t="s">
        <v>5</v>
      </c>
      <c r="L8" s="2" t="s">
        <v>88</v>
      </c>
      <c r="M8" s="2" t="s">
        <v>6</v>
      </c>
      <c r="N8" s="2" t="s">
        <v>7</v>
      </c>
      <c r="O8" s="2" t="s">
        <v>58</v>
      </c>
      <c r="P8" s="2" t="s">
        <v>58</v>
      </c>
      <c r="Q8" s="2" t="s">
        <v>39</v>
      </c>
      <c r="R8" s="2" t="s">
        <v>2964</v>
      </c>
      <c r="S8" s="48" t="s">
        <v>8</v>
      </c>
      <c r="T8" s="2" t="s">
        <v>88</v>
      </c>
      <c r="U8" s="2" t="s">
        <v>4451</v>
      </c>
    </row>
    <row r="9" spans="1:21" ht="42" customHeight="1" x14ac:dyDescent="0.3">
      <c r="A9" s="2" t="str">
        <f>Company</f>
        <v>Biamp Systems</v>
      </c>
      <c r="B9" s="17">
        <f t="shared" si="0"/>
        <v>46076</v>
      </c>
      <c r="C9" s="47" t="s">
        <v>3454</v>
      </c>
      <c r="D9" s="45" t="s">
        <v>97</v>
      </c>
      <c r="E9" s="2" t="s">
        <v>38</v>
      </c>
      <c r="F9" s="42">
        <v>235</v>
      </c>
      <c r="G9" s="2" t="str">
        <f>Currency</f>
        <v>USD</v>
      </c>
      <c r="H9" s="2" t="str">
        <f>Table1367[[#This Row],[Short Description]]</f>
        <v>CC-100-B</v>
      </c>
      <c r="I9" s="2" t="s">
        <v>98</v>
      </c>
      <c r="J9" s="2" t="s">
        <v>99</v>
      </c>
      <c r="K9" s="2" t="str">
        <f>ItemStatus</f>
        <v>Current</v>
      </c>
      <c r="L9" s="2" t="s">
        <v>88</v>
      </c>
      <c r="M9" s="2" t="str">
        <f>FOB</f>
        <v>PO</v>
      </c>
      <c r="N9" s="2" t="str">
        <f>Freight</f>
        <v>Standard Freight</v>
      </c>
      <c r="O9" s="2" t="str">
        <f>DropShip</f>
        <v>n</v>
      </c>
      <c r="P9" s="2" t="str">
        <f>EnergyStar</f>
        <v>n</v>
      </c>
      <c r="Q9" s="2" t="s">
        <v>39</v>
      </c>
      <c r="R9" s="2" t="s">
        <v>100</v>
      </c>
      <c r="S9" s="46" t="str">
        <f>URL</f>
        <v>https://www.biamp.com</v>
      </c>
      <c r="T9" s="2" t="str">
        <f>Table1367[[#This Row],[Manufacturer''s Category]]</f>
        <v>Cambridge</v>
      </c>
    </row>
    <row r="10" spans="1:21" ht="42" customHeight="1" x14ac:dyDescent="0.3">
      <c r="A10" s="2" t="str">
        <f>Company</f>
        <v>Biamp Systems</v>
      </c>
      <c r="B10" s="17">
        <f t="shared" si="0"/>
        <v>46076</v>
      </c>
      <c r="C10" s="47" t="s">
        <v>3455</v>
      </c>
      <c r="D10" s="45" t="s">
        <v>101</v>
      </c>
      <c r="E10" s="2" t="s">
        <v>38</v>
      </c>
      <c r="F10" s="42">
        <v>216</v>
      </c>
      <c r="G10" s="2" t="str">
        <f>Currency</f>
        <v>USD</v>
      </c>
      <c r="H10" s="2" t="str">
        <f>Table1367[[#This Row],[Short Description]]</f>
        <v>CC-100-W</v>
      </c>
      <c r="I10" s="2" t="s">
        <v>102</v>
      </c>
      <c r="J10" s="2" t="s">
        <v>99</v>
      </c>
      <c r="K10" s="2" t="str">
        <f>ItemStatus</f>
        <v>Current</v>
      </c>
      <c r="L10" s="2" t="s">
        <v>88</v>
      </c>
      <c r="M10" s="2" t="str">
        <f>FOB</f>
        <v>PO</v>
      </c>
      <c r="N10" s="2" t="str">
        <f>Freight</f>
        <v>Standard Freight</v>
      </c>
      <c r="O10" s="2" t="str">
        <f>DropShip</f>
        <v>n</v>
      </c>
      <c r="P10" s="2" t="str">
        <f>EnergyStar</f>
        <v>n</v>
      </c>
      <c r="Q10" s="2" t="s">
        <v>39</v>
      </c>
      <c r="R10" s="2" t="s">
        <v>100</v>
      </c>
      <c r="S10" s="46" t="str">
        <f>URL</f>
        <v>https://www.biamp.com</v>
      </c>
      <c r="T10" s="2" t="str">
        <f>Table1367[[#This Row],[Manufacturer''s Category]]</f>
        <v>Cambridge</v>
      </c>
    </row>
    <row r="11" spans="1:21" ht="42" customHeight="1" x14ac:dyDescent="0.3">
      <c r="A11" s="2" t="str">
        <f>Company</f>
        <v>Biamp Systems</v>
      </c>
      <c r="B11" s="17">
        <f t="shared" si="0"/>
        <v>46076</v>
      </c>
      <c r="C11" s="47" t="s">
        <v>3456</v>
      </c>
      <c r="D11" s="45" t="s">
        <v>103</v>
      </c>
      <c r="E11" s="2" t="s">
        <v>38</v>
      </c>
      <c r="F11" s="42">
        <v>55</v>
      </c>
      <c r="G11" s="2" t="str">
        <f>Currency</f>
        <v>USD</v>
      </c>
      <c r="H11" s="2" t="str">
        <f>Table1367[[#This Row],[Short Description]]</f>
        <v>CC-10-B</v>
      </c>
      <c r="I11" s="2" t="s">
        <v>104</v>
      </c>
      <c r="J11" s="2" t="s">
        <v>99</v>
      </c>
      <c r="K11" s="2" t="str">
        <f>ItemStatus</f>
        <v>Current</v>
      </c>
      <c r="L11" s="2" t="s">
        <v>88</v>
      </c>
      <c r="M11" s="2" t="str">
        <f>FOB</f>
        <v>PO</v>
      </c>
      <c r="N11" s="2" t="str">
        <f>Freight</f>
        <v>Standard Freight</v>
      </c>
      <c r="O11" s="2" t="str">
        <f>DropShip</f>
        <v>n</v>
      </c>
      <c r="P11" s="2" t="str">
        <f>EnergyStar</f>
        <v>n</v>
      </c>
      <c r="Q11" s="2" t="s">
        <v>39</v>
      </c>
      <c r="R11" s="2" t="s">
        <v>100</v>
      </c>
      <c r="S11" s="46" t="str">
        <f>URL</f>
        <v>https://www.biamp.com</v>
      </c>
      <c r="T11" s="2" t="str">
        <f>Table1367[[#This Row],[Manufacturer''s Category]]</f>
        <v>Cambridge</v>
      </c>
    </row>
    <row r="12" spans="1:21" ht="42" customHeight="1" x14ac:dyDescent="0.3">
      <c r="A12" s="2" t="str">
        <f>Company</f>
        <v>Biamp Systems</v>
      </c>
      <c r="B12" s="17">
        <f t="shared" si="0"/>
        <v>46076</v>
      </c>
      <c r="C12" s="47" t="s">
        <v>3457</v>
      </c>
      <c r="D12" s="45" t="s">
        <v>105</v>
      </c>
      <c r="E12" s="2" t="s">
        <v>38</v>
      </c>
      <c r="F12" s="42">
        <v>45</v>
      </c>
      <c r="G12" s="2" t="str">
        <f>Currency</f>
        <v>USD</v>
      </c>
      <c r="H12" s="2" t="str">
        <f>Table1367[[#This Row],[Short Description]]</f>
        <v>CC-10-W</v>
      </c>
      <c r="I12" s="2" t="s">
        <v>106</v>
      </c>
      <c r="J12" s="2" t="s">
        <v>99</v>
      </c>
      <c r="K12" s="2" t="str">
        <f>ItemStatus</f>
        <v>Current</v>
      </c>
      <c r="L12" s="2" t="s">
        <v>88</v>
      </c>
      <c r="M12" s="2" t="str">
        <f>FOB</f>
        <v>PO</v>
      </c>
      <c r="N12" s="2" t="str">
        <f>Freight</f>
        <v>Standard Freight</v>
      </c>
      <c r="O12" s="2" t="str">
        <f>DropShip</f>
        <v>n</v>
      </c>
      <c r="P12" s="2" t="str">
        <f>EnergyStar</f>
        <v>n</v>
      </c>
      <c r="Q12" s="2" t="s">
        <v>39</v>
      </c>
      <c r="R12" s="2" t="s">
        <v>100</v>
      </c>
      <c r="S12" s="46" t="str">
        <f>URL</f>
        <v>https://www.biamp.com</v>
      </c>
      <c r="T12" s="2" t="str">
        <f>Table1367[[#This Row],[Manufacturer''s Category]]</f>
        <v>Cambridge</v>
      </c>
    </row>
    <row r="13" spans="1:21" ht="42" customHeight="1" x14ac:dyDescent="0.3">
      <c r="A13" s="2" t="s">
        <v>1</v>
      </c>
      <c r="B13" s="17">
        <f t="shared" si="0"/>
        <v>46076</v>
      </c>
      <c r="C13" s="47" t="s">
        <v>3458</v>
      </c>
      <c r="D13" s="45" t="s">
        <v>3326</v>
      </c>
      <c r="E13" s="2" t="s">
        <v>38</v>
      </c>
      <c r="F13" s="42">
        <v>51</v>
      </c>
      <c r="G13" s="2" t="s">
        <v>2</v>
      </c>
      <c r="H13" s="2" t="s">
        <v>3326</v>
      </c>
      <c r="I13" s="2" t="s">
        <v>3327</v>
      </c>
      <c r="J13" s="2" t="s">
        <v>95</v>
      </c>
      <c r="K13" s="2" t="s">
        <v>5</v>
      </c>
      <c r="L13" s="2" t="s">
        <v>88</v>
      </c>
      <c r="M13" s="2" t="s">
        <v>6</v>
      </c>
      <c r="N13" s="2" t="s">
        <v>7</v>
      </c>
      <c r="O13" s="2" t="s">
        <v>58</v>
      </c>
      <c r="P13" s="2" t="s">
        <v>58</v>
      </c>
      <c r="Q13" s="2" t="s">
        <v>58</v>
      </c>
      <c r="R13" s="2" t="s">
        <v>2964</v>
      </c>
      <c r="S13" s="46" t="s">
        <v>8</v>
      </c>
      <c r="T13" s="2" t="s">
        <v>88</v>
      </c>
      <c r="U13" s="2" t="s">
        <v>2964</v>
      </c>
    </row>
    <row r="14" spans="1:21" ht="42" customHeight="1" x14ac:dyDescent="0.3">
      <c r="A14" s="2" t="str">
        <f t="shared" ref="A14:A45" si="2">Company</f>
        <v>Biamp Systems</v>
      </c>
      <c r="B14" s="17">
        <f t="shared" si="0"/>
        <v>46076</v>
      </c>
      <c r="C14" s="47" t="s">
        <v>3459</v>
      </c>
      <c r="D14" s="45" t="s">
        <v>3104</v>
      </c>
      <c r="E14" s="2" t="s">
        <v>38</v>
      </c>
      <c r="F14" s="42">
        <v>47</v>
      </c>
      <c r="G14" s="2" t="s">
        <v>2</v>
      </c>
      <c r="H14" s="2" t="s">
        <v>3104</v>
      </c>
      <c r="I14" s="2" t="s">
        <v>3105</v>
      </c>
      <c r="J14" s="2" t="s">
        <v>95</v>
      </c>
      <c r="K14" s="2" t="s">
        <v>5</v>
      </c>
      <c r="L14" s="2" t="s">
        <v>88</v>
      </c>
      <c r="M14" s="2" t="s">
        <v>6</v>
      </c>
      <c r="N14" s="2" t="s">
        <v>7</v>
      </c>
      <c r="O14" s="2" t="s">
        <v>58</v>
      </c>
      <c r="P14" s="2" t="s">
        <v>58</v>
      </c>
      <c r="Q14" s="2" t="s">
        <v>2964</v>
      </c>
      <c r="R14" s="2" t="s">
        <v>100</v>
      </c>
      <c r="S14" s="46" t="str">
        <f t="shared" ref="S14:S45" si="3">URL</f>
        <v>https://www.biamp.com</v>
      </c>
      <c r="T14" s="2" t="s">
        <v>88</v>
      </c>
    </row>
    <row r="15" spans="1:21" ht="42" customHeight="1" x14ac:dyDescent="0.3">
      <c r="A15" s="2" t="str">
        <f t="shared" si="2"/>
        <v>Biamp Systems</v>
      </c>
      <c r="B15" s="17">
        <f t="shared" si="0"/>
        <v>46076</v>
      </c>
      <c r="C15" s="47" t="s">
        <v>3460</v>
      </c>
      <c r="D15" s="45" t="s">
        <v>107</v>
      </c>
      <c r="E15" s="2" t="s">
        <v>38</v>
      </c>
      <c r="F15" s="42">
        <v>45</v>
      </c>
      <c r="G15" s="2" t="str">
        <f t="shared" ref="G15:G46" si="4">Currency</f>
        <v>USD</v>
      </c>
      <c r="H15" s="2" t="str">
        <f>Table1367[[#This Row],[Short Description]]</f>
        <v>CC-25-B</v>
      </c>
      <c r="I15" s="2" t="s">
        <v>108</v>
      </c>
      <c r="J15" s="2" t="s">
        <v>99</v>
      </c>
      <c r="K15" s="2" t="str">
        <f t="shared" ref="K15:K46" si="5">ItemStatus</f>
        <v>Current</v>
      </c>
      <c r="L15" s="2" t="s">
        <v>88</v>
      </c>
      <c r="M15" s="2" t="str">
        <f t="shared" ref="M15:M46" si="6">FOB</f>
        <v>PO</v>
      </c>
      <c r="N15" s="2" t="str">
        <f t="shared" ref="N15:N46" si="7">Freight</f>
        <v>Standard Freight</v>
      </c>
      <c r="O15" s="2" t="str">
        <f t="shared" ref="O15:O46" si="8">DropShip</f>
        <v>n</v>
      </c>
      <c r="P15" s="2" t="str">
        <f t="shared" ref="P15:P46" si="9">EnergyStar</f>
        <v>n</v>
      </c>
      <c r="Q15" s="2" t="s">
        <v>39</v>
      </c>
      <c r="R15" s="2" t="s">
        <v>100</v>
      </c>
      <c r="S15" s="46" t="str">
        <f t="shared" si="3"/>
        <v>https://www.biamp.com</v>
      </c>
      <c r="T15" s="2" t="str">
        <f>Table1367[[#This Row],[Manufacturer''s Category]]</f>
        <v>Cambridge</v>
      </c>
    </row>
    <row r="16" spans="1:21" ht="42" customHeight="1" x14ac:dyDescent="0.3">
      <c r="A16" s="2" t="str">
        <f t="shared" si="2"/>
        <v>Biamp Systems</v>
      </c>
      <c r="B16" s="17">
        <f t="shared" si="0"/>
        <v>46076</v>
      </c>
      <c r="C16" s="47" t="s">
        <v>3461</v>
      </c>
      <c r="D16" s="45" t="s">
        <v>109</v>
      </c>
      <c r="E16" s="2" t="s">
        <v>38</v>
      </c>
      <c r="F16" s="42">
        <v>36</v>
      </c>
      <c r="G16" s="2" t="str">
        <f t="shared" si="4"/>
        <v>USD</v>
      </c>
      <c r="H16" s="2" t="str">
        <f>Table1367[[#This Row],[Short Description]]</f>
        <v>CC-25-W</v>
      </c>
      <c r="I16" s="2" t="s">
        <v>110</v>
      </c>
      <c r="J16" s="2" t="s">
        <v>99</v>
      </c>
      <c r="K16" s="2" t="str">
        <f t="shared" si="5"/>
        <v>Current</v>
      </c>
      <c r="L16" s="2" t="s">
        <v>88</v>
      </c>
      <c r="M16" s="2" t="str">
        <f t="shared" si="6"/>
        <v>PO</v>
      </c>
      <c r="N16" s="2" t="str">
        <f t="shared" si="7"/>
        <v>Standard Freight</v>
      </c>
      <c r="O16" s="2" t="str">
        <f t="shared" si="8"/>
        <v>n</v>
      </c>
      <c r="P16" s="2" t="str">
        <f t="shared" si="9"/>
        <v>n</v>
      </c>
      <c r="Q16" s="2" t="s">
        <v>39</v>
      </c>
      <c r="R16" s="2" t="s">
        <v>100</v>
      </c>
      <c r="S16" s="46" t="str">
        <f t="shared" si="3"/>
        <v>https://www.biamp.com</v>
      </c>
      <c r="T16" s="2" t="str">
        <f>Table1367[[#This Row],[Manufacturer''s Category]]</f>
        <v>Cambridge</v>
      </c>
    </row>
    <row r="17" spans="1:21" ht="42" customHeight="1" x14ac:dyDescent="0.3">
      <c r="A17" s="2" t="str">
        <f t="shared" si="2"/>
        <v>Biamp Systems</v>
      </c>
      <c r="B17" s="17">
        <f t="shared" si="0"/>
        <v>46076</v>
      </c>
      <c r="C17" s="47" t="s">
        <v>3462</v>
      </c>
      <c r="D17" s="45" t="s">
        <v>111</v>
      </c>
      <c r="E17" s="2" t="s">
        <v>38</v>
      </c>
      <c r="F17" s="42">
        <v>140</v>
      </c>
      <c r="G17" s="2" t="str">
        <f t="shared" si="4"/>
        <v>USD</v>
      </c>
      <c r="H17" s="2" t="str">
        <f>Table1367[[#This Row],[Short Description]]</f>
        <v>CC-50-B</v>
      </c>
      <c r="I17" s="2" t="s">
        <v>112</v>
      </c>
      <c r="J17" s="2" t="s">
        <v>99</v>
      </c>
      <c r="K17" s="2" t="str">
        <f t="shared" si="5"/>
        <v>Current</v>
      </c>
      <c r="L17" s="2" t="s">
        <v>88</v>
      </c>
      <c r="M17" s="2" t="str">
        <f t="shared" si="6"/>
        <v>PO</v>
      </c>
      <c r="N17" s="2" t="str">
        <f t="shared" si="7"/>
        <v>Standard Freight</v>
      </c>
      <c r="O17" s="2" t="str">
        <f t="shared" si="8"/>
        <v>n</v>
      </c>
      <c r="P17" s="2" t="str">
        <f t="shared" si="9"/>
        <v>n</v>
      </c>
      <c r="Q17" s="2" t="s">
        <v>39</v>
      </c>
      <c r="R17" s="2" t="s">
        <v>100</v>
      </c>
      <c r="S17" s="46" t="str">
        <f t="shared" si="3"/>
        <v>https://www.biamp.com</v>
      </c>
      <c r="T17" s="2" t="str">
        <f>Table1367[[#This Row],[Manufacturer''s Category]]</f>
        <v>Cambridge</v>
      </c>
    </row>
    <row r="18" spans="1:21" ht="42" customHeight="1" x14ac:dyDescent="0.3">
      <c r="A18" s="2" t="str">
        <f t="shared" si="2"/>
        <v>Biamp Systems</v>
      </c>
      <c r="B18" s="17">
        <f t="shared" si="0"/>
        <v>46076</v>
      </c>
      <c r="C18" s="47" t="s">
        <v>3463</v>
      </c>
      <c r="D18" s="45" t="s">
        <v>113</v>
      </c>
      <c r="E18" s="2" t="s">
        <v>38</v>
      </c>
      <c r="F18" s="42">
        <v>136</v>
      </c>
      <c r="G18" s="2" t="str">
        <f t="shared" si="4"/>
        <v>USD</v>
      </c>
      <c r="H18" s="2" t="str">
        <f>Table1367[[#This Row],[Short Description]]</f>
        <v>CC-50-W</v>
      </c>
      <c r="I18" s="2" t="s">
        <v>114</v>
      </c>
      <c r="J18" s="2" t="s">
        <v>99</v>
      </c>
      <c r="K18" s="2" t="str">
        <f t="shared" si="5"/>
        <v>Current</v>
      </c>
      <c r="L18" s="2" t="s">
        <v>88</v>
      </c>
      <c r="M18" s="2" t="str">
        <f t="shared" si="6"/>
        <v>PO</v>
      </c>
      <c r="N18" s="2" t="str">
        <f t="shared" si="7"/>
        <v>Standard Freight</v>
      </c>
      <c r="O18" s="2" t="str">
        <f t="shared" si="8"/>
        <v>n</v>
      </c>
      <c r="P18" s="2" t="str">
        <f t="shared" si="9"/>
        <v>n</v>
      </c>
      <c r="Q18" s="2" t="s">
        <v>39</v>
      </c>
      <c r="R18" s="2" t="s">
        <v>100</v>
      </c>
      <c r="S18" s="46" t="str">
        <f t="shared" si="3"/>
        <v>https://www.biamp.com</v>
      </c>
      <c r="T18" s="2" t="str">
        <f>Table1367[[#This Row],[Manufacturer''s Category]]</f>
        <v>Cambridge</v>
      </c>
    </row>
    <row r="19" spans="1:21" ht="42" customHeight="1" x14ac:dyDescent="0.3">
      <c r="A19" s="2" t="str">
        <f t="shared" si="2"/>
        <v>Biamp Systems</v>
      </c>
      <c r="B19" s="17">
        <f t="shared" si="0"/>
        <v>46076</v>
      </c>
      <c r="C19" s="47" t="s">
        <v>3464</v>
      </c>
      <c r="D19" s="45" t="s">
        <v>115</v>
      </c>
      <c r="E19" s="2" t="s">
        <v>38</v>
      </c>
      <c r="F19" s="42">
        <v>182</v>
      </c>
      <c r="G19" s="2" t="str">
        <f t="shared" si="4"/>
        <v>USD</v>
      </c>
      <c r="H19" s="2" t="str">
        <f>Table1367[[#This Row],[Short Description]]</f>
        <v>CC-75-B</v>
      </c>
      <c r="I19" s="2" t="s">
        <v>116</v>
      </c>
      <c r="J19" s="2" t="s">
        <v>99</v>
      </c>
      <c r="K19" s="2" t="str">
        <f t="shared" si="5"/>
        <v>Current</v>
      </c>
      <c r="L19" s="2" t="s">
        <v>88</v>
      </c>
      <c r="M19" s="2" t="str">
        <f t="shared" si="6"/>
        <v>PO</v>
      </c>
      <c r="N19" s="2" t="str">
        <f t="shared" si="7"/>
        <v>Standard Freight</v>
      </c>
      <c r="O19" s="2" t="str">
        <f t="shared" si="8"/>
        <v>n</v>
      </c>
      <c r="P19" s="2" t="str">
        <f t="shared" si="9"/>
        <v>n</v>
      </c>
      <c r="Q19" s="2" t="s">
        <v>39</v>
      </c>
      <c r="R19" s="2" t="s">
        <v>100</v>
      </c>
      <c r="S19" s="46" t="str">
        <f t="shared" si="3"/>
        <v>https://www.biamp.com</v>
      </c>
      <c r="T19" s="2" t="str">
        <f>Table1367[[#This Row],[Manufacturer''s Category]]</f>
        <v>Cambridge</v>
      </c>
    </row>
    <row r="20" spans="1:21" ht="42" customHeight="1" x14ac:dyDescent="0.3">
      <c r="A20" s="2" t="str">
        <f t="shared" si="2"/>
        <v>Biamp Systems</v>
      </c>
      <c r="B20" s="17">
        <f t="shared" si="0"/>
        <v>46076</v>
      </c>
      <c r="C20" s="47" t="s">
        <v>3465</v>
      </c>
      <c r="D20" s="45" t="s">
        <v>117</v>
      </c>
      <c r="E20" s="2" t="s">
        <v>38</v>
      </c>
      <c r="F20" s="42">
        <v>170</v>
      </c>
      <c r="G20" s="2" t="str">
        <f t="shared" si="4"/>
        <v>USD</v>
      </c>
      <c r="H20" s="2" t="str">
        <f>Table1367[[#This Row],[Short Description]]</f>
        <v>CC-75-W</v>
      </c>
      <c r="I20" s="2" t="s">
        <v>118</v>
      </c>
      <c r="J20" s="2" t="s">
        <v>99</v>
      </c>
      <c r="K20" s="2" t="str">
        <f t="shared" si="5"/>
        <v>Current</v>
      </c>
      <c r="L20" s="2" t="s">
        <v>88</v>
      </c>
      <c r="M20" s="2" t="str">
        <f t="shared" si="6"/>
        <v>PO</v>
      </c>
      <c r="N20" s="2" t="str">
        <f t="shared" si="7"/>
        <v>Standard Freight</v>
      </c>
      <c r="O20" s="2" t="str">
        <f t="shared" si="8"/>
        <v>n</v>
      </c>
      <c r="P20" s="2" t="str">
        <f t="shared" si="9"/>
        <v>n</v>
      </c>
      <c r="Q20" s="2" t="s">
        <v>39</v>
      </c>
      <c r="R20" s="2" t="s">
        <v>100</v>
      </c>
      <c r="S20" s="46" t="str">
        <f t="shared" si="3"/>
        <v>https://www.biamp.com</v>
      </c>
      <c r="T20" s="2" t="str">
        <f>Table1367[[#This Row],[Manufacturer''s Category]]</f>
        <v>Cambridge</v>
      </c>
    </row>
    <row r="21" spans="1:21" ht="42" customHeight="1" x14ac:dyDescent="0.3">
      <c r="A21" s="2" t="str">
        <f t="shared" si="2"/>
        <v>Biamp Systems</v>
      </c>
      <c r="B21" s="17">
        <f t="shared" si="0"/>
        <v>46076</v>
      </c>
      <c r="C21" s="47" t="s">
        <v>3469</v>
      </c>
      <c r="D21" s="45" t="s">
        <v>119</v>
      </c>
      <c r="E21" s="2" t="s">
        <v>38</v>
      </c>
      <c r="F21" s="42">
        <v>1143</v>
      </c>
      <c r="G21" s="2" t="str">
        <f t="shared" si="4"/>
        <v>USD</v>
      </c>
      <c r="H21" s="2" t="str">
        <f>Table1367[[#This Row],[Short Description]]</f>
        <v>CC-AE-400-PC</v>
      </c>
      <c r="I21" s="2" t="s">
        <v>120</v>
      </c>
      <c r="J21" s="2" t="s">
        <v>99</v>
      </c>
      <c r="K21" s="2" t="str">
        <f t="shared" si="5"/>
        <v>Current</v>
      </c>
      <c r="L21" s="2" t="s">
        <v>88</v>
      </c>
      <c r="M21" s="2" t="str">
        <f t="shared" si="6"/>
        <v>PO</v>
      </c>
      <c r="N21" s="2" t="str">
        <f t="shared" si="7"/>
        <v>Standard Freight</v>
      </c>
      <c r="O21" s="2" t="str">
        <f t="shared" si="8"/>
        <v>n</v>
      </c>
      <c r="P21" s="2" t="str">
        <f t="shared" si="9"/>
        <v>n</v>
      </c>
      <c r="Q21" s="2" t="s">
        <v>42</v>
      </c>
      <c r="R21" s="2" t="s">
        <v>121</v>
      </c>
      <c r="S21" s="46" t="str">
        <f t="shared" si="3"/>
        <v>https://www.biamp.com</v>
      </c>
      <c r="T21" s="2" t="str">
        <f>Table1367[[#This Row],[Manufacturer''s Category]]</f>
        <v>Cambridge</v>
      </c>
    </row>
    <row r="22" spans="1:21" ht="42" customHeight="1" x14ac:dyDescent="0.3">
      <c r="A22" s="2" t="str">
        <f t="shared" si="2"/>
        <v>Biamp Systems</v>
      </c>
      <c r="B22" s="17">
        <f t="shared" si="0"/>
        <v>46076</v>
      </c>
      <c r="C22" s="44" t="s">
        <v>3470</v>
      </c>
      <c r="D22" s="45" t="s">
        <v>122</v>
      </c>
      <c r="E22" s="2" t="s">
        <v>38</v>
      </c>
      <c r="F22" s="42">
        <v>515</v>
      </c>
      <c r="G22" s="2" t="str">
        <f t="shared" si="4"/>
        <v>USD</v>
      </c>
      <c r="H22" s="2" t="str">
        <f>Table1367[[#This Row],[Short Description]]</f>
        <v>CCM-1</v>
      </c>
      <c r="I22" s="49" t="s">
        <v>3086</v>
      </c>
      <c r="J22" s="2" t="s">
        <v>87</v>
      </c>
      <c r="K22" s="2" t="str">
        <f t="shared" si="5"/>
        <v>Current</v>
      </c>
      <c r="L22" s="2" t="s">
        <v>88</v>
      </c>
      <c r="M22" s="2" t="str">
        <f t="shared" si="6"/>
        <v>PO</v>
      </c>
      <c r="N22" s="2" t="str">
        <f t="shared" si="7"/>
        <v>Standard Freight</v>
      </c>
      <c r="O22" s="2" t="str">
        <f t="shared" si="8"/>
        <v>n</v>
      </c>
      <c r="P22" s="2" t="str">
        <f t="shared" si="9"/>
        <v>n</v>
      </c>
      <c r="Q22" s="2" t="s">
        <v>58</v>
      </c>
      <c r="R22" s="2" t="s">
        <v>61</v>
      </c>
      <c r="S22" s="46" t="str">
        <f t="shared" si="3"/>
        <v>https://www.biamp.com</v>
      </c>
      <c r="T22" s="2" t="str">
        <f>Table1367[[#This Row],[Manufacturer''s Category]]</f>
        <v>Cambridge</v>
      </c>
      <c r="U22" s="50"/>
    </row>
    <row r="23" spans="1:21" ht="42" customHeight="1" x14ac:dyDescent="0.3">
      <c r="A23" s="2" t="str">
        <f t="shared" si="2"/>
        <v>Biamp Systems</v>
      </c>
      <c r="B23" s="17">
        <f t="shared" si="0"/>
        <v>46076</v>
      </c>
      <c r="C23" s="47" t="s">
        <v>3520</v>
      </c>
      <c r="D23" s="45" t="s">
        <v>123</v>
      </c>
      <c r="E23" s="2" t="s">
        <v>38</v>
      </c>
      <c r="F23" s="42">
        <v>17</v>
      </c>
      <c r="G23" s="2" t="str">
        <f t="shared" si="4"/>
        <v>USD</v>
      </c>
      <c r="H23" s="2" t="str">
        <f>Table1367[[#This Row],[Short Description]]</f>
        <v>DM</v>
      </c>
      <c r="I23" s="2" t="s">
        <v>124</v>
      </c>
      <c r="J23" s="2" t="s">
        <v>87</v>
      </c>
      <c r="K23" s="2" t="str">
        <f t="shared" si="5"/>
        <v>Current</v>
      </c>
      <c r="L23" s="2" t="s">
        <v>88</v>
      </c>
      <c r="M23" s="2" t="str">
        <f t="shared" si="6"/>
        <v>PO</v>
      </c>
      <c r="N23" s="2" t="str">
        <f t="shared" si="7"/>
        <v>Standard Freight</v>
      </c>
      <c r="O23" s="2" t="str">
        <f t="shared" si="8"/>
        <v>n</v>
      </c>
      <c r="P23" s="2" t="str">
        <f t="shared" si="9"/>
        <v>n</v>
      </c>
      <c r="Q23" s="2" t="s">
        <v>42</v>
      </c>
      <c r="R23" s="2" t="s">
        <v>121</v>
      </c>
      <c r="S23" s="46" t="str">
        <f t="shared" si="3"/>
        <v>https://www.biamp.com</v>
      </c>
      <c r="T23" s="2" t="str">
        <f>Table1367[[#This Row],[Manufacturer''s Category]]</f>
        <v>Cambridge</v>
      </c>
    </row>
    <row r="24" spans="1:21" ht="42" customHeight="1" x14ac:dyDescent="0.3">
      <c r="A24" s="2" t="str">
        <f t="shared" si="2"/>
        <v>Biamp Systems</v>
      </c>
      <c r="B24" s="17">
        <f t="shared" si="0"/>
        <v>46076</v>
      </c>
      <c r="C24" s="47" t="s">
        <v>3525</v>
      </c>
      <c r="D24" s="45" t="s">
        <v>125</v>
      </c>
      <c r="E24" s="2" t="s">
        <v>38</v>
      </c>
      <c r="F24" s="42">
        <v>34</v>
      </c>
      <c r="G24" s="2" t="str">
        <f t="shared" si="4"/>
        <v>USD</v>
      </c>
      <c r="H24" s="2" t="str">
        <f>Table1367[[#This Row],[Short Description]]</f>
        <v>DRB-1</v>
      </c>
      <c r="I24" s="2" t="s">
        <v>126</v>
      </c>
      <c r="J24" s="2" t="s">
        <v>87</v>
      </c>
      <c r="K24" s="2" t="str">
        <f t="shared" si="5"/>
        <v>Current</v>
      </c>
      <c r="L24" s="2" t="s">
        <v>88</v>
      </c>
      <c r="M24" s="2" t="str">
        <f t="shared" si="6"/>
        <v>PO</v>
      </c>
      <c r="N24" s="2" t="str">
        <f t="shared" si="7"/>
        <v>Standard Freight</v>
      </c>
      <c r="O24" s="2" t="str">
        <f t="shared" si="8"/>
        <v>n</v>
      </c>
      <c r="P24" s="2" t="str">
        <f t="shared" si="9"/>
        <v>n</v>
      </c>
      <c r="Q24" s="2" t="s">
        <v>58</v>
      </c>
      <c r="R24" s="2" t="s">
        <v>61</v>
      </c>
      <c r="S24" s="46" t="str">
        <f t="shared" si="3"/>
        <v>https://www.biamp.com</v>
      </c>
      <c r="T24" s="2" t="str">
        <f>Table1367[[#This Row],[Manufacturer''s Category]]</f>
        <v>Cambridge</v>
      </c>
    </row>
    <row r="25" spans="1:21" ht="42" customHeight="1" x14ac:dyDescent="0.3">
      <c r="A25" s="2" t="str">
        <f t="shared" si="2"/>
        <v>Biamp Systems</v>
      </c>
      <c r="B25" s="17">
        <f t="shared" si="0"/>
        <v>46076</v>
      </c>
      <c r="C25" s="44" t="s">
        <v>3526</v>
      </c>
      <c r="D25" s="45" t="s">
        <v>127</v>
      </c>
      <c r="E25" s="2" t="s">
        <v>38</v>
      </c>
      <c r="F25" s="42">
        <v>51</v>
      </c>
      <c r="G25" s="2" t="str">
        <f t="shared" si="4"/>
        <v>USD</v>
      </c>
      <c r="H25" s="2" t="str">
        <f>Table1367[[#This Row],[Short Description]]</f>
        <v>DRB-1 KIT</v>
      </c>
      <c r="I25" s="2" t="s">
        <v>128</v>
      </c>
      <c r="J25" s="2" t="s">
        <v>87</v>
      </c>
      <c r="K25" s="2" t="str">
        <f t="shared" si="5"/>
        <v>Current</v>
      </c>
      <c r="L25" s="2" t="s">
        <v>88</v>
      </c>
      <c r="M25" s="2" t="str">
        <f t="shared" si="6"/>
        <v>PO</v>
      </c>
      <c r="N25" s="2" t="str">
        <f t="shared" si="7"/>
        <v>Standard Freight</v>
      </c>
      <c r="O25" s="2" t="str">
        <f t="shared" si="8"/>
        <v>n</v>
      </c>
      <c r="P25" s="2" t="str">
        <f t="shared" si="9"/>
        <v>n</v>
      </c>
      <c r="Q25" s="2" t="s">
        <v>58</v>
      </c>
      <c r="R25" s="2" t="s">
        <v>96</v>
      </c>
      <c r="S25" s="46" t="str">
        <f t="shared" si="3"/>
        <v>https://www.biamp.com</v>
      </c>
      <c r="T25" s="2" t="str">
        <f>Table1367[[#This Row],[Manufacturer''s Category]]</f>
        <v>Cambridge</v>
      </c>
    </row>
    <row r="26" spans="1:21" ht="42" customHeight="1" x14ac:dyDescent="0.3">
      <c r="A26" s="2" t="str">
        <f t="shared" si="2"/>
        <v>Biamp Systems</v>
      </c>
      <c r="B26" s="17">
        <f t="shared" si="0"/>
        <v>46076</v>
      </c>
      <c r="C26" s="44" t="s">
        <v>3527</v>
      </c>
      <c r="D26" s="45" t="s">
        <v>130</v>
      </c>
      <c r="E26" s="2" t="s">
        <v>38</v>
      </c>
      <c r="F26" s="42">
        <v>229</v>
      </c>
      <c r="G26" s="2" t="str">
        <f t="shared" si="4"/>
        <v>USD</v>
      </c>
      <c r="H26" s="2" t="str">
        <f>Table1367[[#This Row],[Short Description]]</f>
        <v>DS11x12</v>
      </c>
      <c r="I26" s="2" t="s">
        <v>131</v>
      </c>
      <c r="J26" s="2" t="s">
        <v>95</v>
      </c>
      <c r="K26" s="2" t="str">
        <f t="shared" si="5"/>
        <v>Current</v>
      </c>
      <c r="L26" s="2" t="s">
        <v>88</v>
      </c>
      <c r="M26" s="2" t="str">
        <f t="shared" si="6"/>
        <v>PO</v>
      </c>
      <c r="N26" s="2" t="str">
        <f t="shared" si="7"/>
        <v>Standard Freight</v>
      </c>
      <c r="O26" s="2" t="str">
        <f t="shared" si="8"/>
        <v>n</v>
      </c>
      <c r="P26" s="2" t="str">
        <f t="shared" si="9"/>
        <v>n</v>
      </c>
      <c r="Q26" s="2" t="s">
        <v>42</v>
      </c>
      <c r="R26" s="2" t="s">
        <v>121</v>
      </c>
      <c r="S26" s="46" t="str">
        <f t="shared" si="3"/>
        <v>https://www.biamp.com</v>
      </c>
      <c r="T26" s="2" t="str">
        <f>Table1367[[#This Row],[Manufacturer''s Category]]</f>
        <v>Cambridge</v>
      </c>
    </row>
    <row r="27" spans="1:21" ht="42" customHeight="1" x14ac:dyDescent="0.3">
      <c r="A27" s="2" t="str">
        <f t="shared" si="2"/>
        <v>Biamp Systems</v>
      </c>
      <c r="B27" s="17">
        <f t="shared" si="0"/>
        <v>46076</v>
      </c>
      <c r="C27" s="44" t="s">
        <v>3528</v>
      </c>
      <c r="D27" s="45" t="s">
        <v>132</v>
      </c>
      <c r="E27" s="2" t="s">
        <v>38</v>
      </c>
      <c r="F27" s="42">
        <v>642</v>
      </c>
      <c r="G27" s="2" t="str">
        <f t="shared" si="4"/>
        <v>USD</v>
      </c>
      <c r="H27" s="2" t="str">
        <f>Table1367[[#This Row],[Short Description]]</f>
        <v>DS1320-B-4</v>
      </c>
      <c r="I27" s="45" t="s">
        <v>3103</v>
      </c>
      <c r="J27" s="2" t="s">
        <v>133</v>
      </c>
      <c r="K27" s="2" t="str">
        <f t="shared" si="5"/>
        <v>Current</v>
      </c>
      <c r="L27" s="2" t="s">
        <v>88</v>
      </c>
      <c r="M27" s="2" t="str">
        <f t="shared" si="6"/>
        <v>PO</v>
      </c>
      <c r="N27" s="2" t="str">
        <f t="shared" si="7"/>
        <v>Standard Freight</v>
      </c>
      <c r="O27" s="2" t="str">
        <f t="shared" si="8"/>
        <v>n</v>
      </c>
      <c r="P27" s="2" t="str">
        <f t="shared" si="9"/>
        <v>n</v>
      </c>
      <c r="Q27" s="2" t="s">
        <v>58</v>
      </c>
      <c r="R27" s="2" t="s">
        <v>61</v>
      </c>
      <c r="S27" s="46" t="str">
        <f t="shared" si="3"/>
        <v>https://www.biamp.com</v>
      </c>
      <c r="T27" s="2" t="str">
        <f>Table1367[[#This Row],[Manufacturer''s Category]]</f>
        <v>Cambridge</v>
      </c>
    </row>
    <row r="28" spans="1:21" ht="42" customHeight="1" x14ac:dyDescent="0.3">
      <c r="A28" s="2" t="str">
        <f t="shared" si="2"/>
        <v>Biamp Systems</v>
      </c>
      <c r="B28" s="17">
        <f t="shared" si="0"/>
        <v>46076</v>
      </c>
      <c r="C28" s="44" t="s">
        <v>3529</v>
      </c>
      <c r="D28" s="45" t="s">
        <v>134</v>
      </c>
      <c r="E28" s="2" t="s">
        <v>38</v>
      </c>
      <c r="F28" s="42">
        <v>642</v>
      </c>
      <c r="G28" s="2" t="str">
        <f t="shared" si="4"/>
        <v>USD</v>
      </c>
      <c r="H28" s="2" t="str">
        <f>Table1367[[#This Row],[Short Description]]</f>
        <v>DS1320-W-4</v>
      </c>
      <c r="I28" s="45" t="s">
        <v>3087</v>
      </c>
      <c r="J28" s="2" t="s">
        <v>133</v>
      </c>
      <c r="K28" s="2" t="str">
        <f t="shared" si="5"/>
        <v>Current</v>
      </c>
      <c r="L28" s="2" t="s">
        <v>88</v>
      </c>
      <c r="M28" s="2" t="str">
        <f t="shared" si="6"/>
        <v>PO</v>
      </c>
      <c r="N28" s="2" t="str">
        <f t="shared" si="7"/>
        <v>Standard Freight</v>
      </c>
      <c r="O28" s="2" t="str">
        <f t="shared" si="8"/>
        <v>n</v>
      </c>
      <c r="P28" s="2" t="str">
        <f t="shared" si="9"/>
        <v>n</v>
      </c>
      <c r="Q28" s="2" t="s">
        <v>58</v>
      </c>
      <c r="R28" s="2" t="s">
        <v>61</v>
      </c>
      <c r="S28" s="46" t="str">
        <f t="shared" si="3"/>
        <v>https://www.biamp.com</v>
      </c>
      <c r="T28" s="2" t="str">
        <f>Table1367[[#This Row],[Manufacturer''s Category]]</f>
        <v>Cambridge</v>
      </c>
    </row>
    <row r="29" spans="1:21" ht="42" customHeight="1" x14ac:dyDescent="0.3">
      <c r="A29" s="2" t="str">
        <f t="shared" si="2"/>
        <v>Biamp Systems</v>
      </c>
      <c r="B29" s="17">
        <f t="shared" si="0"/>
        <v>46076</v>
      </c>
      <c r="C29" s="44" t="s">
        <v>3530</v>
      </c>
      <c r="D29" s="45" t="s">
        <v>135</v>
      </c>
      <c r="E29" s="2" t="s">
        <v>38</v>
      </c>
      <c r="F29" s="42">
        <v>123</v>
      </c>
      <c r="G29" s="2" t="str">
        <f t="shared" si="4"/>
        <v>USD</v>
      </c>
      <c r="H29" s="2" t="str">
        <f>Table1367[[#This Row],[Short Description]]</f>
        <v>DS1339B</v>
      </c>
      <c r="I29" s="2" t="s">
        <v>136</v>
      </c>
      <c r="J29" s="2" t="s">
        <v>3096</v>
      </c>
      <c r="K29" s="2" t="str">
        <f t="shared" si="5"/>
        <v>Current</v>
      </c>
      <c r="L29" s="2" t="s">
        <v>88</v>
      </c>
      <c r="M29" s="2" t="str">
        <f t="shared" si="6"/>
        <v>PO</v>
      </c>
      <c r="N29" s="2" t="str">
        <f t="shared" si="7"/>
        <v>Standard Freight</v>
      </c>
      <c r="O29" s="2" t="str">
        <f t="shared" si="8"/>
        <v>n</v>
      </c>
      <c r="P29" s="2" t="str">
        <f t="shared" si="9"/>
        <v>n</v>
      </c>
      <c r="Q29" s="2" t="s">
        <v>58</v>
      </c>
      <c r="R29" s="2" t="s">
        <v>61</v>
      </c>
      <c r="S29" s="46" t="str">
        <f t="shared" si="3"/>
        <v>https://www.biamp.com</v>
      </c>
      <c r="T29" s="2" t="str">
        <f>Table1367[[#This Row],[Manufacturer''s Category]]</f>
        <v>Cambridge</v>
      </c>
      <c r="U29" s="2" t="s">
        <v>137</v>
      </c>
    </row>
    <row r="30" spans="1:21" ht="42" customHeight="1" x14ac:dyDescent="0.3">
      <c r="A30" s="2" t="str">
        <f t="shared" si="2"/>
        <v>Biamp Systems</v>
      </c>
      <c r="B30" s="17">
        <f t="shared" si="0"/>
        <v>46076</v>
      </c>
      <c r="C30" s="44" t="s">
        <v>3531</v>
      </c>
      <c r="D30" s="45" t="s">
        <v>138</v>
      </c>
      <c r="E30" s="2" t="s">
        <v>38</v>
      </c>
      <c r="F30" s="42">
        <v>123</v>
      </c>
      <c r="G30" s="2" t="str">
        <f t="shared" si="4"/>
        <v>USD</v>
      </c>
      <c r="H30" s="2" t="str">
        <f>Table1367[[#This Row],[Short Description]]</f>
        <v>DS1339W</v>
      </c>
      <c r="I30" s="2" t="s">
        <v>139</v>
      </c>
      <c r="J30" s="2" t="s">
        <v>3096</v>
      </c>
      <c r="K30" s="2" t="str">
        <f t="shared" si="5"/>
        <v>Current</v>
      </c>
      <c r="L30" s="2" t="s">
        <v>88</v>
      </c>
      <c r="M30" s="2" t="str">
        <f t="shared" si="6"/>
        <v>PO</v>
      </c>
      <c r="N30" s="2" t="str">
        <f t="shared" si="7"/>
        <v>Standard Freight</v>
      </c>
      <c r="O30" s="2" t="str">
        <f t="shared" si="8"/>
        <v>n</v>
      </c>
      <c r="P30" s="2" t="str">
        <f t="shared" si="9"/>
        <v>n</v>
      </c>
      <c r="Q30" s="2" t="s">
        <v>58</v>
      </c>
      <c r="R30" s="2" t="s">
        <v>61</v>
      </c>
      <c r="S30" s="46" t="str">
        <f t="shared" si="3"/>
        <v>https://www.biamp.com</v>
      </c>
      <c r="T30" s="2" t="str">
        <f>Table1367[[#This Row],[Manufacturer''s Category]]</f>
        <v>Cambridge</v>
      </c>
      <c r="U30" s="2" t="s">
        <v>140</v>
      </c>
    </row>
    <row r="31" spans="1:21" ht="42" customHeight="1" x14ac:dyDescent="0.3">
      <c r="A31" s="2" t="str">
        <f t="shared" si="2"/>
        <v>Biamp Systems</v>
      </c>
      <c r="B31" s="17">
        <f t="shared" si="0"/>
        <v>46076</v>
      </c>
      <c r="C31" s="44" t="s">
        <v>3532</v>
      </c>
      <c r="D31" s="45" t="s">
        <v>141</v>
      </c>
      <c r="E31" s="2" t="s">
        <v>38</v>
      </c>
      <c r="F31" s="42">
        <v>123</v>
      </c>
      <c r="G31" s="2" t="str">
        <f t="shared" si="4"/>
        <v>USD</v>
      </c>
      <c r="H31" s="2" t="str">
        <f>Table1367[[#This Row],[Short Description]]</f>
        <v>DS1357B</v>
      </c>
      <c r="I31" s="49" t="s">
        <v>3088</v>
      </c>
      <c r="J31" s="2" t="s">
        <v>3096</v>
      </c>
      <c r="K31" s="2" t="str">
        <f t="shared" si="5"/>
        <v>Current</v>
      </c>
      <c r="L31" s="2" t="s">
        <v>88</v>
      </c>
      <c r="M31" s="2" t="str">
        <f t="shared" si="6"/>
        <v>PO</v>
      </c>
      <c r="N31" s="2" t="str">
        <f t="shared" si="7"/>
        <v>Standard Freight</v>
      </c>
      <c r="O31" s="2" t="str">
        <f t="shared" si="8"/>
        <v>n</v>
      </c>
      <c r="P31" s="2" t="str">
        <f t="shared" si="9"/>
        <v>n</v>
      </c>
      <c r="Q31" s="2" t="s">
        <v>58</v>
      </c>
      <c r="R31" s="2" t="s">
        <v>61</v>
      </c>
      <c r="S31" s="46" t="str">
        <f t="shared" si="3"/>
        <v>https://www.biamp.com</v>
      </c>
      <c r="T31" s="2" t="str">
        <f>Table1367[[#This Row],[Manufacturer''s Category]]</f>
        <v>Cambridge</v>
      </c>
      <c r="U31" s="2" t="s">
        <v>142</v>
      </c>
    </row>
    <row r="32" spans="1:21" ht="42" customHeight="1" x14ac:dyDescent="0.3">
      <c r="A32" s="2" t="str">
        <f t="shared" si="2"/>
        <v>Biamp Systems</v>
      </c>
      <c r="B32" s="17">
        <f t="shared" si="0"/>
        <v>46076</v>
      </c>
      <c r="C32" s="44" t="s">
        <v>3533</v>
      </c>
      <c r="D32" s="45" t="s">
        <v>143</v>
      </c>
      <c r="E32" s="2" t="s">
        <v>38</v>
      </c>
      <c r="F32" s="42">
        <v>123</v>
      </c>
      <c r="G32" s="2" t="str">
        <f t="shared" si="4"/>
        <v>USD</v>
      </c>
      <c r="H32" s="2" t="str">
        <f>Table1367[[#This Row],[Short Description]]</f>
        <v>DS1357W</v>
      </c>
      <c r="I32" s="49" t="s">
        <v>3089</v>
      </c>
      <c r="J32" s="2" t="s">
        <v>3096</v>
      </c>
      <c r="K32" s="2" t="str">
        <f t="shared" si="5"/>
        <v>Current</v>
      </c>
      <c r="L32" s="2" t="s">
        <v>88</v>
      </c>
      <c r="M32" s="2" t="str">
        <f t="shared" si="6"/>
        <v>PO</v>
      </c>
      <c r="N32" s="2" t="str">
        <f t="shared" si="7"/>
        <v>Standard Freight</v>
      </c>
      <c r="O32" s="2" t="str">
        <f t="shared" si="8"/>
        <v>n</v>
      </c>
      <c r="P32" s="2" t="str">
        <f t="shared" si="9"/>
        <v>n</v>
      </c>
      <c r="Q32" s="2" t="s">
        <v>58</v>
      </c>
      <c r="R32" s="2" t="s">
        <v>61</v>
      </c>
      <c r="S32" s="46" t="str">
        <f t="shared" si="3"/>
        <v>https://www.biamp.com</v>
      </c>
      <c r="T32" s="2" t="str">
        <f>Table1367[[#This Row],[Manufacturer''s Category]]</f>
        <v>Cambridge</v>
      </c>
      <c r="U32" s="2" t="s">
        <v>144</v>
      </c>
    </row>
    <row r="33" spans="1:20" ht="42" customHeight="1" x14ac:dyDescent="0.3">
      <c r="A33" s="2" t="str">
        <f t="shared" si="2"/>
        <v>Biamp Systems</v>
      </c>
      <c r="B33" s="17">
        <f t="shared" si="0"/>
        <v>46076</v>
      </c>
      <c r="C33" s="44" t="s">
        <v>3534</v>
      </c>
      <c r="D33" s="45" t="s">
        <v>145</v>
      </c>
      <c r="E33" s="2" t="s">
        <v>38</v>
      </c>
      <c r="F33" s="42">
        <v>153</v>
      </c>
      <c r="G33" s="2" t="str">
        <f t="shared" si="4"/>
        <v>USD</v>
      </c>
      <c r="H33" s="2" t="str">
        <f>Table1367[[#This Row],[Short Description]]</f>
        <v>DS1375</v>
      </c>
      <c r="I33" s="49" t="s">
        <v>3090</v>
      </c>
      <c r="J33" s="2" t="s">
        <v>3096</v>
      </c>
      <c r="K33" s="2" t="str">
        <f t="shared" si="5"/>
        <v>Current</v>
      </c>
      <c r="L33" s="2" t="s">
        <v>88</v>
      </c>
      <c r="M33" s="2" t="str">
        <f t="shared" si="6"/>
        <v>PO</v>
      </c>
      <c r="N33" s="2" t="str">
        <f t="shared" si="7"/>
        <v>Standard Freight</v>
      </c>
      <c r="O33" s="2" t="str">
        <f t="shared" si="8"/>
        <v>n</v>
      </c>
      <c r="P33" s="2" t="str">
        <f t="shared" si="9"/>
        <v>n</v>
      </c>
      <c r="Q33" s="2" t="s">
        <v>58</v>
      </c>
      <c r="R33" s="2" t="s">
        <v>61</v>
      </c>
      <c r="S33" s="46" t="str">
        <f t="shared" si="3"/>
        <v>https://www.biamp.com</v>
      </c>
      <c r="T33" s="2" t="str">
        <f>Table1367[[#This Row],[Manufacturer''s Category]]</f>
        <v>Cambridge</v>
      </c>
    </row>
    <row r="34" spans="1:20" ht="42" customHeight="1" x14ac:dyDescent="0.3">
      <c r="A34" s="2" t="str">
        <f t="shared" si="2"/>
        <v>Biamp Systems</v>
      </c>
      <c r="B34" s="17">
        <f t="shared" ref="B34:B65" si="10">Effectivity_Date</f>
        <v>46076</v>
      </c>
      <c r="C34" s="44" t="s">
        <v>3535</v>
      </c>
      <c r="D34" s="45" t="s">
        <v>146</v>
      </c>
      <c r="E34" s="2" t="s">
        <v>38</v>
      </c>
      <c r="F34" s="42">
        <v>123</v>
      </c>
      <c r="G34" s="2" t="str">
        <f t="shared" si="4"/>
        <v>USD</v>
      </c>
      <c r="H34" s="2" t="str">
        <f>Table1367[[#This Row],[Short Description]]</f>
        <v>DS1390</v>
      </c>
      <c r="I34" s="2" t="s">
        <v>147</v>
      </c>
      <c r="J34" s="2" t="s">
        <v>3096</v>
      </c>
      <c r="K34" s="2" t="str">
        <f t="shared" si="5"/>
        <v>Current</v>
      </c>
      <c r="L34" s="2" t="s">
        <v>88</v>
      </c>
      <c r="M34" s="2" t="str">
        <f t="shared" si="6"/>
        <v>PO</v>
      </c>
      <c r="N34" s="2" t="str">
        <f t="shared" si="7"/>
        <v>Standard Freight</v>
      </c>
      <c r="O34" s="2" t="str">
        <f t="shared" si="8"/>
        <v>n</v>
      </c>
      <c r="P34" s="2" t="str">
        <f t="shared" si="9"/>
        <v>n</v>
      </c>
      <c r="Q34" s="2" t="s">
        <v>58</v>
      </c>
      <c r="R34" s="2" t="s">
        <v>61</v>
      </c>
      <c r="S34" s="46" t="str">
        <f t="shared" si="3"/>
        <v>https://www.biamp.com</v>
      </c>
      <c r="T34" s="2" t="str">
        <f>Table1367[[#This Row],[Manufacturer''s Category]]</f>
        <v>Cambridge</v>
      </c>
    </row>
    <row r="35" spans="1:20" ht="42" customHeight="1" x14ac:dyDescent="0.3">
      <c r="A35" s="2" t="str">
        <f t="shared" si="2"/>
        <v>Biamp Systems</v>
      </c>
      <c r="B35" s="17">
        <f t="shared" si="10"/>
        <v>46076</v>
      </c>
      <c r="C35" s="44" t="s">
        <v>3536</v>
      </c>
      <c r="D35" s="45" t="s">
        <v>148</v>
      </c>
      <c r="E35" s="2" t="s">
        <v>38</v>
      </c>
      <c r="F35" s="42">
        <v>212</v>
      </c>
      <c r="G35" s="2" t="str">
        <f t="shared" si="4"/>
        <v>USD</v>
      </c>
      <c r="H35" s="2" t="str">
        <f>Table1367[[#This Row],[Short Description]]</f>
        <v>DS1390B</v>
      </c>
      <c r="I35" s="2" t="s">
        <v>149</v>
      </c>
      <c r="J35" s="2" t="s">
        <v>3096</v>
      </c>
      <c r="K35" s="2" t="str">
        <f t="shared" si="5"/>
        <v>Current</v>
      </c>
      <c r="L35" s="2" t="s">
        <v>88</v>
      </c>
      <c r="M35" s="2" t="str">
        <f t="shared" si="6"/>
        <v>PO</v>
      </c>
      <c r="N35" s="2" t="str">
        <f t="shared" si="7"/>
        <v>Standard Freight</v>
      </c>
      <c r="O35" s="2" t="str">
        <f t="shared" si="8"/>
        <v>n</v>
      </c>
      <c r="P35" s="2" t="str">
        <f t="shared" si="9"/>
        <v>n</v>
      </c>
      <c r="Q35" s="2" t="s">
        <v>58</v>
      </c>
      <c r="R35" s="2" t="s">
        <v>61</v>
      </c>
      <c r="S35" s="46" t="str">
        <f t="shared" si="3"/>
        <v>https://www.biamp.com</v>
      </c>
      <c r="T35" s="2" t="str">
        <f>Table1367[[#This Row],[Manufacturer''s Category]]</f>
        <v>Cambridge</v>
      </c>
    </row>
    <row r="36" spans="1:20" ht="42" customHeight="1" x14ac:dyDescent="0.3">
      <c r="A36" s="2" t="str">
        <f t="shared" si="2"/>
        <v>Biamp Systems</v>
      </c>
      <c r="B36" s="17">
        <f t="shared" si="10"/>
        <v>46076</v>
      </c>
      <c r="C36" s="44" t="s">
        <v>3537</v>
      </c>
      <c r="D36" s="45" t="s">
        <v>150</v>
      </c>
      <c r="E36" s="2" t="s">
        <v>38</v>
      </c>
      <c r="F36" s="42">
        <v>123</v>
      </c>
      <c r="G36" s="2" t="str">
        <f t="shared" si="4"/>
        <v>USD</v>
      </c>
      <c r="H36" s="2" t="str">
        <f>Table1367[[#This Row],[Short Description]]</f>
        <v>DS1398</v>
      </c>
      <c r="I36" s="49" t="s">
        <v>3091</v>
      </c>
      <c r="J36" s="2" t="s">
        <v>3096</v>
      </c>
      <c r="K36" s="2" t="str">
        <f t="shared" si="5"/>
        <v>Current</v>
      </c>
      <c r="L36" s="2" t="s">
        <v>88</v>
      </c>
      <c r="M36" s="2" t="str">
        <f t="shared" si="6"/>
        <v>PO</v>
      </c>
      <c r="N36" s="2" t="str">
        <f t="shared" si="7"/>
        <v>Standard Freight</v>
      </c>
      <c r="O36" s="2" t="str">
        <f t="shared" si="8"/>
        <v>n</v>
      </c>
      <c r="P36" s="2" t="str">
        <f t="shared" si="9"/>
        <v>n</v>
      </c>
      <c r="Q36" s="2" t="s">
        <v>58</v>
      </c>
      <c r="R36" s="2" t="s">
        <v>61</v>
      </c>
      <c r="S36" s="46" t="str">
        <f t="shared" si="3"/>
        <v>https://www.biamp.com</v>
      </c>
      <c r="T36" s="2" t="str">
        <f>Table1367[[#This Row],[Manufacturer''s Category]]</f>
        <v>Cambridge</v>
      </c>
    </row>
    <row r="37" spans="1:20" ht="42" customHeight="1" x14ac:dyDescent="0.3">
      <c r="A37" s="2" t="str">
        <f t="shared" si="2"/>
        <v>Biamp Systems</v>
      </c>
      <c r="B37" s="17">
        <f t="shared" si="10"/>
        <v>46076</v>
      </c>
      <c r="C37" s="44" t="s">
        <v>3538</v>
      </c>
      <c r="D37" s="45" t="s">
        <v>151</v>
      </c>
      <c r="E37" s="2" t="s">
        <v>38</v>
      </c>
      <c r="F37" s="42">
        <v>212</v>
      </c>
      <c r="G37" s="2" t="str">
        <f t="shared" si="4"/>
        <v>USD</v>
      </c>
      <c r="H37" s="2" t="str">
        <f>Table1367[[#This Row],[Short Description]]</f>
        <v>DS1398B</v>
      </c>
      <c r="I37" s="49" t="s">
        <v>3092</v>
      </c>
      <c r="J37" s="2" t="s">
        <v>3096</v>
      </c>
      <c r="K37" s="2" t="str">
        <f t="shared" si="5"/>
        <v>Current</v>
      </c>
      <c r="L37" s="2" t="s">
        <v>88</v>
      </c>
      <c r="M37" s="2" t="str">
        <f t="shared" si="6"/>
        <v>PO</v>
      </c>
      <c r="N37" s="2" t="str">
        <f t="shared" si="7"/>
        <v>Standard Freight</v>
      </c>
      <c r="O37" s="2" t="str">
        <f t="shared" si="8"/>
        <v>n</v>
      </c>
      <c r="P37" s="2" t="str">
        <f t="shared" si="9"/>
        <v>n</v>
      </c>
      <c r="Q37" s="2" t="s">
        <v>58</v>
      </c>
      <c r="R37" s="2" t="s">
        <v>61</v>
      </c>
      <c r="S37" s="46" t="str">
        <f t="shared" si="3"/>
        <v>https://www.biamp.com</v>
      </c>
      <c r="T37" s="2" t="str">
        <f>Table1367[[#This Row],[Manufacturer''s Category]]</f>
        <v>Cambridge</v>
      </c>
    </row>
    <row r="38" spans="1:20" ht="42" customHeight="1" x14ac:dyDescent="0.3">
      <c r="A38" s="2" t="str">
        <f t="shared" si="2"/>
        <v>Biamp Systems</v>
      </c>
      <c r="B38" s="17">
        <f t="shared" si="10"/>
        <v>46076</v>
      </c>
      <c r="C38" s="44" t="s">
        <v>3539</v>
      </c>
      <c r="D38" s="45" t="s">
        <v>152</v>
      </c>
      <c r="E38" s="2" t="s">
        <v>38</v>
      </c>
      <c r="F38" s="42">
        <v>83</v>
      </c>
      <c r="G38" s="2" t="str">
        <f t="shared" si="4"/>
        <v>USD</v>
      </c>
      <c r="H38" s="2" t="str">
        <f>Table1367[[#This Row],[Short Description]]</f>
        <v>DS2022</v>
      </c>
      <c r="I38" s="2" t="s">
        <v>153</v>
      </c>
      <c r="J38" s="2" t="s">
        <v>95</v>
      </c>
      <c r="K38" s="2" t="str">
        <f t="shared" si="5"/>
        <v>Current</v>
      </c>
      <c r="L38" s="2" t="s">
        <v>88</v>
      </c>
      <c r="M38" s="2" t="str">
        <f t="shared" si="6"/>
        <v>PO</v>
      </c>
      <c r="N38" s="2" t="str">
        <f t="shared" si="7"/>
        <v>Standard Freight</v>
      </c>
      <c r="O38" s="2" t="str">
        <f t="shared" si="8"/>
        <v>n</v>
      </c>
      <c r="P38" s="2" t="str">
        <f t="shared" si="9"/>
        <v>n</v>
      </c>
      <c r="Q38" s="2" t="s">
        <v>42</v>
      </c>
      <c r="R38" s="2" t="s">
        <v>121</v>
      </c>
      <c r="S38" s="46" t="str">
        <f t="shared" si="3"/>
        <v>https://www.biamp.com</v>
      </c>
      <c r="T38" s="2" t="str">
        <f>Table1367[[#This Row],[Manufacturer''s Category]]</f>
        <v>Cambridge</v>
      </c>
    </row>
    <row r="39" spans="1:20" ht="42" customHeight="1" x14ac:dyDescent="0.3">
      <c r="A39" s="2" t="str">
        <f t="shared" si="2"/>
        <v>Biamp Systems</v>
      </c>
      <c r="B39" s="17">
        <f t="shared" si="10"/>
        <v>46076</v>
      </c>
      <c r="C39" s="44" t="s">
        <v>3540</v>
      </c>
      <c r="D39" s="45" t="s">
        <v>154</v>
      </c>
      <c r="E39" s="2" t="s">
        <v>38</v>
      </c>
      <c r="F39" s="42">
        <v>363</v>
      </c>
      <c r="G39" s="2" t="str">
        <f t="shared" si="4"/>
        <v>USD</v>
      </c>
      <c r="H39" s="2" t="str">
        <f>Table1367[[#This Row],[Short Description]]</f>
        <v>DS2400</v>
      </c>
      <c r="I39" s="2" t="s">
        <v>155</v>
      </c>
      <c r="J39" s="2" t="s">
        <v>133</v>
      </c>
      <c r="K39" s="2" t="str">
        <f t="shared" si="5"/>
        <v>Current</v>
      </c>
      <c r="L39" s="2" t="s">
        <v>88</v>
      </c>
      <c r="M39" s="2" t="str">
        <f t="shared" si="6"/>
        <v>PO</v>
      </c>
      <c r="N39" s="2" t="str">
        <f t="shared" si="7"/>
        <v>Standard Freight</v>
      </c>
      <c r="O39" s="2" t="str">
        <f t="shared" si="8"/>
        <v>n</v>
      </c>
      <c r="P39" s="2" t="str">
        <f t="shared" si="9"/>
        <v>n</v>
      </c>
      <c r="Q39" s="2" t="s">
        <v>42</v>
      </c>
      <c r="R39" s="2" t="s">
        <v>121</v>
      </c>
      <c r="S39" s="46" t="str">
        <f t="shared" si="3"/>
        <v>https://www.biamp.com</v>
      </c>
      <c r="T39" s="2" t="str">
        <f>Table1367[[#This Row],[Manufacturer''s Category]]</f>
        <v>Cambridge</v>
      </c>
    </row>
    <row r="40" spans="1:20" ht="42" customHeight="1" x14ac:dyDescent="0.3">
      <c r="A40" s="2" t="str">
        <f t="shared" si="2"/>
        <v>Biamp Systems</v>
      </c>
      <c r="B40" s="17">
        <f t="shared" si="10"/>
        <v>46076</v>
      </c>
      <c r="C40" s="44" t="s">
        <v>3541</v>
      </c>
      <c r="D40" s="45" t="s">
        <v>156</v>
      </c>
      <c r="E40" s="2" t="s">
        <v>38</v>
      </c>
      <c r="F40" s="42">
        <v>502</v>
      </c>
      <c r="G40" s="2" t="str">
        <f t="shared" si="4"/>
        <v>USD</v>
      </c>
      <c r="H40" s="2" t="str">
        <f>Table1367[[#This Row],[Short Description]]</f>
        <v>DS2408</v>
      </c>
      <c r="I40" s="49" t="s">
        <v>3093</v>
      </c>
      <c r="J40" s="2" t="s">
        <v>133</v>
      </c>
      <c r="K40" s="2" t="str">
        <f t="shared" si="5"/>
        <v>Current</v>
      </c>
      <c r="L40" s="2" t="s">
        <v>88</v>
      </c>
      <c r="M40" s="2" t="str">
        <f t="shared" si="6"/>
        <v>PO</v>
      </c>
      <c r="N40" s="2" t="str">
        <f t="shared" si="7"/>
        <v>Standard Freight</v>
      </c>
      <c r="O40" s="2" t="str">
        <f t="shared" si="8"/>
        <v>n</v>
      </c>
      <c r="P40" s="2" t="str">
        <f t="shared" si="9"/>
        <v>n</v>
      </c>
      <c r="Q40" s="2" t="s">
        <v>42</v>
      </c>
      <c r="R40" s="2" t="s">
        <v>121</v>
      </c>
      <c r="S40" s="46" t="str">
        <f t="shared" si="3"/>
        <v>https://www.biamp.com</v>
      </c>
      <c r="T40" s="2" t="str">
        <f>Table1367[[#This Row],[Manufacturer''s Category]]</f>
        <v>Cambridge</v>
      </c>
    </row>
    <row r="41" spans="1:20" ht="42" customHeight="1" x14ac:dyDescent="0.3">
      <c r="A41" s="2" t="str">
        <f t="shared" si="2"/>
        <v>Biamp Systems</v>
      </c>
      <c r="B41" s="17">
        <f t="shared" si="10"/>
        <v>46076</v>
      </c>
      <c r="C41" s="44" t="s">
        <v>3542</v>
      </c>
      <c r="D41" s="45" t="s">
        <v>157</v>
      </c>
      <c r="E41" s="2" t="s">
        <v>38</v>
      </c>
      <c r="F41" s="42">
        <v>316</v>
      </c>
      <c r="G41" s="2" t="str">
        <f t="shared" si="4"/>
        <v>USD</v>
      </c>
      <c r="H41" s="2" t="str">
        <f>Table1367[[#This Row],[Short Description]]</f>
        <v>DS2500</v>
      </c>
      <c r="I41" s="2" t="s">
        <v>158</v>
      </c>
      <c r="J41" s="2" t="s">
        <v>133</v>
      </c>
      <c r="K41" s="2" t="str">
        <f t="shared" si="5"/>
        <v>Current</v>
      </c>
      <c r="L41" s="2" t="s">
        <v>88</v>
      </c>
      <c r="M41" s="2" t="str">
        <f t="shared" si="6"/>
        <v>PO</v>
      </c>
      <c r="N41" s="2" t="str">
        <f t="shared" si="7"/>
        <v>Standard Freight</v>
      </c>
      <c r="O41" s="2" t="str">
        <f t="shared" si="8"/>
        <v>n</v>
      </c>
      <c r="P41" s="2" t="str">
        <f t="shared" si="9"/>
        <v>n</v>
      </c>
      <c r="Q41" s="2" t="s">
        <v>42</v>
      </c>
      <c r="R41" s="2" t="s">
        <v>121</v>
      </c>
      <c r="S41" s="46" t="str">
        <f t="shared" si="3"/>
        <v>https://www.biamp.com</v>
      </c>
      <c r="T41" s="2" t="str">
        <f>Table1367[[#This Row],[Manufacturer''s Category]]</f>
        <v>Cambridge</v>
      </c>
    </row>
    <row r="42" spans="1:20" ht="42" customHeight="1" x14ac:dyDescent="0.3">
      <c r="A42" s="2" t="str">
        <f t="shared" si="2"/>
        <v>Biamp Systems</v>
      </c>
      <c r="B42" s="17">
        <f t="shared" si="10"/>
        <v>46076</v>
      </c>
      <c r="C42" s="44" t="s">
        <v>3543</v>
      </c>
      <c r="D42" s="45" t="s">
        <v>159</v>
      </c>
      <c r="E42" s="2" t="s">
        <v>38</v>
      </c>
      <c r="F42" s="42">
        <v>721</v>
      </c>
      <c r="G42" s="2" t="str">
        <f t="shared" si="4"/>
        <v>USD</v>
      </c>
      <c r="H42" s="2" t="str">
        <f>Table1367[[#This Row],[Short Description]]</f>
        <v>DS2508</v>
      </c>
      <c r="I42" s="49" t="s">
        <v>3094</v>
      </c>
      <c r="J42" s="2" t="s">
        <v>133</v>
      </c>
      <c r="K42" s="2" t="str">
        <f t="shared" si="5"/>
        <v>Current</v>
      </c>
      <c r="L42" s="2" t="s">
        <v>88</v>
      </c>
      <c r="M42" s="2" t="str">
        <f t="shared" si="6"/>
        <v>PO</v>
      </c>
      <c r="N42" s="2" t="str">
        <f t="shared" si="7"/>
        <v>Standard Freight</v>
      </c>
      <c r="O42" s="2" t="str">
        <f t="shared" si="8"/>
        <v>n</v>
      </c>
      <c r="P42" s="2" t="str">
        <f t="shared" si="9"/>
        <v>n</v>
      </c>
      <c r="Q42" s="2" t="s">
        <v>42</v>
      </c>
      <c r="R42" s="2" t="s">
        <v>121</v>
      </c>
      <c r="S42" s="46" t="str">
        <f t="shared" si="3"/>
        <v>https://www.biamp.com</v>
      </c>
      <c r="T42" s="2" t="str">
        <f>Table1367[[#This Row],[Manufacturer''s Category]]</f>
        <v>Cambridge</v>
      </c>
    </row>
    <row r="43" spans="1:20" ht="42" customHeight="1" x14ac:dyDescent="0.3">
      <c r="A43" s="2" t="str">
        <f t="shared" si="2"/>
        <v>Biamp Systems</v>
      </c>
      <c r="B43" s="17">
        <f t="shared" si="10"/>
        <v>46076</v>
      </c>
      <c r="C43" s="44" t="s">
        <v>3544</v>
      </c>
      <c r="D43" s="45" t="s">
        <v>160</v>
      </c>
      <c r="E43" s="2" t="s">
        <v>38</v>
      </c>
      <c r="F43" s="42">
        <v>418</v>
      </c>
      <c r="G43" s="2" t="str">
        <f t="shared" si="4"/>
        <v>USD</v>
      </c>
      <c r="H43" s="2" t="str">
        <f>Table1367[[#This Row],[Short Description]]</f>
        <v>DS2530</v>
      </c>
      <c r="I43" s="2" t="s">
        <v>161</v>
      </c>
      <c r="J43" s="2" t="s">
        <v>133</v>
      </c>
      <c r="K43" s="2" t="str">
        <f t="shared" si="5"/>
        <v>Current</v>
      </c>
      <c r="L43" s="2" t="s">
        <v>88</v>
      </c>
      <c r="M43" s="2" t="str">
        <f t="shared" si="6"/>
        <v>PO</v>
      </c>
      <c r="N43" s="2" t="str">
        <f t="shared" si="7"/>
        <v>Standard Freight</v>
      </c>
      <c r="O43" s="2" t="str">
        <f t="shared" si="8"/>
        <v>n</v>
      </c>
      <c r="P43" s="2" t="str">
        <f t="shared" si="9"/>
        <v>n</v>
      </c>
      <c r="Q43" s="2" t="s">
        <v>42</v>
      </c>
      <c r="R43" s="2" t="s">
        <v>121</v>
      </c>
      <c r="S43" s="46" t="str">
        <f t="shared" si="3"/>
        <v>https://www.biamp.com</v>
      </c>
      <c r="T43" s="2" t="str">
        <f>Table1367[[#This Row],[Manufacturer''s Category]]</f>
        <v>Cambridge</v>
      </c>
    </row>
    <row r="44" spans="1:20" ht="42" customHeight="1" x14ac:dyDescent="0.3">
      <c r="A44" s="2" t="str">
        <f t="shared" si="2"/>
        <v>Biamp Systems</v>
      </c>
      <c r="B44" s="17">
        <f t="shared" si="10"/>
        <v>46076</v>
      </c>
      <c r="C44" s="44" t="s">
        <v>3545</v>
      </c>
      <c r="D44" s="45" t="s">
        <v>162</v>
      </c>
      <c r="E44" s="2" t="s">
        <v>38</v>
      </c>
      <c r="F44" s="42">
        <v>1984</v>
      </c>
      <c r="G44" s="2" t="str">
        <f t="shared" si="4"/>
        <v>USD</v>
      </c>
      <c r="H44" s="2" t="str">
        <f>Table1367[[#This Row],[Short Description]]</f>
        <v>DS3002</v>
      </c>
      <c r="I44" s="2" t="s">
        <v>163</v>
      </c>
      <c r="J44" s="2" t="s">
        <v>129</v>
      </c>
      <c r="K44" s="2" t="str">
        <f t="shared" si="5"/>
        <v>Current</v>
      </c>
      <c r="L44" s="2" t="s">
        <v>88</v>
      </c>
      <c r="M44" s="2" t="str">
        <f t="shared" si="6"/>
        <v>PO</v>
      </c>
      <c r="N44" s="2" t="str">
        <f t="shared" si="7"/>
        <v>Standard Freight</v>
      </c>
      <c r="O44" s="2" t="str">
        <f t="shared" si="8"/>
        <v>n</v>
      </c>
      <c r="P44" s="2" t="str">
        <f t="shared" si="9"/>
        <v>n</v>
      </c>
      <c r="Q44" s="2" t="s">
        <v>42</v>
      </c>
      <c r="R44" s="2" t="s">
        <v>121</v>
      </c>
      <c r="S44" s="46" t="str">
        <f t="shared" si="3"/>
        <v>https://www.biamp.com</v>
      </c>
      <c r="T44" s="2" t="str">
        <f>Table1367[[#This Row],[Manufacturer''s Category]]</f>
        <v>Cambridge</v>
      </c>
    </row>
    <row r="45" spans="1:20" ht="42" customHeight="1" x14ac:dyDescent="0.3">
      <c r="A45" s="2" t="str">
        <f t="shared" si="2"/>
        <v>Biamp Systems</v>
      </c>
      <c r="B45" s="17">
        <f t="shared" si="10"/>
        <v>46076</v>
      </c>
      <c r="C45" s="44" t="s">
        <v>3546</v>
      </c>
      <c r="D45" s="45" t="s">
        <v>164</v>
      </c>
      <c r="E45" s="2" t="s">
        <v>38</v>
      </c>
      <c r="F45" s="42">
        <v>1353</v>
      </c>
      <c r="G45" s="2" t="str">
        <f t="shared" si="4"/>
        <v>USD</v>
      </c>
      <c r="H45" s="2" t="str">
        <f>Table1367[[#This Row],[Short Description]]</f>
        <v>DSLG22</v>
      </c>
      <c r="I45" s="2" t="s">
        <v>165</v>
      </c>
      <c r="J45" s="2" t="s">
        <v>166</v>
      </c>
      <c r="K45" s="2" t="str">
        <f t="shared" si="5"/>
        <v>Current</v>
      </c>
      <c r="L45" s="2" t="s">
        <v>88</v>
      </c>
      <c r="M45" s="2" t="str">
        <f t="shared" si="6"/>
        <v>PO</v>
      </c>
      <c r="N45" s="2" t="str">
        <f t="shared" si="7"/>
        <v>Standard Freight</v>
      </c>
      <c r="O45" s="2" t="str">
        <f t="shared" si="8"/>
        <v>n</v>
      </c>
      <c r="P45" s="2" t="str">
        <f t="shared" si="9"/>
        <v>n</v>
      </c>
      <c r="Q45" s="2" t="s">
        <v>58</v>
      </c>
      <c r="R45" s="2" t="s">
        <v>167</v>
      </c>
      <c r="S45" s="46" t="str">
        <f t="shared" si="3"/>
        <v>https://www.biamp.com</v>
      </c>
      <c r="T45" s="2" t="str">
        <f>Table1367[[#This Row],[Manufacturer''s Category]]</f>
        <v>Cambridge</v>
      </c>
    </row>
    <row r="46" spans="1:20" ht="42" customHeight="1" x14ac:dyDescent="0.3">
      <c r="A46" s="2" t="str">
        <f t="shared" ref="A46:A77" si="11">Company</f>
        <v>Biamp Systems</v>
      </c>
      <c r="B46" s="17">
        <f t="shared" si="10"/>
        <v>46076</v>
      </c>
      <c r="C46" s="44" t="s">
        <v>3547</v>
      </c>
      <c r="D46" s="45" t="s">
        <v>168</v>
      </c>
      <c r="E46" s="2" t="s">
        <v>38</v>
      </c>
      <c r="F46" s="42">
        <v>653</v>
      </c>
      <c r="G46" s="2" t="str">
        <f t="shared" si="4"/>
        <v>USD</v>
      </c>
      <c r="H46" s="2" t="str">
        <f>Table1367[[#This Row],[Short Description]]</f>
        <v>DSMSK1</v>
      </c>
      <c r="I46" s="2" t="s">
        <v>169</v>
      </c>
      <c r="J46" s="2" t="s">
        <v>133</v>
      </c>
      <c r="K46" s="2" t="str">
        <f t="shared" si="5"/>
        <v>Current</v>
      </c>
      <c r="L46" s="2" t="s">
        <v>88</v>
      </c>
      <c r="M46" s="2" t="str">
        <f t="shared" si="6"/>
        <v>PO</v>
      </c>
      <c r="N46" s="2" t="str">
        <f t="shared" si="7"/>
        <v>Standard Freight</v>
      </c>
      <c r="O46" s="2" t="str">
        <f t="shared" si="8"/>
        <v>n</v>
      </c>
      <c r="P46" s="2" t="str">
        <f t="shared" si="9"/>
        <v>n</v>
      </c>
      <c r="Q46" s="2" t="s">
        <v>58</v>
      </c>
      <c r="R46" s="2" t="s">
        <v>61</v>
      </c>
      <c r="S46" s="46" t="str">
        <f t="shared" ref="S46:S77" si="12">URL</f>
        <v>https://www.biamp.com</v>
      </c>
      <c r="T46" s="2" t="str">
        <f>Table1367[[#This Row],[Manufacturer''s Category]]</f>
        <v>Cambridge</v>
      </c>
    </row>
    <row r="47" spans="1:20" ht="42" customHeight="1" x14ac:dyDescent="0.3">
      <c r="A47" s="2" t="str">
        <f t="shared" si="11"/>
        <v>Biamp Systems</v>
      </c>
      <c r="B47" s="17">
        <f t="shared" si="10"/>
        <v>46076</v>
      </c>
      <c r="C47" s="47">
        <v>650.01009999999997</v>
      </c>
      <c r="D47" s="45" t="s">
        <v>170</v>
      </c>
      <c r="E47" s="2" t="s">
        <v>38</v>
      </c>
      <c r="F47" s="42">
        <v>30</v>
      </c>
      <c r="G47" s="2" t="str">
        <f t="shared" ref="G47:G78" si="13">Currency</f>
        <v>USD</v>
      </c>
      <c r="H47" s="2" t="str">
        <f>Table1367[[#This Row],[Short Description]]</f>
        <v>DSPC7</v>
      </c>
      <c r="I47" s="2" t="s">
        <v>171</v>
      </c>
      <c r="J47" s="2" t="s">
        <v>99</v>
      </c>
      <c r="K47" s="2" t="str">
        <f t="shared" ref="K47:K78" si="14">ItemStatus</f>
        <v>Current</v>
      </c>
      <c r="L47" s="2" t="s">
        <v>88</v>
      </c>
      <c r="M47" s="2" t="str">
        <f t="shared" ref="M47:M78" si="15">FOB</f>
        <v>PO</v>
      </c>
      <c r="N47" s="2" t="str">
        <f t="shared" ref="N47:N78" si="16">Freight</f>
        <v>Standard Freight</v>
      </c>
      <c r="O47" s="2" t="str">
        <f t="shared" ref="O47:O78" si="17">DropShip</f>
        <v>n</v>
      </c>
      <c r="P47" s="2" t="str">
        <f t="shared" ref="P47:P78" si="18">EnergyStar</f>
        <v>n</v>
      </c>
      <c r="Q47" s="2" t="s">
        <v>58</v>
      </c>
      <c r="R47" s="2" t="s">
        <v>61</v>
      </c>
      <c r="S47" s="46" t="str">
        <f t="shared" si="12"/>
        <v>https://www.biamp.com</v>
      </c>
      <c r="T47" s="2" t="str">
        <f>Table1367[[#This Row],[Manufacturer''s Category]]</f>
        <v>Cambridge</v>
      </c>
    </row>
    <row r="48" spans="1:20" ht="42" customHeight="1" x14ac:dyDescent="0.3">
      <c r="A48" s="2" t="str">
        <f t="shared" si="11"/>
        <v>Biamp Systems</v>
      </c>
      <c r="B48" s="17">
        <f t="shared" si="10"/>
        <v>46076</v>
      </c>
      <c r="C48" s="44" t="s">
        <v>3548</v>
      </c>
      <c r="D48" s="45" t="s">
        <v>173</v>
      </c>
      <c r="E48" s="2" t="s">
        <v>38</v>
      </c>
      <c r="F48" s="42">
        <v>538</v>
      </c>
      <c r="G48" s="2" t="str">
        <f t="shared" si="13"/>
        <v>USD</v>
      </c>
      <c r="H48" s="2" t="str">
        <f>Table1367[[#This Row],[Short Description]]</f>
        <v>DSRMP-4</v>
      </c>
      <c r="I48" s="2" t="s">
        <v>174</v>
      </c>
      <c r="J48" s="2" t="s">
        <v>172</v>
      </c>
      <c r="K48" s="2" t="str">
        <f t="shared" si="14"/>
        <v>Current</v>
      </c>
      <c r="L48" s="2" t="s">
        <v>88</v>
      </c>
      <c r="M48" s="2" t="str">
        <f t="shared" si="15"/>
        <v>PO</v>
      </c>
      <c r="N48" s="2" t="str">
        <f t="shared" si="16"/>
        <v>Standard Freight</v>
      </c>
      <c r="O48" s="2" t="str">
        <f t="shared" si="17"/>
        <v>n</v>
      </c>
      <c r="P48" s="2" t="str">
        <f t="shared" si="18"/>
        <v>n</v>
      </c>
      <c r="Q48" s="2" t="s">
        <v>58</v>
      </c>
      <c r="R48" s="2" t="s">
        <v>61</v>
      </c>
      <c r="S48" s="46" t="str">
        <f t="shared" si="12"/>
        <v>https://www.biamp.com</v>
      </c>
      <c r="T48" s="2" t="str">
        <f>Table1367[[#This Row],[Manufacturer''s Category]]</f>
        <v>Cambridge</v>
      </c>
    </row>
    <row r="49" spans="1:21" ht="42" customHeight="1" x14ac:dyDescent="0.3">
      <c r="A49" s="2" t="str">
        <f t="shared" si="11"/>
        <v>Biamp Systems</v>
      </c>
      <c r="B49" s="17">
        <f t="shared" si="10"/>
        <v>46076</v>
      </c>
      <c r="C49" s="44" t="s">
        <v>3549</v>
      </c>
      <c r="D49" s="45" t="s">
        <v>175</v>
      </c>
      <c r="E49" s="2" t="s">
        <v>38</v>
      </c>
      <c r="F49" s="42">
        <v>992</v>
      </c>
      <c r="G49" s="2" t="str">
        <f t="shared" si="13"/>
        <v>USD</v>
      </c>
      <c r="H49" s="2" t="str">
        <f>Table1367[[#This Row],[Short Description]]</f>
        <v>DSRMP-8</v>
      </c>
      <c r="I49" s="2" t="s">
        <v>176</v>
      </c>
      <c r="J49" s="2" t="s">
        <v>172</v>
      </c>
      <c r="K49" s="2" t="str">
        <f t="shared" si="14"/>
        <v>Current</v>
      </c>
      <c r="L49" s="2" t="s">
        <v>88</v>
      </c>
      <c r="M49" s="2" t="str">
        <f t="shared" si="15"/>
        <v>PO</v>
      </c>
      <c r="N49" s="2" t="str">
        <f t="shared" si="16"/>
        <v>Standard Freight</v>
      </c>
      <c r="O49" s="2" t="str">
        <f t="shared" si="17"/>
        <v>n</v>
      </c>
      <c r="P49" s="2" t="str">
        <f t="shared" si="18"/>
        <v>n</v>
      </c>
      <c r="Q49" s="2" t="s">
        <v>58</v>
      </c>
      <c r="R49" s="2" t="s">
        <v>61</v>
      </c>
      <c r="S49" s="46" t="str">
        <f t="shared" si="12"/>
        <v>https://www.biamp.com</v>
      </c>
      <c r="T49" s="2" t="str">
        <f>Table1367[[#This Row],[Manufacturer''s Category]]</f>
        <v>Cambridge</v>
      </c>
    </row>
    <row r="50" spans="1:21" ht="42" customHeight="1" x14ac:dyDescent="0.3">
      <c r="A50" s="2" t="str">
        <f t="shared" si="11"/>
        <v>Biamp Systems</v>
      </c>
      <c r="B50" s="17">
        <f t="shared" si="10"/>
        <v>46076</v>
      </c>
      <c r="C50" s="47" t="s">
        <v>3550</v>
      </c>
      <c r="D50" s="45" t="s">
        <v>177</v>
      </c>
      <c r="E50" s="2" t="s">
        <v>38</v>
      </c>
      <c r="F50" s="42">
        <v>76</v>
      </c>
      <c r="G50" s="2" t="str">
        <f t="shared" si="13"/>
        <v>USD</v>
      </c>
      <c r="H50" s="2" t="str">
        <f>Table1367[[#This Row],[Short Description]]</f>
        <v>DSSD1-BR16</v>
      </c>
      <c r="I50" s="2" t="s">
        <v>178</v>
      </c>
      <c r="J50" s="2" t="s">
        <v>133</v>
      </c>
      <c r="K50" s="2" t="str">
        <f t="shared" si="14"/>
        <v>Current</v>
      </c>
      <c r="L50" s="2" t="s">
        <v>88</v>
      </c>
      <c r="M50" s="2" t="str">
        <f t="shared" si="15"/>
        <v>PO</v>
      </c>
      <c r="N50" s="2" t="str">
        <f t="shared" si="16"/>
        <v>Standard Freight</v>
      </c>
      <c r="O50" s="2" t="str">
        <f t="shared" si="17"/>
        <v>n</v>
      </c>
      <c r="P50" s="2" t="str">
        <f t="shared" si="18"/>
        <v>n</v>
      </c>
      <c r="Q50" s="2" t="s">
        <v>58</v>
      </c>
      <c r="R50" s="2" t="s">
        <v>61</v>
      </c>
      <c r="S50" s="46" t="str">
        <f t="shared" si="12"/>
        <v>https://www.biamp.com</v>
      </c>
      <c r="T50" s="2" t="str">
        <f>Table1367[[#This Row],[Manufacturer''s Category]]</f>
        <v>Cambridge</v>
      </c>
    </row>
    <row r="51" spans="1:21" ht="42" customHeight="1" x14ac:dyDescent="0.3">
      <c r="A51" s="2" t="str">
        <f t="shared" si="11"/>
        <v>Biamp Systems</v>
      </c>
      <c r="B51" s="17">
        <f t="shared" si="10"/>
        <v>46076</v>
      </c>
      <c r="C51" s="47" t="s">
        <v>3551</v>
      </c>
      <c r="D51" s="45" t="s">
        <v>179</v>
      </c>
      <c r="E51" s="2" t="s">
        <v>38</v>
      </c>
      <c r="F51" s="42">
        <v>76</v>
      </c>
      <c r="G51" s="2" t="str">
        <f t="shared" si="13"/>
        <v>USD</v>
      </c>
      <c r="H51" s="2" t="str">
        <f>Table1367[[#This Row],[Short Description]]</f>
        <v>DSSD1-BR24</v>
      </c>
      <c r="I51" s="2" t="s">
        <v>180</v>
      </c>
      <c r="J51" s="2" t="s">
        <v>133</v>
      </c>
      <c r="K51" s="2" t="str">
        <f t="shared" si="14"/>
        <v>Current</v>
      </c>
      <c r="L51" s="2" t="s">
        <v>88</v>
      </c>
      <c r="M51" s="2" t="str">
        <f t="shared" si="15"/>
        <v>PO</v>
      </c>
      <c r="N51" s="2" t="str">
        <f t="shared" si="16"/>
        <v>Standard Freight</v>
      </c>
      <c r="O51" s="2" t="str">
        <f t="shared" si="17"/>
        <v>n</v>
      </c>
      <c r="P51" s="2" t="str">
        <f t="shared" si="18"/>
        <v>n</v>
      </c>
      <c r="Q51" s="2" t="s">
        <v>58</v>
      </c>
      <c r="R51" s="2" t="s">
        <v>61</v>
      </c>
      <c r="S51" s="46" t="str">
        <f t="shared" si="12"/>
        <v>https://www.biamp.com</v>
      </c>
      <c r="T51" s="2" t="str">
        <f>Table1367[[#This Row],[Manufacturer''s Category]]</f>
        <v>Cambridge</v>
      </c>
    </row>
    <row r="52" spans="1:21" ht="42" customHeight="1" x14ac:dyDescent="0.3">
      <c r="A52" s="2" t="str">
        <f t="shared" si="11"/>
        <v>Biamp Systems</v>
      </c>
      <c r="B52" s="17">
        <f t="shared" si="10"/>
        <v>46076</v>
      </c>
      <c r="C52" s="47" t="s">
        <v>3552</v>
      </c>
      <c r="D52" s="45" t="s">
        <v>181</v>
      </c>
      <c r="E52" s="2" t="s">
        <v>38</v>
      </c>
      <c r="F52" s="42">
        <v>933</v>
      </c>
      <c r="G52" s="2" t="str">
        <f t="shared" si="13"/>
        <v>USD</v>
      </c>
      <c r="H52" s="2" t="str">
        <f>Table1367[[#This Row],[Short Description]]</f>
        <v>DSSD1-TI</v>
      </c>
      <c r="I52" s="2" t="s">
        <v>182</v>
      </c>
      <c r="J52" s="2" t="s">
        <v>133</v>
      </c>
      <c r="K52" s="2" t="str">
        <f t="shared" si="14"/>
        <v>Current</v>
      </c>
      <c r="L52" s="2" t="s">
        <v>88</v>
      </c>
      <c r="M52" s="2" t="str">
        <f t="shared" si="15"/>
        <v>PO</v>
      </c>
      <c r="N52" s="2" t="str">
        <f t="shared" si="16"/>
        <v>Standard Freight</v>
      </c>
      <c r="O52" s="2" t="str">
        <f t="shared" si="17"/>
        <v>n</v>
      </c>
      <c r="P52" s="2" t="str">
        <f t="shared" si="18"/>
        <v>n</v>
      </c>
      <c r="Q52" s="2" t="s">
        <v>58</v>
      </c>
      <c r="R52" s="2" t="s">
        <v>61</v>
      </c>
      <c r="S52" s="46" t="str">
        <f t="shared" si="12"/>
        <v>https://www.biamp.com</v>
      </c>
      <c r="T52" s="2" t="str">
        <f>Table1367[[#This Row],[Manufacturer''s Category]]</f>
        <v>Cambridge</v>
      </c>
    </row>
    <row r="53" spans="1:21" ht="42" customHeight="1" x14ac:dyDescent="0.3">
      <c r="A53" s="2" t="str">
        <f t="shared" si="11"/>
        <v>Biamp Systems</v>
      </c>
      <c r="B53" s="17">
        <f t="shared" si="10"/>
        <v>46076</v>
      </c>
      <c r="C53" s="44" t="s">
        <v>3553</v>
      </c>
      <c r="D53" s="45" t="s">
        <v>183</v>
      </c>
      <c r="E53" s="2" t="s">
        <v>38</v>
      </c>
      <c r="F53" s="42">
        <v>91</v>
      </c>
      <c r="G53" s="2" t="str">
        <f t="shared" si="13"/>
        <v>USD</v>
      </c>
      <c r="H53" s="2" t="str">
        <f>Table1367[[#This Row],[Short Description]]</f>
        <v>DSSSB-4</v>
      </c>
      <c r="I53" s="49" t="s">
        <v>3095</v>
      </c>
      <c r="J53" s="2" t="s">
        <v>87</v>
      </c>
      <c r="K53" s="2" t="str">
        <f t="shared" si="14"/>
        <v>Current</v>
      </c>
      <c r="L53" s="2" t="s">
        <v>88</v>
      </c>
      <c r="M53" s="2" t="str">
        <f t="shared" si="15"/>
        <v>PO</v>
      </c>
      <c r="N53" s="2" t="str">
        <f t="shared" si="16"/>
        <v>Standard Freight</v>
      </c>
      <c r="O53" s="2" t="str">
        <f t="shared" si="17"/>
        <v>n</v>
      </c>
      <c r="P53" s="2" t="str">
        <f t="shared" si="18"/>
        <v>n</v>
      </c>
      <c r="Q53" s="2" t="s">
        <v>42</v>
      </c>
      <c r="R53" s="2" t="s">
        <v>121</v>
      </c>
      <c r="S53" s="46" t="str">
        <f t="shared" si="12"/>
        <v>https://www.biamp.com</v>
      </c>
      <c r="T53" s="2" t="str">
        <f>Table1367[[#This Row],[Manufacturer''s Category]]</f>
        <v>Cambridge</v>
      </c>
    </row>
    <row r="54" spans="1:21" ht="42" customHeight="1" x14ac:dyDescent="0.3">
      <c r="A54" s="2" t="str">
        <f t="shared" si="11"/>
        <v>Biamp Systems</v>
      </c>
      <c r="B54" s="17">
        <f t="shared" si="10"/>
        <v>46076</v>
      </c>
      <c r="C54" s="44" t="s">
        <v>3554</v>
      </c>
      <c r="D54" s="45" t="s">
        <v>184</v>
      </c>
      <c r="E54" s="2" t="s">
        <v>38</v>
      </c>
      <c r="F54" s="42">
        <v>114</v>
      </c>
      <c r="G54" s="2" t="str">
        <f t="shared" si="13"/>
        <v>USD</v>
      </c>
      <c r="H54" s="2" t="str">
        <f>Table1367[[#This Row],[Short Description]]</f>
        <v>DSVC-1</v>
      </c>
      <c r="I54" s="2" t="s">
        <v>185</v>
      </c>
      <c r="J54" s="2" t="s">
        <v>95</v>
      </c>
      <c r="K54" s="2" t="str">
        <f t="shared" si="14"/>
        <v>Current</v>
      </c>
      <c r="L54" s="2" t="s">
        <v>88</v>
      </c>
      <c r="M54" s="2" t="str">
        <f t="shared" si="15"/>
        <v>PO</v>
      </c>
      <c r="N54" s="2" t="str">
        <f t="shared" si="16"/>
        <v>Standard Freight</v>
      </c>
      <c r="O54" s="2" t="str">
        <f t="shared" si="17"/>
        <v>n</v>
      </c>
      <c r="P54" s="2" t="str">
        <f t="shared" si="18"/>
        <v>n</v>
      </c>
      <c r="Q54" s="2" t="s">
        <v>58</v>
      </c>
      <c r="R54" s="2" t="s">
        <v>61</v>
      </c>
      <c r="S54" s="46" t="str">
        <f t="shared" si="12"/>
        <v>https://www.biamp.com</v>
      </c>
      <c r="T54" s="2" t="str">
        <f>Table1367[[#This Row],[Manufacturer''s Category]]</f>
        <v>Cambridge</v>
      </c>
    </row>
    <row r="55" spans="1:21" ht="42" customHeight="1" x14ac:dyDescent="0.3">
      <c r="A55" s="2" t="str">
        <f t="shared" si="11"/>
        <v>Biamp Systems</v>
      </c>
      <c r="B55" s="17">
        <f t="shared" si="10"/>
        <v>46076</v>
      </c>
      <c r="C55" s="44" t="s">
        <v>3576</v>
      </c>
      <c r="D55" s="45" t="s">
        <v>186</v>
      </c>
      <c r="E55" s="2" t="s">
        <v>38</v>
      </c>
      <c r="F55" s="42">
        <v>630</v>
      </c>
      <c r="G55" s="2" t="str">
        <f t="shared" si="13"/>
        <v>USD</v>
      </c>
      <c r="H55" s="2" t="str">
        <f>Table1367[[#This Row],[Short Description]]</f>
        <v>E-A-B-16-4</v>
      </c>
      <c r="I55" s="2" t="s">
        <v>187</v>
      </c>
      <c r="J55" s="2" t="s">
        <v>133</v>
      </c>
      <c r="K55" s="2" t="str">
        <f t="shared" si="14"/>
        <v>Current</v>
      </c>
      <c r="L55" s="2" t="s">
        <v>88</v>
      </c>
      <c r="M55" s="2" t="str">
        <f t="shared" si="15"/>
        <v>PO</v>
      </c>
      <c r="N55" s="2" t="str">
        <f t="shared" si="16"/>
        <v>Standard Freight</v>
      </c>
      <c r="O55" s="2" t="str">
        <f t="shared" si="17"/>
        <v>n</v>
      </c>
      <c r="P55" s="2" t="str">
        <f t="shared" si="18"/>
        <v>n</v>
      </c>
      <c r="Q55" s="2" t="s">
        <v>58</v>
      </c>
      <c r="R55" s="2" t="s">
        <v>61</v>
      </c>
      <c r="S55" s="46" t="str">
        <f t="shared" si="12"/>
        <v>https://www.biamp.com</v>
      </c>
      <c r="T55" s="2" t="str">
        <f>Table1367[[#This Row],[Manufacturer''s Category]]</f>
        <v>Cambridge</v>
      </c>
      <c r="U55" s="2" t="s">
        <v>3165</v>
      </c>
    </row>
    <row r="56" spans="1:21" ht="42" customHeight="1" x14ac:dyDescent="0.3">
      <c r="A56" s="2" t="str">
        <f t="shared" si="11"/>
        <v>Biamp Systems</v>
      </c>
      <c r="B56" s="17">
        <f t="shared" si="10"/>
        <v>46076</v>
      </c>
      <c r="C56" s="44" t="s">
        <v>3577</v>
      </c>
      <c r="D56" s="45" t="s">
        <v>188</v>
      </c>
      <c r="E56" s="2" t="s">
        <v>38</v>
      </c>
      <c r="F56" s="42">
        <v>712</v>
      </c>
      <c r="G56" s="2" t="str">
        <f t="shared" si="13"/>
        <v>USD</v>
      </c>
      <c r="H56" s="2" t="str">
        <f>Table1367[[#This Row],[Short Description]]</f>
        <v>E-A-B-25-4</v>
      </c>
      <c r="I56" s="2" t="s">
        <v>189</v>
      </c>
      <c r="J56" s="2" t="s">
        <v>133</v>
      </c>
      <c r="K56" s="2" t="str">
        <f t="shared" si="14"/>
        <v>Current</v>
      </c>
      <c r="L56" s="2" t="s">
        <v>88</v>
      </c>
      <c r="M56" s="2" t="str">
        <f t="shared" si="15"/>
        <v>PO</v>
      </c>
      <c r="N56" s="2" t="str">
        <f t="shared" si="16"/>
        <v>Standard Freight</v>
      </c>
      <c r="O56" s="2" t="str">
        <f t="shared" si="17"/>
        <v>n</v>
      </c>
      <c r="P56" s="2" t="str">
        <f t="shared" si="18"/>
        <v>n</v>
      </c>
      <c r="Q56" s="2" t="s">
        <v>58</v>
      </c>
      <c r="R56" s="2" t="s">
        <v>190</v>
      </c>
      <c r="S56" s="46" t="str">
        <f t="shared" si="12"/>
        <v>https://www.biamp.com</v>
      </c>
      <c r="T56" s="2" t="str">
        <f>Table1367[[#This Row],[Manufacturer''s Category]]</f>
        <v>Cambridge</v>
      </c>
      <c r="U56" s="2" t="s">
        <v>3165</v>
      </c>
    </row>
    <row r="57" spans="1:21" ht="42" customHeight="1" x14ac:dyDescent="0.3">
      <c r="A57" s="2" t="str">
        <f t="shared" si="11"/>
        <v>Biamp Systems</v>
      </c>
      <c r="B57" s="17">
        <f t="shared" si="10"/>
        <v>46076</v>
      </c>
      <c r="C57" s="44" t="s">
        <v>3578</v>
      </c>
      <c r="D57" s="45" t="s">
        <v>191</v>
      </c>
      <c r="E57" s="2" t="s">
        <v>38</v>
      </c>
      <c r="F57" s="42">
        <v>736</v>
      </c>
      <c r="G57" s="2" t="str">
        <f t="shared" si="13"/>
        <v>USD</v>
      </c>
      <c r="H57" s="2" t="str">
        <f>Table1367[[#This Row],[Short Description]]</f>
        <v>E-A-B-30-4</v>
      </c>
      <c r="I57" s="2" t="s">
        <v>192</v>
      </c>
      <c r="J57" s="2" t="s">
        <v>133</v>
      </c>
      <c r="K57" s="2" t="str">
        <f t="shared" si="14"/>
        <v>Current</v>
      </c>
      <c r="L57" s="2" t="s">
        <v>88</v>
      </c>
      <c r="M57" s="2" t="str">
        <f t="shared" si="15"/>
        <v>PO</v>
      </c>
      <c r="N57" s="2" t="str">
        <f t="shared" si="16"/>
        <v>Standard Freight</v>
      </c>
      <c r="O57" s="2" t="str">
        <f t="shared" si="17"/>
        <v>n</v>
      </c>
      <c r="P57" s="2" t="str">
        <f t="shared" si="18"/>
        <v>n</v>
      </c>
      <c r="Q57" s="2" t="s">
        <v>58</v>
      </c>
      <c r="R57" s="2" t="s">
        <v>61</v>
      </c>
      <c r="S57" s="46" t="str">
        <f t="shared" si="12"/>
        <v>https://www.biamp.com</v>
      </c>
      <c r="T57" s="2" t="str">
        <f>Table1367[[#This Row],[Manufacturer''s Category]]</f>
        <v>Cambridge</v>
      </c>
      <c r="U57" s="2" t="s">
        <v>3165</v>
      </c>
    </row>
    <row r="58" spans="1:21" ht="42" customHeight="1" x14ac:dyDescent="0.3">
      <c r="A58" s="2" t="str">
        <f t="shared" si="11"/>
        <v>Biamp Systems</v>
      </c>
      <c r="B58" s="17">
        <f t="shared" si="10"/>
        <v>46076</v>
      </c>
      <c r="C58" s="44" t="s">
        <v>3621</v>
      </c>
      <c r="D58" s="45" t="s">
        <v>193</v>
      </c>
      <c r="E58" s="2" t="s">
        <v>38</v>
      </c>
      <c r="F58" s="42">
        <v>583</v>
      </c>
      <c r="G58" s="2" t="str">
        <f t="shared" si="13"/>
        <v>USD</v>
      </c>
      <c r="H58" s="2" t="str">
        <f>Table1367[[#This Row],[Short Description]]</f>
        <v>E-A-W-16-4</v>
      </c>
      <c r="I58" s="2" t="s">
        <v>194</v>
      </c>
      <c r="J58" s="2" t="s">
        <v>133</v>
      </c>
      <c r="K58" s="2" t="str">
        <f t="shared" si="14"/>
        <v>Current</v>
      </c>
      <c r="L58" s="2" t="s">
        <v>88</v>
      </c>
      <c r="M58" s="2" t="str">
        <f t="shared" si="15"/>
        <v>PO</v>
      </c>
      <c r="N58" s="2" t="str">
        <f t="shared" si="16"/>
        <v>Standard Freight</v>
      </c>
      <c r="O58" s="2" t="str">
        <f t="shared" si="17"/>
        <v>n</v>
      </c>
      <c r="P58" s="2" t="str">
        <f t="shared" si="18"/>
        <v>n</v>
      </c>
      <c r="Q58" s="2" t="s">
        <v>58</v>
      </c>
      <c r="R58" s="2" t="s">
        <v>61</v>
      </c>
      <c r="S58" s="46" t="str">
        <f t="shared" si="12"/>
        <v>https://www.biamp.com</v>
      </c>
      <c r="T58" s="2" t="str">
        <f>Table1367[[#This Row],[Manufacturer''s Category]]</f>
        <v>Cambridge</v>
      </c>
      <c r="U58" s="2" t="s">
        <v>3162</v>
      </c>
    </row>
    <row r="59" spans="1:21" ht="42" customHeight="1" x14ac:dyDescent="0.3">
      <c r="A59" s="2" t="str">
        <f t="shared" si="11"/>
        <v>Biamp Systems</v>
      </c>
      <c r="B59" s="17">
        <f t="shared" si="10"/>
        <v>46076</v>
      </c>
      <c r="C59" s="44" t="s">
        <v>3622</v>
      </c>
      <c r="D59" s="45" t="s">
        <v>195</v>
      </c>
      <c r="E59" s="2" t="s">
        <v>38</v>
      </c>
      <c r="F59" s="42">
        <v>619</v>
      </c>
      <c r="G59" s="2" t="str">
        <f t="shared" si="13"/>
        <v>USD</v>
      </c>
      <c r="H59" s="2" t="str">
        <f>Table1367[[#This Row],[Short Description]]</f>
        <v>E-A-W-25-4</v>
      </c>
      <c r="I59" s="2" t="s">
        <v>196</v>
      </c>
      <c r="J59" s="2" t="s">
        <v>133</v>
      </c>
      <c r="K59" s="2" t="str">
        <f t="shared" si="14"/>
        <v>Current</v>
      </c>
      <c r="L59" s="2" t="s">
        <v>88</v>
      </c>
      <c r="M59" s="2" t="str">
        <f t="shared" si="15"/>
        <v>PO</v>
      </c>
      <c r="N59" s="2" t="str">
        <f t="shared" si="16"/>
        <v>Standard Freight</v>
      </c>
      <c r="O59" s="2" t="str">
        <f t="shared" si="17"/>
        <v>n</v>
      </c>
      <c r="P59" s="2" t="str">
        <f t="shared" si="18"/>
        <v>n</v>
      </c>
      <c r="Q59" s="2" t="s">
        <v>58</v>
      </c>
      <c r="R59" s="2" t="s">
        <v>190</v>
      </c>
      <c r="S59" s="46" t="str">
        <f t="shared" si="12"/>
        <v>https://www.biamp.com</v>
      </c>
      <c r="T59" s="2" t="str">
        <f>Table1367[[#This Row],[Manufacturer''s Category]]</f>
        <v>Cambridge</v>
      </c>
      <c r="U59" s="2" t="s">
        <v>3162</v>
      </c>
    </row>
    <row r="60" spans="1:21" ht="42" customHeight="1" x14ac:dyDescent="0.3">
      <c r="A60" s="2" t="str">
        <f t="shared" si="11"/>
        <v>Biamp Systems</v>
      </c>
      <c r="B60" s="17">
        <f t="shared" si="10"/>
        <v>46076</v>
      </c>
      <c r="C60" s="44" t="s">
        <v>3623</v>
      </c>
      <c r="D60" s="45" t="s">
        <v>197</v>
      </c>
      <c r="E60" s="2" t="s">
        <v>38</v>
      </c>
      <c r="F60" s="42">
        <v>689</v>
      </c>
      <c r="G60" s="2" t="str">
        <f t="shared" si="13"/>
        <v>USD</v>
      </c>
      <c r="H60" s="2" t="str">
        <f>Table1367[[#This Row],[Short Description]]</f>
        <v>E-A-W-30-4</v>
      </c>
      <c r="I60" s="2" t="s">
        <v>198</v>
      </c>
      <c r="J60" s="2" t="s">
        <v>133</v>
      </c>
      <c r="K60" s="2" t="str">
        <f t="shared" si="14"/>
        <v>Current</v>
      </c>
      <c r="L60" s="2" t="s">
        <v>88</v>
      </c>
      <c r="M60" s="2" t="str">
        <f t="shared" si="15"/>
        <v>PO</v>
      </c>
      <c r="N60" s="2" t="str">
        <f t="shared" si="16"/>
        <v>Standard Freight</v>
      </c>
      <c r="O60" s="2" t="str">
        <f t="shared" si="17"/>
        <v>n</v>
      </c>
      <c r="P60" s="2" t="str">
        <f t="shared" si="18"/>
        <v>n</v>
      </c>
      <c r="Q60" s="2" t="s">
        <v>58</v>
      </c>
      <c r="R60" s="2" t="s">
        <v>61</v>
      </c>
      <c r="S60" s="46" t="str">
        <f t="shared" si="12"/>
        <v>https://www.biamp.com</v>
      </c>
      <c r="T60" s="2" t="str">
        <f>Table1367[[#This Row],[Manufacturer''s Category]]</f>
        <v>Cambridge</v>
      </c>
      <c r="U60" s="2" t="s">
        <v>3162</v>
      </c>
    </row>
    <row r="61" spans="1:21" ht="42" customHeight="1" x14ac:dyDescent="0.3">
      <c r="A61" s="2" t="str">
        <f t="shared" si="11"/>
        <v>Biamp Systems</v>
      </c>
      <c r="B61" s="17">
        <f t="shared" si="10"/>
        <v>46076</v>
      </c>
      <c r="C61" s="47" t="s">
        <v>3624</v>
      </c>
      <c r="D61" s="45" t="s">
        <v>199</v>
      </c>
      <c r="E61" s="2" t="s">
        <v>38</v>
      </c>
      <c r="F61" s="42">
        <v>13</v>
      </c>
      <c r="G61" s="2" t="str">
        <f t="shared" si="13"/>
        <v>USD</v>
      </c>
      <c r="H61" s="2" t="str">
        <f>Table1367[[#This Row],[Short Description]]</f>
        <v>EC-B</v>
      </c>
      <c r="I61" s="2" t="s">
        <v>200</v>
      </c>
      <c r="J61" s="2" t="s">
        <v>95</v>
      </c>
      <c r="K61" s="2" t="str">
        <f t="shared" si="14"/>
        <v>Current</v>
      </c>
      <c r="L61" s="2" t="s">
        <v>88</v>
      </c>
      <c r="M61" s="2" t="str">
        <f t="shared" si="15"/>
        <v>PO</v>
      </c>
      <c r="N61" s="2" t="str">
        <f t="shared" si="16"/>
        <v>Standard Freight</v>
      </c>
      <c r="O61" s="2" t="str">
        <f t="shared" si="17"/>
        <v>n</v>
      </c>
      <c r="P61" s="2" t="str">
        <f t="shared" si="18"/>
        <v>n</v>
      </c>
      <c r="Q61" s="2" t="s">
        <v>42</v>
      </c>
      <c r="R61" s="2" t="s">
        <v>121</v>
      </c>
      <c r="S61" s="46" t="str">
        <f t="shared" si="12"/>
        <v>https://www.biamp.com</v>
      </c>
      <c r="T61" s="2" t="str">
        <f>Table1367[[#This Row],[Manufacturer''s Category]]</f>
        <v>Cambridge</v>
      </c>
    </row>
    <row r="62" spans="1:21" ht="42" customHeight="1" x14ac:dyDescent="0.3">
      <c r="A62" s="2" t="str">
        <f t="shared" si="11"/>
        <v>Biamp Systems</v>
      </c>
      <c r="B62" s="17">
        <f t="shared" si="10"/>
        <v>46076</v>
      </c>
      <c r="C62" s="47" t="s">
        <v>3632</v>
      </c>
      <c r="D62" s="45" t="s">
        <v>201</v>
      </c>
      <c r="E62" s="2" t="s">
        <v>38</v>
      </c>
      <c r="F62" s="42">
        <v>11</v>
      </c>
      <c r="G62" s="2" t="str">
        <f t="shared" si="13"/>
        <v>USD</v>
      </c>
      <c r="H62" s="2" t="str">
        <f>Table1367[[#This Row],[Short Description]]</f>
        <v>EC-W</v>
      </c>
      <c r="I62" s="2" t="s">
        <v>202</v>
      </c>
      <c r="J62" s="2" t="s">
        <v>95</v>
      </c>
      <c r="K62" s="2" t="str">
        <f t="shared" si="14"/>
        <v>Current</v>
      </c>
      <c r="L62" s="2" t="s">
        <v>88</v>
      </c>
      <c r="M62" s="2" t="str">
        <f t="shared" si="15"/>
        <v>PO</v>
      </c>
      <c r="N62" s="2" t="str">
        <f t="shared" si="16"/>
        <v>Standard Freight</v>
      </c>
      <c r="O62" s="2" t="str">
        <f t="shared" si="17"/>
        <v>n</v>
      </c>
      <c r="P62" s="2" t="str">
        <f t="shared" si="18"/>
        <v>n</v>
      </c>
      <c r="Q62" s="2" t="s">
        <v>42</v>
      </c>
      <c r="R62" s="2" t="s">
        <v>121</v>
      </c>
      <c r="S62" s="46" t="str">
        <f t="shared" si="12"/>
        <v>https://www.biamp.com</v>
      </c>
      <c r="T62" s="2" t="str">
        <f>Table1367[[#This Row],[Manufacturer''s Category]]</f>
        <v>Cambridge</v>
      </c>
    </row>
    <row r="63" spans="1:21" ht="42" customHeight="1" x14ac:dyDescent="0.3">
      <c r="A63" s="2" t="str">
        <f t="shared" si="11"/>
        <v>Biamp Systems</v>
      </c>
      <c r="B63" s="17">
        <f t="shared" si="10"/>
        <v>46076</v>
      </c>
      <c r="C63" s="44" t="s">
        <v>3659</v>
      </c>
      <c r="D63" s="45" t="s">
        <v>203</v>
      </c>
      <c r="E63" s="2" t="s">
        <v>38</v>
      </c>
      <c r="F63" s="42">
        <v>689</v>
      </c>
      <c r="G63" s="2" t="str">
        <f t="shared" si="13"/>
        <v>USD</v>
      </c>
      <c r="H63" s="2" t="str">
        <f>Table1367[[#This Row],[Short Description]]</f>
        <v>E-P-B-16-4</v>
      </c>
      <c r="I63" s="2" t="s">
        <v>204</v>
      </c>
      <c r="J63" s="2" t="s">
        <v>133</v>
      </c>
      <c r="K63" s="2" t="str">
        <f t="shared" si="14"/>
        <v>Current</v>
      </c>
      <c r="L63" s="2" t="s">
        <v>88</v>
      </c>
      <c r="M63" s="2" t="str">
        <f t="shared" si="15"/>
        <v>PO</v>
      </c>
      <c r="N63" s="2" t="str">
        <f t="shared" si="16"/>
        <v>Standard Freight</v>
      </c>
      <c r="O63" s="2" t="str">
        <f t="shared" si="17"/>
        <v>n</v>
      </c>
      <c r="P63" s="2" t="str">
        <f t="shared" si="18"/>
        <v>n</v>
      </c>
      <c r="Q63" s="2" t="s">
        <v>58</v>
      </c>
      <c r="R63" s="2" t="s">
        <v>61</v>
      </c>
      <c r="S63" s="46" t="str">
        <f t="shared" si="12"/>
        <v>https://www.biamp.com</v>
      </c>
      <c r="T63" s="2" t="str">
        <f>Table1367[[#This Row],[Manufacturer''s Category]]</f>
        <v>Cambridge</v>
      </c>
    </row>
    <row r="64" spans="1:21" ht="42" customHeight="1" x14ac:dyDescent="0.3">
      <c r="A64" s="2" t="str">
        <f t="shared" si="11"/>
        <v>Biamp Systems</v>
      </c>
      <c r="B64" s="17">
        <f t="shared" si="10"/>
        <v>46076</v>
      </c>
      <c r="C64" s="44" t="s">
        <v>3660</v>
      </c>
      <c r="D64" s="45" t="s">
        <v>205</v>
      </c>
      <c r="E64" s="2" t="s">
        <v>38</v>
      </c>
      <c r="F64" s="42">
        <v>795</v>
      </c>
      <c r="G64" s="2" t="str">
        <f t="shared" si="13"/>
        <v>USD</v>
      </c>
      <c r="H64" s="2" t="str">
        <f>Table1367[[#This Row],[Short Description]]</f>
        <v>E-P-B-25-4</v>
      </c>
      <c r="I64" s="2" t="s">
        <v>206</v>
      </c>
      <c r="J64" s="2" t="s">
        <v>133</v>
      </c>
      <c r="K64" s="2" t="str">
        <f t="shared" si="14"/>
        <v>Current</v>
      </c>
      <c r="L64" s="2" t="s">
        <v>88</v>
      </c>
      <c r="M64" s="2" t="str">
        <f t="shared" si="15"/>
        <v>PO</v>
      </c>
      <c r="N64" s="2" t="str">
        <f t="shared" si="16"/>
        <v>Standard Freight</v>
      </c>
      <c r="O64" s="2" t="str">
        <f t="shared" si="17"/>
        <v>n</v>
      </c>
      <c r="P64" s="2" t="str">
        <f t="shared" si="18"/>
        <v>n</v>
      </c>
      <c r="Q64" s="2" t="s">
        <v>58</v>
      </c>
      <c r="R64" s="2" t="s">
        <v>190</v>
      </c>
      <c r="S64" s="46" t="str">
        <f t="shared" si="12"/>
        <v>https://www.biamp.com</v>
      </c>
      <c r="T64" s="2" t="str">
        <f>Table1367[[#This Row],[Manufacturer''s Category]]</f>
        <v>Cambridge</v>
      </c>
    </row>
    <row r="65" spans="1:20" ht="42" customHeight="1" x14ac:dyDescent="0.3">
      <c r="A65" s="2" t="str">
        <f t="shared" si="11"/>
        <v>Biamp Systems</v>
      </c>
      <c r="B65" s="17">
        <f t="shared" si="10"/>
        <v>46076</v>
      </c>
      <c r="C65" s="44" t="s">
        <v>3661</v>
      </c>
      <c r="D65" s="45" t="s">
        <v>207</v>
      </c>
      <c r="E65" s="2" t="s">
        <v>38</v>
      </c>
      <c r="F65" s="42">
        <v>795</v>
      </c>
      <c r="G65" s="2" t="str">
        <f t="shared" si="13"/>
        <v>USD</v>
      </c>
      <c r="H65" s="2" t="str">
        <f>Table1367[[#This Row],[Short Description]]</f>
        <v>E-P-B-30-4</v>
      </c>
      <c r="I65" s="2" t="s">
        <v>208</v>
      </c>
      <c r="J65" s="2" t="s">
        <v>133</v>
      </c>
      <c r="K65" s="2" t="str">
        <f t="shared" si="14"/>
        <v>Current</v>
      </c>
      <c r="L65" s="2" t="s">
        <v>88</v>
      </c>
      <c r="M65" s="2" t="str">
        <f t="shared" si="15"/>
        <v>PO</v>
      </c>
      <c r="N65" s="2" t="str">
        <f t="shared" si="16"/>
        <v>Standard Freight</v>
      </c>
      <c r="O65" s="2" t="str">
        <f t="shared" si="17"/>
        <v>n</v>
      </c>
      <c r="P65" s="2" t="str">
        <f t="shared" si="18"/>
        <v>n</v>
      </c>
      <c r="Q65" s="2" t="s">
        <v>58</v>
      </c>
      <c r="R65" s="2" t="s">
        <v>61</v>
      </c>
      <c r="S65" s="46" t="str">
        <f t="shared" si="12"/>
        <v>https://www.biamp.com</v>
      </c>
      <c r="T65" s="2" t="str">
        <f>Table1367[[#This Row],[Manufacturer''s Category]]</f>
        <v>Cambridge</v>
      </c>
    </row>
    <row r="66" spans="1:20" ht="42" customHeight="1" x14ac:dyDescent="0.3">
      <c r="A66" s="2" t="str">
        <f t="shared" si="11"/>
        <v>Biamp Systems</v>
      </c>
      <c r="B66" s="17">
        <f t="shared" ref="B66:B97" si="19">Effectivity_Date</f>
        <v>46076</v>
      </c>
      <c r="C66" s="44" t="s">
        <v>3662</v>
      </c>
      <c r="D66" s="45" t="s">
        <v>209</v>
      </c>
      <c r="E66" s="2" t="s">
        <v>38</v>
      </c>
      <c r="F66" s="42">
        <v>666</v>
      </c>
      <c r="G66" s="2" t="str">
        <f t="shared" si="13"/>
        <v>USD</v>
      </c>
      <c r="H66" s="2" t="str">
        <f>Table1367[[#This Row],[Short Description]]</f>
        <v>E-P-W-16-4</v>
      </c>
      <c r="I66" s="2" t="s">
        <v>210</v>
      </c>
      <c r="J66" s="2" t="s">
        <v>133</v>
      </c>
      <c r="K66" s="2" t="str">
        <f t="shared" si="14"/>
        <v>Current</v>
      </c>
      <c r="L66" s="2" t="s">
        <v>88</v>
      </c>
      <c r="M66" s="2" t="str">
        <f t="shared" si="15"/>
        <v>PO</v>
      </c>
      <c r="N66" s="2" t="str">
        <f t="shared" si="16"/>
        <v>Standard Freight</v>
      </c>
      <c r="O66" s="2" t="str">
        <f t="shared" si="17"/>
        <v>n</v>
      </c>
      <c r="P66" s="2" t="str">
        <f t="shared" si="18"/>
        <v>n</v>
      </c>
      <c r="Q66" s="2" t="s">
        <v>58</v>
      </c>
      <c r="R66" s="2" t="s">
        <v>61</v>
      </c>
      <c r="S66" s="46" t="str">
        <f t="shared" si="12"/>
        <v>https://www.biamp.com</v>
      </c>
      <c r="T66" s="2" t="str">
        <f>Table1367[[#This Row],[Manufacturer''s Category]]</f>
        <v>Cambridge</v>
      </c>
    </row>
    <row r="67" spans="1:20" ht="42" customHeight="1" x14ac:dyDescent="0.3">
      <c r="A67" s="2" t="str">
        <f t="shared" si="11"/>
        <v>Biamp Systems</v>
      </c>
      <c r="B67" s="17">
        <f t="shared" si="19"/>
        <v>46076</v>
      </c>
      <c r="C67" s="44" t="s">
        <v>3663</v>
      </c>
      <c r="D67" s="45" t="s">
        <v>211</v>
      </c>
      <c r="E67" s="2" t="s">
        <v>38</v>
      </c>
      <c r="F67" s="42">
        <v>700</v>
      </c>
      <c r="G67" s="2" t="str">
        <f t="shared" si="13"/>
        <v>USD</v>
      </c>
      <c r="H67" s="2" t="str">
        <f>Table1367[[#This Row],[Short Description]]</f>
        <v>E-P-W-25-4</v>
      </c>
      <c r="I67" s="2" t="s">
        <v>212</v>
      </c>
      <c r="J67" s="2" t="s">
        <v>133</v>
      </c>
      <c r="K67" s="2" t="str">
        <f t="shared" si="14"/>
        <v>Current</v>
      </c>
      <c r="L67" s="2" t="s">
        <v>88</v>
      </c>
      <c r="M67" s="2" t="str">
        <f t="shared" si="15"/>
        <v>PO</v>
      </c>
      <c r="N67" s="2" t="str">
        <f t="shared" si="16"/>
        <v>Standard Freight</v>
      </c>
      <c r="O67" s="2" t="str">
        <f t="shared" si="17"/>
        <v>n</v>
      </c>
      <c r="P67" s="2" t="str">
        <f t="shared" si="18"/>
        <v>n</v>
      </c>
      <c r="Q67" s="2" t="s">
        <v>58</v>
      </c>
      <c r="R67" s="2" t="s">
        <v>190</v>
      </c>
      <c r="S67" s="46" t="str">
        <f t="shared" si="12"/>
        <v>https://www.biamp.com</v>
      </c>
      <c r="T67" s="2" t="str">
        <f>Table1367[[#This Row],[Manufacturer''s Category]]</f>
        <v>Cambridge</v>
      </c>
    </row>
    <row r="68" spans="1:20" ht="42" customHeight="1" x14ac:dyDescent="0.3">
      <c r="A68" s="2" t="str">
        <f t="shared" si="11"/>
        <v>Biamp Systems</v>
      </c>
      <c r="B68" s="17">
        <f t="shared" si="19"/>
        <v>46076</v>
      </c>
      <c r="C68" s="44" t="s">
        <v>3664</v>
      </c>
      <c r="D68" s="45" t="s">
        <v>213</v>
      </c>
      <c r="E68" s="2" t="s">
        <v>38</v>
      </c>
      <c r="F68" s="42">
        <v>772</v>
      </c>
      <c r="G68" s="2" t="str">
        <f t="shared" si="13"/>
        <v>USD</v>
      </c>
      <c r="H68" s="2" t="str">
        <f>Table1367[[#This Row],[Short Description]]</f>
        <v>E-P-W-30-4</v>
      </c>
      <c r="I68" s="2" t="s">
        <v>214</v>
      </c>
      <c r="J68" s="2" t="s">
        <v>133</v>
      </c>
      <c r="K68" s="2" t="str">
        <f t="shared" si="14"/>
        <v>Current</v>
      </c>
      <c r="L68" s="2" t="s">
        <v>88</v>
      </c>
      <c r="M68" s="2" t="str">
        <f t="shared" si="15"/>
        <v>PO</v>
      </c>
      <c r="N68" s="2" t="str">
        <f t="shared" si="16"/>
        <v>Standard Freight</v>
      </c>
      <c r="O68" s="2" t="str">
        <f t="shared" si="17"/>
        <v>n</v>
      </c>
      <c r="P68" s="2" t="str">
        <f t="shared" si="18"/>
        <v>n</v>
      </c>
      <c r="Q68" s="2" t="s">
        <v>58</v>
      </c>
      <c r="R68" s="2" t="s">
        <v>61</v>
      </c>
      <c r="S68" s="46" t="str">
        <f t="shared" si="12"/>
        <v>https://www.biamp.com</v>
      </c>
      <c r="T68" s="2" t="str">
        <f>Table1367[[#This Row],[Manufacturer''s Category]]</f>
        <v>Cambridge</v>
      </c>
    </row>
    <row r="69" spans="1:20" ht="42" customHeight="1" x14ac:dyDescent="0.3">
      <c r="A69" s="2" t="str">
        <f t="shared" si="11"/>
        <v>Biamp Systems</v>
      </c>
      <c r="B69" s="17">
        <f t="shared" si="19"/>
        <v>46076</v>
      </c>
      <c r="C69" s="47" t="s">
        <v>3704</v>
      </c>
      <c r="D69" s="45" t="s">
        <v>215</v>
      </c>
      <c r="E69" s="2" t="s">
        <v>38</v>
      </c>
      <c r="F69" s="42">
        <v>21</v>
      </c>
      <c r="G69" s="2" t="str">
        <f t="shared" si="13"/>
        <v>USD</v>
      </c>
      <c r="H69" s="2" t="str">
        <f>Table1367[[#This Row],[Short Description]]</f>
        <v>FCC-1</v>
      </c>
      <c r="I69" s="2" t="s">
        <v>216</v>
      </c>
      <c r="J69" s="2" t="s">
        <v>95</v>
      </c>
      <c r="K69" s="2" t="str">
        <f t="shared" si="14"/>
        <v>Current</v>
      </c>
      <c r="L69" s="2" t="s">
        <v>88</v>
      </c>
      <c r="M69" s="2" t="str">
        <f t="shared" si="15"/>
        <v>PO</v>
      </c>
      <c r="N69" s="2" t="str">
        <f t="shared" si="16"/>
        <v>Standard Freight</v>
      </c>
      <c r="O69" s="2" t="str">
        <f t="shared" si="17"/>
        <v>n</v>
      </c>
      <c r="P69" s="2" t="str">
        <f t="shared" si="18"/>
        <v>n</v>
      </c>
      <c r="Q69" s="2" t="s">
        <v>58</v>
      </c>
      <c r="R69" s="2" t="s">
        <v>61</v>
      </c>
      <c r="S69" s="46" t="str">
        <f t="shared" si="12"/>
        <v>https://www.biamp.com</v>
      </c>
      <c r="T69" s="2" t="str">
        <f>Table1367[[#This Row],[Manufacturer''s Category]]</f>
        <v>Cambridge</v>
      </c>
    </row>
    <row r="70" spans="1:20" ht="42" customHeight="1" x14ac:dyDescent="0.3">
      <c r="A70" s="2" t="str">
        <f t="shared" si="11"/>
        <v>Biamp Systems</v>
      </c>
      <c r="B70" s="17">
        <f t="shared" si="19"/>
        <v>46076</v>
      </c>
      <c r="C70" s="47" t="s">
        <v>3712</v>
      </c>
      <c r="D70" s="45" t="s">
        <v>217</v>
      </c>
      <c r="E70" s="2" t="s">
        <v>38</v>
      </c>
      <c r="F70" s="42">
        <v>45</v>
      </c>
      <c r="G70" s="2" t="str">
        <f t="shared" si="13"/>
        <v>USD</v>
      </c>
      <c r="H70" s="2" t="str">
        <f>Table1367[[#This Row],[Short Description]]</f>
        <v>HS-ACT</v>
      </c>
      <c r="I70" s="2" t="s">
        <v>218</v>
      </c>
      <c r="J70" s="2" t="s">
        <v>95</v>
      </c>
      <c r="K70" s="2" t="str">
        <f t="shared" si="14"/>
        <v>Current</v>
      </c>
      <c r="L70" s="2" t="s">
        <v>88</v>
      </c>
      <c r="M70" s="2" t="str">
        <f t="shared" si="15"/>
        <v>PO</v>
      </c>
      <c r="N70" s="2" t="str">
        <f t="shared" si="16"/>
        <v>Standard Freight</v>
      </c>
      <c r="O70" s="2" t="str">
        <f t="shared" si="17"/>
        <v>n</v>
      </c>
      <c r="P70" s="2" t="str">
        <f t="shared" si="18"/>
        <v>n</v>
      </c>
      <c r="Q70" s="2" t="s">
        <v>58</v>
      </c>
      <c r="R70" s="2" t="s">
        <v>61</v>
      </c>
      <c r="S70" s="46" t="str">
        <f t="shared" si="12"/>
        <v>https://www.biamp.com</v>
      </c>
      <c r="T70" s="2" t="str">
        <f>Table1367[[#This Row],[Manufacturer''s Category]]</f>
        <v>Cambridge</v>
      </c>
    </row>
    <row r="71" spans="1:20" ht="42" customHeight="1" x14ac:dyDescent="0.3">
      <c r="A71" s="2" t="str">
        <f t="shared" si="11"/>
        <v>Biamp Systems</v>
      </c>
      <c r="B71" s="17">
        <f t="shared" si="19"/>
        <v>46076</v>
      </c>
      <c r="C71" s="47" t="s">
        <v>3721</v>
      </c>
      <c r="D71" s="45" t="s">
        <v>219</v>
      </c>
      <c r="E71" s="2" t="s">
        <v>38</v>
      </c>
      <c r="F71" s="42">
        <v>45</v>
      </c>
      <c r="G71" s="2" t="str">
        <f t="shared" si="13"/>
        <v>USD</v>
      </c>
      <c r="H71" s="2" t="str">
        <f>Table1367[[#This Row],[Short Description]]</f>
        <v>HS-DW</v>
      </c>
      <c r="I71" s="2" t="s">
        <v>220</v>
      </c>
      <c r="J71" s="2" t="s">
        <v>95</v>
      </c>
      <c r="K71" s="2" t="str">
        <f t="shared" si="14"/>
        <v>Current</v>
      </c>
      <c r="L71" s="2" t="s">
        <v>88</v>
      </c>
      <c r="M71" s="2" t="str">
        <f t="shared" si="15"/>
        <v>PO</v>
      </c>
      <c r="N71" s="2" t="str">
        <f t="shared" si="16"/>
        <v>Standard Freight</v>
      </c>
      <c r="O71" s="2" t="str">
        <f t="shared" si="17"/>
        <v>n</v>
      </c>
      <c r="P71" s="2" t="str">
        <f t="shared" si="18"/>
        <v>n</v>
      </c>
      <c r="Q71" s="2" t="s">
        <v>58</v>
      </c>
      <c r="R71" s="2" t="s">
        <v>61</v>
      </c>
      <c r="S71" s="46" t="str">
        <f t="shared" si="12"/>
        <v>https://www.biamp.com</v>
      </c>
      <c r="T71" s="2" t="str">
        <f>Table1367[[#This Row],[Manufacturer''s Category]]</f>
        <v>Cambridge</v>
      </c>
    </row>
    <row r="72" spans="1:20" ht="42" customHeight="1" x14ac:dyDescent="0.3">
      <c r="A72" s="2" t="str">
        <f t="shared" si="11"/>
        <v>Biamp Systems</v>
      </c>
      <c r="B72" s="17">
        <f t="shared" si="19"/>
        <v>46076</v>
      </c>
      <c r="C72" s="47" t="s">
        <v>4053</v>
      </c>
      <c r="D72" s="45" t="s">
        <v>222</v>
      </c>
      <c r="E72" s="2" t="s">
        <v>38</v>
      </c>
      <c r="F72" s="42">
        <v>1807</v>
      </c>
      <c r="G72" s="2" t="str">
        <f t="shared" si="13"/>
        <v>USD</v>
      </c>
      <c r="H72" s="2" t="str">
        <f>Table1367[[#This Row],[Short Description]]</f>
        <v>NPX G1040</v>
      </c>
      <c r="I72" s="2" t="s">
        <v>223</v>
      </c>
      <c r="J72" s="2" t="s">
        <v>224</v>
      </c>
      <c r="K72" s="2" t="str">
        <f t="shared" si="14"/>
        <v>Current</v>
      </c>
      <c r="L72" s="2" t="s">
        <v>225</v>
      </c>
      <c r="M72" s="2" t="str">
        <f t="shared" si="15"/>
        <v>PO</v>
      </c>
      <c r="N72" s="2" t="str">
        <f t="shared" si="16"/>
        <v>Standard Freight</v>
      </c>
      <c r="O72" s="2" t="str">
        <f t="shared" si="17"/>
        <v>n</v>
      </c>
      <c r="P72" s="2" t="str">
        <f t="shared" si="18"/>
        <v>n</v>
      </c>
      <c r="Q72" s="2" t="s">
        <v>42</v>
      </c>
      <c r="R72" s="2" t="s">
        <v>121</v>
      </c>
      <c r="S72" s="46" t="str">
        <f t="shared" si="12"/>
        <v>https://www.biamp.com</v>
      </c>
      <c r="T72" s="2" t="str">
        <f>Table1367[[#This Row],[Manufacturer''s Category]]</f>
        <v>Biamp</v>
      </c>
    </row>
    <row r="73" spans="1:20" ht="42" customHeight="1" x14ac:dyDescent="0.3">
      <c r="A73" s="2" t="str">
        <f t="shared" si="11"/>
        <v>Biamp Systems</v>
      </c>
      <c r="B73" s="17">
        <f t="shared" si="19"/>
        <v>46076</v>
      </c>
      <c r="C73" s="47" t="s">
        <v>4054</v>
      </c>
      <c r="D73" s="45" t="s">
        <v>227</v>
      </c>
      <c r="E73" s="2" t="s">
        <v>38</v>
      </c>
      <c r="F73" s="42">
        <v>1924</v>
      </c>
      <c r="G73" s="2" t="str">
        <f t="shared" si="13"/>
        <v>USD</v>
      </c>
      <c r="H73" s="2" t="str">
        <f>Table1367[[#This Row],[Short Description]]</f>
        <v>NPX G1100</v>
      </c>
      <c r="I73" s="2" t="s">
        <v>228</v>
      </c>
      <c r="J73" s="2" t="s">
        <v>224</v>
      </c>
      <c r="K73" s="2" t="str">
        <f t="shared" si="14"/>
        <v>Current</v>
      </c>
      <c r="L73" s="2" t="s">
        <v>225</v>
      </c>
      <c r="M73" s="2" t="str">
        <f t="shared" si="15"/>
        <v>PO</v>
      </c>
      <c r="N73" s="2" t="str">
        <f t="shared" si="16"/>
        <v>Standard Freight</v>
      </c>
      <c r="O73" s="2" t="str">
        <f t="shared" si="17"/>
        <v>n</v>
      </c>
      <c r="P73" s="2" t="str">
        <f t="shared" si="18"/>
        <v>n</v>
      </c>
      <c r="Q73" s="2" t="s">
        <v>42</v>
      </c>
      <c r="R73" s="2" t="s">
        <v>121</v>
      </c>
      <c r="S73" s="46" t="str">
        <f t="shared" si="12"/>
        <v>https://www.biamp.com</v>
      </c>
      <c r="T73" s="2" t="str">
        <f>Table1367[[#This Row],[Manufacturer''s Category]]</f>
        <v>Biamp</v>
      </c>
    </row>
    <row r="74" spans="1:20" ht="42" customHeight="1" x14ac:dyDescent="0.3">
      <c r="A74" s="2" t="str">
        <f t="shared" si="11"/>
        <v>Biamp Systems</v>
      </c>
      <c r="B74" s="17">
        <f t="shared" si="19"/>
        <v>46076</v>
      </c>
      <c r="C74" s="47" t="s">
        <v>4055</v>
      </c>
      <c r="D74" s="45" t="s">
        <v>230</v>
      </c>
      <c r="E74" s="2" t="s">
        <v>38</v>
      </c>
      <c r="F74" s="42">
        <v>1807</v>
      </c>
      <c r="G74" s="2" t="str">
        <f t="shared" si="13"/>
        <v>USD</v>
      </c>
      <c r="H74" s="2" t="str">
        <f>Table1367[[#This Row],[Short Description]]</f>
        <v>NPX H1040</v>
      </c>
      <c r="I74" s="2" t="s">
        <v>231</v>
      </c>
      <c r="J74" s="2" t="s">
        <v>224</v>
      </c>
      <c r="K74" s="2" t="str">
        <f t="shared" si="14"/>
        <v>Current</v>
      </c>
      <c r="L74" s="2" t="s">
        <v>225</v>
      </c>
      <c r="M74" s="2" t="str">
        <f t="shared" si="15"/>
        <v>PO</v>
      </c>
      <c r="N74" s="2" t="str">
        <f t="shared" si="16"/>
        <v>Standard Freight</v>
      </c>
      <c r="O74" s="2" t="str">
        <f t="shared" si="17"/>
        <v>n</v>
      </c>
      <c r="P74" s="2" t="str">
        <f t="shared" si="18"/>
        <v>n</v>
      </c>
      <c r="Q74" s="2" t="s">
        <v>42</v>
      </c>
      <c r="R74" s="2" t="s">
        <v>121</v>
      </c>
      <c r="S74" s="46" t="str">
        <f t="shared" si="12"/>
        <v>https://www.biamp.com</v>
      </c>
      <c r="T74" s="2" t="str">
        <f>Table1367[[#This Row],[Manufacturer''s Category]]</f>
        <v>Biamp</v>
      </c>
    </row>
    <row r="75" spans="1:20" ht="42" customHeight="1" x14ac:dyDescent="0.3">
      <c r="A75" s="2" t="str">
        <f t="shared" si="11"/>
        <v>Biamp Systems</v>
      </c>
      <c r="B75" s="17">
        <f t="shared" si="19"/>
        <v>46076</v>
      </c>
      <c r="C75" s="47" t="s">
        <v>4056</v>
      </c>
      <c r="D75" s="45" t="s">
        <v>233</v>
      </c>
      <c r="E75" s="2" t="s">
        <v>38</v>
      </c>
      <c r="F75" s="42">
        <v>1924</v>
      </c>
      <c r="G75" s="2" t="str">
        <f t="shared" si="13"/>
        <v>USD</v>
      </c>
      <c r="H75" s="2" t="str">
        <f>Table1367[[#This Row],[Short Description]]</f>
        <v>NPX H1100</v>
      </c>
      <c r="I75" s="2" t="s">
        <v>234</v>
      </c>
      <c r="J75" s="2" t="s">
        <v>224</v>
      </c>
      <c r="K75" s="2" t="str">
        <f t="shared" si="14"/>
        <v>Current</v>
      </c>
      <c r="L75" s="2" t="s">
        <v>225</v>
      </c>
      <c r="M75" s="2" t="str">
        <f t="shared" si="15"/>
        <v>PO</v>
      </c>
      <c r="N75" s="2" t="str">
        <f t="shared" si="16"/>
        <v>Standard Freight</v>
      </c>
      <c r="O75" s="2" t="str">
        <f t="shared" si="17"/>
        <v>n</v>
      </c>
      <c r="P75" s="2" t="str">
        <f t="shared" si="18"/>
        <v>n</v>
      </c>
      <c r="Q75" s="2" t="s">
        <v>42</v>
      </c>
      <c r="R75" s="2" t="s">
        <v>121</v>
      </c>
      <c r="S75" s="46" t="str">
        <f t="shared" si="12"/>
        <v>https://www.biamp.com</v>
      </c>
      <c r="T75" s="2" t="str">
        <f>Table1367[[#This Row],[Manufacturer''s Category]]</f>
        <v>Biamp</v>
      </c>
    </row>
    <row r="76" spans="1:20" ht="42" customHeight="1" x14ac:dyDescent="0.3">
      <c r="A76" s="2" t="str">
        <f t="shared" si="11"/>
        <v>Biamp Systems</v>
      </c>
      <c r="B76" s="17">
        <f t="shared" si="19"/>
        <v>46076</v>
      </c>
      <c r="C76" s="47" t="s">
        <v>4438</v>
      </c>
      <c r="D76" s="45" t="s">
        <v>235</v>
      </c>
      <c r="E76" s="2" t="s">
        <v>38</v>
      </c>
      <c r="F76" s="42">
        <v>193</v>
      </c>
      <c r="G76" s="2" t="str">
        <f t="shared" si="13"/>
        <v>USD</v>
      </c>
      <c r="H76" s="2" t="str">
        <f>Table1367[[#This Row],[Short Description]]</f>
        <v>PI-AE</v>
      </c>
      <c r="I76" s="2" t="s">
        <v>236</v>
      </c>
      <c r="J76" s="2" t="s">
        <v>95</v>
      </c>
      <c r="K76" s="2" t="str">
        <f t="shared" si="14"/>
        <v>Current</v>
      </c>
      <c r="L76" s="2" t="s">
        <v>88</v>
      </c>
      <c r="M76" s="2" t="str">
        <f t="shared" si="15"/>
        <v>PO</v>
      </c>
      <c r="N76" s="2" t="str">
        <f t="shared" si="16"/>
        <v>Standard Freight</v>
      </c>
      <c r="O76" s="2" t="str">
        <f t="shared" si="17"/>
        <v>n</v>
      </c>
      <c r="P76" s="2" t="str">
        <f t="shared" si="18"/>
        <v>n</v>
      </c>
      <c r="Q76" s="2" t="s">
        <v>42</v>
      </c>
      <c r="R76" s="2" t="s">
        <v>121</v>
      </c>
      <c r="S76" s="46" t="str">
        <f t="shared" si="12"/>
        <v>https://www.biamp.com</v>
      </c>
      <c r="T76" s="2" t="str">
        <f>Table1367[[#This Row],[Manufacturer''s Category]]</f>
        <v>Cambridge</v>
      </c>
    </row>
    <row r="77" spans="1:20" ht="42" customHeight="1" x14ac:dyDescent="0.3">
      <c r="A77" s="2" t="str">
        <f t="shared" si="11"/>
        <v>Biamp Systems</v>
      </c>
      <c r="B77" s="17">
        <f t="shared" si="19"/>
        <v>46076</v>
      </c>
      <c r="C77" s="44" t="s">
        <v>4106</v>
      </c>
      <c r="D77" s="45" t="s">
        <v>237</v>
      </c>
      <c r="E77" s="2" t="s">
        <v>38</v>
      </c>
      <c r="F77" s="42">
        <v>146</v>
      </c>
      <c r="G77" s="2" t="str">
        <f t="shared" si="13"/>
        <v>USD</v>
      </c>
      <c r="H77" s="2" t="str">
        <f>Table1367[[#This Row],[Short Description]]</f>
        <v>PM-B</v>
      </c>
      <c r="I77" s="2" t="s">
        <v>238</v>
      </c>
      <c r="J77" s="2" t="s">
        <v>87</v>
      </c>
      <c r="K77" s="2" t="str">
        <f t="shared" si="14"/>
        <v>Current</v>
      </c>
      <c r="L77" s="2" t="s">
        <v>88</v>
      </c>
      <c r="M77" s="2" t="str">
        <f t="shared" si="15"/>
        <v>PO</v>
      </c>
      <c r="N77" s="2" t="str">
        <f t="shared" si="16"/>
        <v>Standard Freight</v>
      </c>
      <c r="O77" s="2" t="str">
        <f t="shared" si="17"/>
        <v>n</v>
      </c>
      <c r="P77" s="2" t="str">
        <f t="shared" si="18"/>
        <v>n</v>
      </c>
      <c r="Q77" s="2" t="s">
        <v>58</v>
      </c>
      <c r="R77" s="2" t="s">
        <v>61</v>
      </c>
      <c r="S77" s="46" t="str">
        <f t="shared" si="12"/>
        <v>https://www.biamp.com</v>
      </c>
      <c r="T77" s="2" t="str">
        <f>Table1367[[#This Row],[Manufacturer''s Category]]</f>
        <v>Cambridge</v>
      </c>
    </row>
    <row r="78" spans="1:20" ht="42" customHeight="1" x14ac:dyDescent="0.3">
      <c r="A78" s="2" t="str">
        <f t="shared" ref="A78:A98" si="20">Company</f>
        <v>Biamp Systems</v>
      </c>
      <c r="B78" s="17">
        <f t="shared" si="19"/>
        <v>46076</v>
      </c>
      <c r="C78" s="44" t="s">
        <v>4110</v>
      </c>
      <c r="D78" s="45" t="s">
        <v>239</v>
      </c>
      <c r="E78" s="2" t="s">
        <v>38</v>
      </c>
      <c r="F78" s="42">
        <v>146</v>
      </c>
      <c r="G78" s="2" t="str">
        <f t="shared" si="13"/>
        <v>USD</v>
      </c>
      <c r="H78" s="2" t="str">
        <f>Table1367[[#This Row],[Short Description]]</f>
        <v>PM-W</v>
      </c>
      <c r="I78" s="2" t="s">
        <v>240</v>
      </c>
      <c r="J78" s="2" t="s">
        <v>87</v>
      </c>
      <c r="K78" s="2" t="str">
        <f t="shared" si="14"/>
        <v>Current</v>
      </c>
      <c r="L78" s="2" t="s">
        <v>88</v>
      </c>
      <c r="M78" s="2" t="str">
        <f t="shared" si="15"/>
        <v>PO</v>
      </c>
      <c r="N78" s="2" t="str">
        <f t="shared" si="16"/>
        <v>Standard Freight</v>
      </c>
      <c r="O78" s="2" t="str">
        <f t="shared" si="17"/>
        <v>n</v>
      </c>
      <c r="P78" s="2" t="str">
        <f t="shared" si="18"/>
        <v>n</v>
      </c>
      <c r="Q78" s="2" t="s">
        <v>58</v>
      </c>
      <c r="R78" s="2" t="s">
        <v>61</v>
      </c>
      <c r="S78" s="46" t="str">
        <f t="shared" ref="S78:S98" si="21">URL</f>
        <v>https://www.biamp.com</v>
      </c>
      <c r="T78" s="2" t="str">
        <f>Table1367[[#This Row],[Manufacturer''s Category]]</f>
        <v>Cambridge</v>
      </c>
    </row>
    <row r="79" spans="1:20" ht="42" customHeight="1" x14ac:dyDescent="0.3">
      <c r="A79" s="2" t="str">
        <f t="shared" si="20"/>
        <v>Biamp Systems</v>
      </c>
      <c r="B79" s="17">
        <f t="shared" si="19"/>
        <v>46076</v>
      </c>
      <c r="C79" s="47">
        <v>330.00569999999999</v>
      </c>
      <c r="D79" s="45" t="s">
        <v>241</v>
      </c>
      <c r="E79" s="2" t="s">
        <v>38</v>
      </c>
      <c r="F79" s="42">
        <v>123</v>
      </c>
      <c r="G79" s="2" t="str">
        <f t="shared" ref="G79:G98" si="22">Currency</f>
        <v>USD</v>
      </c>
      <c r="H79" s="2" t="str">
        <f>Table1367[[#This Row],[Short Description]]</f>
        <v>PS-4</v>
      </c>
      <c r="I79" s="2" t="s">
        <v>242</v>
      </c>
      <c r="J79" s="2" t="s">
        <v>95</v>
      </c>
      <c r="K79" s="2" t="str">
        <f t="shared" ref="K79:K98" si="23">ItemStatus</f>
        <v>Current</v>
      </c>
      <c r="L79" s="2" t="s">
        <v>88</v>
      </c>
      <c r="M79" s="2" t="str">
        <f t="shared" ref="M79:M98" si="24">FOB</f>
        <v>PO</v>
      </c>
      <c r="N79" s="2" t="str">
        <f t="shared" ref="N79:N98" si="25">Freight</f>
        <v>Standard Freight</v>
      </c>
      <c r="O79" s="2" t="str">
        <f t="shared" ref="O79:O98" si="26">DropShip</f>
        <v>n</v>
      </c>
      <c r="P79" s="2" t="str">
        <f t="shared" ref="P79:P98" si="27">EnergyStar</f>
        <v>n</v>
      </c>
      <c r="Q79" s="2" t="s">
        <v>58</v>
      </c>
      <c r="R79" s="2" t="s">
        <v>61</v>
      </c>
      <c r="S79" s="46" t="str">
        <f t="shared" si="21"/>
        <v>https://www.biamp.com</v>
      </c>
      <c r="T79" s="2" t="str">
        <f>Table1367[[#This Row],[Manufacturer''s Category]]</f>
        <v>Cambridge</v>
      </c>
    </row>
    <row r="80" spans="1:20" ht="42" customHeight="1" x14ac:dyDescent="0.3">
      <c r="A80" s="2" t="str">
        <f t="shared" si="20"/>
        <v>Biamp Systems</v>
      </c>
      <c r="B80" s="17">
        <f t="shared" si="19"/>
        <v>46076</v>
      </c>
      <c r="C80" s="47" t="s">
        <v>4114</v>
      </c>
      <c r="D80" s="45" t="s">
        <v>243</v>
      </c>
      <c r="E80" s="2" t="s">
        <v>38</v>
      </c>
      <c r="F80" s="42">
        <v>759</v>
      </c>
      <c r="G80" s="2" t="str">
        <f t="shared" si="22"/>
        <v>USD</v>
      </c>
      <c r="H80" s="2" t="str">
        <f>Table1367[[#This Row],[Short Description]]</f>
        <v>PS-AE-3</v>
      </c>
      <c r="I80" s="2" t="s">
        <v>244</v>
      </c>
      <c r="J80" s="2" t="s">
        <v>95</v>
      </c>
      <c r="K80" s="2" t="str">
        <f t="shared" si="23"/>
        <v>Current</v>
      </c>
      <c r="L80" s="2" t="s">
        <v>88</v>
      </c>
      <c r="M80" s="2" t="str">
        <f t="shared" si="24"/>
        <v>PO</v>
      </c>
      <c r="N80" s="2" t="str">
        <f t="shared" si="25"/>
        <v>Standard Freight</v>
      </c>
      <c r="O80" s="2" t="str">
        <f t="shared" si="26"/>
        <v>n</v>
      </c>
      <c r="P80" s="2" t="str">
        <f t="shared" si="27"/>
        <v>n</v>
      </c>
      <c r="Q80" s="2" t="s">
        <v>42</v>
      </c>
      <c r="R80" s="2" t="s">
        <v>121</v>
      </c>
      <c r="S80" s="46" t="str">
        <f t="shared" si="21"/>
        <v>https://www.biamp.com</v>
      </c>
      <c r="T80" s="2" t="str">
        <f>Table1367[[#This Row],[Manufacturer''s Category]]</f>
        <v>Cambridge</v>
      </c>
    </row>
    <row r="81" spans="1:21" ht="42" customHeight="1" x14ac:dyDescent="0.3">
      <c r="A81" s="2" t="str">
        <f t="shared" si="20"/>
        <v>Biamp Systems</v>
      </c>
      <c r="B81" s="17">
        <f t="shared" si="19"/>
        <v>46076</v>
      </c>
      <c r="C81" s="44" t="s">
        <v>4119</v>
      </c>
      <c r="D81" s="45" t="s">
        <v>245</v>
      </c>
      <c r="E81" s="2" t="s">
        <v>38</v>
      </c>
      <c r="F81" s="42">
        <v>1225</v>
      </c>
      <c r="G81" s="2" t="str">
        <f t="shared" si="22"/>
        <v>USD</v>
      </c>
      <c r="H81" s="2" t="str">
        <f>Table1367[[#This Row],[Short Description]]</f>
        <v>Qt 100</v>
      </c>
      <c r="I81" s="2" t="s">
        <v>246</v>
      </c>
      <c r="J81" s="2" t="s">
        <v>247</v>
      </c>
      <c r="K81" s="2" t="str">
        <f t="shared" si="23"/>
        <v>Current</v>
      </c>
      <c r="L81" s="2" t="s">
        <v>88</v>
      </c>
      <c r="M81" s="2" t="str">
        <f t="shared" si="24"/>
        <v>PO</v>
      </c>
      <c r="N81" s="2" t="str">
        <f t="shared" si="25"/>
        <v>Standard Freight</v>
      </c>
      <c r="O81" s="2" t="str">
        <f t="shared" si="26"/>
        <v>n</v>
      </c>
      <c r="P81" s="2" t="str">
        <f t="shared" si="27"/>
        <v>n</v>
      </c>
      <c r="Q81" s="2" t="s">
        <v>42</v>
      </c>
      <c r="R81" s="2" t="s">
        <v>121</v>
      </c>
      <c r="S81" s="46" t="str">
        <f t="shared" si="21"/>
        <v>https://www.biamp.com</v>
      </c>
      <c r="T81" s="2" t="str">
        <f>Table1367[[#This Row],[Manufacturer''s Category]]</f>
        <v>Cambridge</v>
      </c>
      <c r="U81" s="2" t="s">
        <v>248</v>
      </c>
    </row>
    <row r="82" spans="1:21" ht="42" customHeight="1" x14ac:dyDescent="0.3">
      <c r="A82" s="2" t="str">
        <f t="shared" si="20"/>
        <v>Biamp Systems</v>
      </c>
      <c r="B82" s="17">
        <f t="shared" si="19"/>
        <v>46076</v>
      </c>
      <c r="C82" s="47" t="s">
        <v>4120</v>
      </c>
      <c r="D82" s="45" t="s">
        <v>249</v>
      </c>
      <c r="E82" s="2" t="s">
        <v>38</v>
      </c>
      <c r="F82" s="42">
        <v>2968</v>
      </c>
      <c r="G82" s="2" t="str">
        <f t="shared" si="22"/>
        <v>USD</v>
      </c>
      <c r="H82" s="2" t="str">
        <f>Table1367[[#This Row],[Short Description]]</f>
        <v>Qt X 300</v>
      </c>
      <c r="I82" s="2" t="s">
        <v>250</v>
      </c>
      <c r="J82" s="2" t="s">
        <v>247</v>
      </c>
      <c r="K82" s="2" t="str">
        <f t="shared" si="23"/>
        <v>Current</v>
      </c>
      <c r="L82" s="2" t="s">
        <v>88</v>
      </c>
      <c r="M82" s="2" t="str">
        <f t="shared" si="24"/>
        <v>PO</v>
      </c>
      <c r="N82" s="2" t="str">
        <f t="shared" si="25"/>
        <v>Standard Freight</v>
      </c>
      <c r="O82" s="2" t="str">
        <f t="shared" si="26"/>
        <v>n</v>
      </c>
      <c r="P82" s="2" t="str">
        <f t="shared" si="27"/>
        <v>n</v>
      </c>
      <c r="Q82" s="2" t="s">
        <v>42</v>
      </c>
      <c r="R82" s="2" t="s">
        <v>121</v>
      </c>
      <c r="S82" s="46" t="str">
        <f t="shared" si="21"/>
        <v>https://www.biamp.com</v>
      </c>
      <c r="T82" s="2" t="str">
        <f>Table1367[[#This Row],[Manufacturer''s Category]]</f>
        <v>Cambridge</v>
      </c>
    </row>
    <row r="83" spans="1:21" ht="42" customHeight="1" x14ac:dyDescent="0.3">
      <c r="A83" s="2" t="str">
        <f t="shared" si="20"/>
        <v>Biamp Systems</v>
      </c>
      <c r="B83" s="17">
        <f t="shared" si="19"/>
        <v>46076</v>
      </c>
      <c r="C83" s="47" t="s">
        <v>4121</v>
      </c>
      <c r="D83" s="45" t="s">
        <v>251</v>
      </c>
      <c r="E83" s="2" t="s">
        <v>38</v>
      </c>
      <c r="F83" s="42">
        <v>3180</v>
      </c>
      <c r="G83" s="2" t="str">
        <f t="shared" si="22"/>
        <v>USD</v>
      </c>
      <c r="H83" s="2" t="str">
        <f>Table1367[[#This Row],[Short Description]]</f>
        <v>Qt X 300D</v>
      </c>
      <c r="I83" s="2" t="s">
        <v>252</v>
      </c>
      <c r="J83" s="2" t="s">
        <v>247</v>
      </c>
      <c r="K83" s="2" t="str">
        <f t="shared" si="23"/>
        <v>Current</v>
      </c>
      <c r="L83" s="2" t="s">
        <v>88</v>
      </c>
      <c r="M83" s="2" t="str">
        <f t="shared" si="24"/>
        <v>PO</v>
      </c>
      <c r="N83" s="2" t="str">
        <f t="shared" si="25"/>
        <v>Standard Freight</v>
      </c>
      <c r="O83" s="2" t="str">
        <f t="shared" si="26"/>
        <v>n</v>
      </c>
      <c r="P83" s="2" t="str">
        <f t="shared" si="27"/>
        <v>n</v>
      </c>
      <c r="Q83" s="2" t="s">
        <v>42</v>
      </c>
      <c r="R83" s="2" t="s">
        <v>121</v>
      </c>
      <c r="S83" s="46" t="str">
        <f t="shared" si="21"/>
        <v>https://www.biamp.com</v>
      </c>
      <c r="T83" s="2" t="str">
        <f>Table1367[[#This Row],[Manufacturer''s Category]]</f>
        <v>Cambridge</v>
      </c>
    </row>
    <row r="84" spans="1:21" ht="42" customHeight="1" x14ac:dyDescent="0.3">
      <c r="A84" s="2" t="str">
        <f t="shared" si="20"/>
        <v>Biamp Systems</v>
      </c>
      <c r="B84" s="17">
        <f t="shared" si="19"/>
        <v>46076</v>
      </c>
      <c r="C84" s="47" t="s">
        <v>4122</v>
      </c>
      <c r="D84" s="45" t="s">
        <v>253</v>
      </c>
      <c r="E84" s="2" t="s">
        <v>38</v>
      </c>
      <c r="F84" s="42">
        <v>3816</v>
      </c>
      <c r="G84" s="2" t="str">
        <f t="shared" si="22"/>
        <v>USD</v>
      </c>
      <c r="H84" s="2" t="str">
        <f>Table1367[[#This Row],[Short Description]]</f>
        <v>Qt X 600</v>
      </c>
      <c r="I84" s="2" t="s">
        <v>254</v>
      </c>
      <c r="J84" s="2" t="s">
        <v>247</v>
      </c>
      <c r="K84" s="2" t="str">
        <f t="shared" si="23"/>
        <v>Current</v>
      </c>
      <c r="L84" s="2" t="s">
        <v>88</v>
      </c>
      <c r="M84" s="2" t="str">
        <f t="shared" si="24"/>
        <v>PO</v>
      </c>
      <c r="N84" s="2" t="str">
        <f t="shared" si="25"/>
        <v>Standard Freight</v>
      </c>
      <c r="O84" s="2" t="str">
        <f t="shared" si="26"/>
        <v>n</v>
      </c>
      <c r="P84" s="2" t="str">
        <f t="shared" si="27"/>
        <v>n</v>
      </c>
      <c r="Q84" s="2" t="s">
        <v>42</v>
      </c>
      <c r="R84" s="2" t="s">
        <v>121</v>
      </c>
      <c r="S84" s="46" t="str">
        <f t="shared" si="21"/>
        <v>https://www.biamp.com</v>
      </c>
      <c r="T84" s="2" t="str">
        <f>Table1367[[#This Row],[Manufacturer''s Category]]</f>
        <v>Cambridge</v>
      </c>
    </row>
    <row r="85" spans="1:21" ht="42" customHeight="1" x14ac:dyDescent="0.3">
      <c r="A85" s="2" t="str">
        <f t="shared" si="20"/>
        <v>Biamp Systems</v>
      </c>
      <c r="B85" s="17">
        <f t="shared" si="19"/>
        <v>46076</v>
      </c>
      <c r="C85" s="47" t="s">
        <v>4123</v>
      </c>
      <c r="D85" s="45" t="s">
        <v>255</v>
      </c>
      <c r="E85" s="2" t="s">
        <v>38</v>
      </c>
      <c r="F85" s="42">
        <v>4134</v>
      </c>
      <c r="G85" s="2" t="str">
        <f t="shared" si="22"/>
        <v>USD</v>
      </c>
      <c r="H85" s="2" t="str">
        <f>Table1367[[#This Row],[Short Description]]</f>
        <v>Qt X 600D</v>
      </c>
      <c r="I85" s="2" t="s">
        <v>256</v>
      </c>
      <c r="J85" s="2" t="s">
        <v>247</v>
      </c>
      <c r="K85" s="2" t="str">
        <f t="shared" si="23"/>
        <v>Current</v>
      </c>
      <c r="L85" s="2" t="s">
        <v>88</v>
      </c>
      <c r="M85" s="2" t="str">
        <f t="shared" si="24"/>
        <v>PO</v>
      </c>
      <c r="N85" s="2" t="str">
        <f t="shared" si="25"/>
        <v>Standard Freight</v>
      </c>
      <c r="O85" s="2" t="str">
        <f t="shared" si="26"/>
        <v>n</v>
      </c>
      <c r="P85" s="2" t="str">
        <f t="shared" si="27"/>
        <v>n</v>
      </c>
      <c r="Q85" s="2" t="s">
        <v>42</v>
      </c>
      <c r="R85" s="2" t="s">
        <v>121</v>
      </c>
      <c r="S85" s="46" t="str">
        <f t="shared" si="21"/>
        <v>https://www.biamp.com</v>
      </c>
      <c r="T85" s="2" t="str">
        <f>Table1367[[#This Row],[Manufacturer''s Category]]</f>
        <v>Cambridge</v>
      </c>
    </row>
    <row r="86" spans="1:21" ht="42" customHeight="1" x14ac:dyDescent="0.3">
      <c r="A86" s="2" t="str">
        <f t="shared" si="20"/>
        <v>Biamp Systems</v>
      </c>
      <c r="B86" s="17">
        <f t="shared" si="19"/>
        <v>46076</v>
      </c>
      <c r="C86" s="47" t="s">
        <v>4124</v>
      </c>
      <c r="D86" s="45" t="s">
        <v>257</v>
      </c>
      <c r="E86" s="2" t="s">
        <v>38</v>
      </c>
      <c r="F86" s="42">
        <v>1272</v>
      </c>
      <c r="G86" s="2" t="str">
        <f t="shared" si="22"/>
        <v>USD</v>
      </c>
      <c r="H86" s="2" t="str">
        <f>Table1367[[#This Row],[Short Description]]</f>
        <v>Qt X 800</v>
      </c>
      <c r="I86" s="2" t="s">
        <v>258</v>
      </c>
      <c r="J86" s="2" t="s">
        <v>247</v>
      </c>
      <c r="K86" s="2" t="str">
        <f t="shared" si="23"/>
        <v>Current</v>
      </c>
      <c r="L86" s="2" t="s">
        <v>88</v>
      </c>
      <c r="M86" s="2" t="str">
        <f t="shared" si="24"/>
        <v>PO</v>
      </c>
      <c r="N86" s="2" t="str">
        <f t="shared" si="25"/>
        <v>Standard Freight</v>
      </c>
      <c r="O86" s="2" t="str">
        <f t="shared" si="26"/>
        <v>n</v>
      </c>
      <c r="P86" s="2" t="str">
        <f t="shared" si="27"/>
        <v>n</v>
      </c>
      <c r="Q86" s="2" t="s">
        <v>42</v>
      </c>
      <c r="R86" s="2" t="s">
        <v>121</v>
      </c>
      <c r="S86" s="46" t="str">
        <f t="shared" si="21"/>
        <v>https://www.biamp.com</v>
      </c>
      <c r="T86" s="2" t="str">
        <f>Table1367[[#This Row],[Manufacturer''s Category]]</f>
        <v>Cambridge</v>
      </c>
    </row>
    <row r="87" spans="1:21" ht="42" customHeight="1" x14ac:dyDescent="0.3">
      <c r="A87" s="2" t="str">
        <f t="shared" si="20"/>
        <v>Biamp Systems</v>
      </c>
      <c r="B87" s="17">
        <f t="shared" si="19"/>
        <v>46076</v>
      </c>
      <c r="C87" s="47" t="s">
        <v>4125</v>
      </c>
      <c r="D87" s="45" t="s">
        <v>259</v>
      </c>
      <c r="E87" s="2" t="s">
        <v>38</v>
      </c>
      <c r="F87" s="42">
        <v>1484</v>
      </c>
      <c r="G87" s="2" t="str">
        <f t="shared" si="22"/>
        <v>USD</v>
      </c>
      <c r="H87" s="2" t="str">
        <f>Table1367[[#This Row],[Short Description]]</f>
        <v>Qt X 800D</v>
      </c>
      <c r="I87" s="2" t="s">
        <v>260</v>
      </c>
      <c r="J87" s="2" t="s">
        <v>247</v>
      </c>
      <c r="K87" s="2" t="str">
        <f t="shared" si="23"/>
        <v>Current</v>
      </c>
      <c r="L87" s="2" t="s">
        <v>88</v>
      </c>
      <c r="M87" s="2" t="str">
        <f t="shared" si="24"/>
        <v>PO</v>
      </c>
      <c r="N87" s="2" t="str">
        <f t="shared" si="25"/>
        <v>Standard Freight</v>
      </c>
      <c r="O87" s="2" t="str">
        <f t="shared" si="26"/>
        <v>n</v>
      </c>
      <c r="P87" s="2" t="str">
        <f t="shared" si="27"/>
        <v>n</v>
      </c>
      <c r="Q87" s="2" t="s">
        <v>42</v>
      </c>
      <c r="R87" s="2" t="s">
        <v>121</v>
      </c>
      <c r="S87" s="46" t="str">
        <f t="shared" si="21"/>
        <v>https://www.biamp.com</v>
      </c>
      <c r="T87" s="2" t="str">
        <f>Table1367[[#This Row],[Manufacturer''s Category]]</f>
        <v>Cambridge</v>
      </c>
    </row>
    <row r="88" spans="1:21" ht="42" customHeight="1" x14ac:dyDescent="0.3">
      <c r="A88" s="2" t="str">
        <f t="shared" si="20"/>
        <v>Biamp Systems</v>
      </c>
      <c r="B88" s="17">
        <f t="shared" si="19"/>
        <v>46076</v>
      </c>
      <c r="C88" s="47" t="s">
        <v>4126</v>
      </c>
      <c r="D88" s="45" t="s">
        <v>261</v>
      </c>
      <c r="E88" s="2" t="s">
        <v>38</v>
      </c>
      <c r="F88" s="42">
        <v>2968</v>
      </c>
      <c r="G88" s="2" t="str">
        <f t="shared" si="22"/>
        <v>USD</v>
      </c>
      <c r="H88" s="2" t="str">
        <f>Table1367[[#This Row],[Short Description]]</f>
        <v>Qt X 805</v>
      </c>
      <c r="I88" s="2" t="s">
        <v>262</v>
      </c>
      <c r="J88" s="2" t="s">
        <v>247</v>
      </c>
      <c r="K88" s="2" t="str">
        <f t="shared" si="23"/>
        <v>Current</v>
      </c>
      <c r="L88" s="2" t="s">
        <v>88</v>
      </c>
      <c r="M88" s="2" t="str">
        <f t="shared" si="24"/>
        <v>PO</v>
      </c>
      <c r="N88" s="2" t="str">
        <f t="shared" si="25"/>
        <v>Standard Freight</v>
      </c>
      <c r="O88" s="2" t="str">
        <f t="shared" si="26"/>
        <v>n</v>
      </c>
      <c r="P88" s="2" t="str">
        <f t="shared" si="27"/>
        <v>n</v>
      </c>
      <c r="Q88" s="2" t="s">
        <v>42</v>
      </c>
      <c r="R88" s="2" t="s">
        <v>121</v>
      </c>
      <c r="S88" s="46" t="str">
        <f t="shared" si="21"/>
        <v>https://www.biamp.com</v>
      </c>
      <c r="T88" s="2" t="str">
        <f>Table1367[[#This Row],[Manufacturer''s Category]]</f>
        <v>Cambridge</v>
      </c>
    </row>
    <row r="89" spans="1:21" ht="42" customHeight="1" x14ac:dyDescent="0.3">
      <c r="A89" s="2" t="str">
        <f t="shared" si="20"/>
        <v>Biamp Systems</v>
      </c>
      <c r="B89" s="17">
        <f t="shared" si="19"/>
        <v>46076</v>
      </c>
      <c r="C89" s="47" t="s">
        <v>4127</v>
      </c>
      <c r="D89" s="45" t="s">
        <v>263</v>
      </c>
      <c r="E89" s="2" t="s">
        <v>38</v>
      </c>
      <c r="F89" s="42">
        <v>3180</v>
      </c>
      <c r="G89" s="2" t="str">
        <f t="shared" si="22"/>
        <v>USD</v>
      </c>
      <c r="H89" s="2" t="str">
        <f>Table1367[[#This Row],[Short Description]]</f>
        <v>Qt X 805D</v>
      </c>
      <c r="I89" s="2" t="s">
        <v>264</v>
      </c>
      <c r="J89" s="2" t="s">
        <v>247</v>
      </c>
      <c r="K89" s="2" t="str">
        <f t="shared" si="23"/>
        <v>Current</v>
      </c>
      <c r="L89" s="2" t="s">
        <v>88</v>
      </c>
      <c r="M89" s="2" t="str">
        <f t="shared" si="24"/>
        <v>PO</v>
      </c>
      <c r="N89" s="2" t="str">
        <f t="shared" si="25"/>
        <v>Standard Freight</v>
      </c>
      <c r="O89" s="2" t="str">
        <f t="shared" si="26"/>
        <v>n</v>
      </c>
      <c r="P89" s="2" t="str">
        <f t="shared" si="27"/>
        <v>n</v>
      </c>
      <c r="Q89" s="2" t="s">
        <v>42</v>
      </c>
      <c r="R89" s="2" t="s">
        <v>121</v>
      </c>
      <c r="S89" s="46" t="str">
        <f t="shared" si="21"/>
        <v>https://www.biamp.com</v>
      </c>
      <c r="T89" s="2" t="str">
        <f>Table1367[[#This Row],[Manufacturer''s Category]]</f>
        <v>Cambridge</v>
      </c>
    </row>
    <row r="90" spans="1:21" ht="42" customHeight="1" x14ac:dyDescent="0.3">
      <c r="A90" s="2" t="str">
        <f t="shared" si="20"/>
        <v>Biamp Systems</v>
      </c>
      <c r="B90" s="17">
        <f t="shared" si="19"/>
        <v>46076</v>
      </c>
      <c r="C90" s="47" t="s">
        <v>4128</v>
      </c>
      <c r="D90" s="45" t="s">
        <v>265</v>
      </c>
      <c r="E90" s="2" t="s">
        <v>38</v>
      </c>
      <c r="F90" s="42">
        <v>78</v>
      </c>
      <c r="G90" s="2" t="str">
        <f t="shared" si="22"/>
        <v>USD</v>
      </c>
      <c r="H90" s="2" t="str">
        <f>Table1367[[#This Row],[Short Description]]</f>
        <v>Qt X PLMT-KT</v>
      </c>
      <c r="I90" s="2" t="s">
        <v>266</v>
      </c>
      <c r="J90" s="2" t="s">
        <v>87</v>
      </c>
      <c r="K90" s="2" t="str">
        <f t="shared" si="23"/>
        <v>Current</v>
      </c>
      <c r="L90" s="2" t="s">
        <v>88</v>
      </c>
      <c r="M90" s="2" t="str">
        <f t="shared" si="24"/>
        <v>PO</v>
      </c>
      <c r="N90" s="2" t="str">
        <f t="shared" si="25"/>
        <v>Standard Freight</v>
      </c>
      <c r="O90" s="2" t="str">
        <f t="shared" si="26"/>
        <v>n</v>
      </c>
      <c r="P90" s="2" t="str">
        <f t="shared" si="27"/>
        <v>n</v>
      </c>
      <c r="Q90" s="2" t="s">
        <v>42</v>
      </c>
      <c r="R90" s="2" t="s">
        <v>121</v>
      </c>
      <c r="S90" s="46" t="str">
        <f t="shared" si="21"/>
        <v>https://www.biamp.com</v>
      </c>
      <c r="T90" s="2" t="str">
        <f>Table1367[[#This Row],[Manufacturer''s Category]]</f>
        <v>Cambridge</v>
      </c>
    </row>
    <row r="91" spans="1:21" ht="42" customHeight="1" x14ac:dyDescent="0.3">
      <c r="A91" s="2" t="str">
        <f t="shared" si="20"/>
        <v>Biamp Systems</v>
      </c>
      <c r="B91" s="17">
        <f t="shared" si="19"/>
        <v>46076</v>
      </c>
      <c r="C91" s="47" t="s">
        <v>4129</v>
      </c>
      <c r="D91" s="45" t="s">
        <v>267</v>
      </c>
      <c r="E91" s="2" t="s">
        <v>38</v>
      </c>
      <c r="F91" s="42">
        <v>159</v>
      </c>
      <c r="G91" s="2" t="str">
        <f t="shared" si="22"/>
        <v>USD</v>
      </c>
      <c r="H91" s="2" t="str">
        <f>Table1367[[#This Row],[Short Description]]</f>
        <v>Qt X PWR-KT-48V</v>
      </c>
      <c r="I91" s="2" t="s">
        <v>268</v>
      </c>
      <c r="J91" s="2" t="s">
        <v>95</v>
      </c>
      <c r="K91" s="2" t="str">
        <f t="shared" si="23"/>
        <v>Current</v>
      </c>
      <c r="L91" s="2" t="s">
        <v>88</v>
      </c>
      <c r="M91" s="2" t="str">
        <f t="shared" si="24"/>
        <v>PO</v>
      </c>
      <c r="N91" s="2" t="str">
        <f t="shared" si="25"/>
        <v>Standard Freight</v>
      </c>
      <c r="O91" s="2" t="str">
        <f t="shared" si="26"/>
        <v>n</v>
      </c>
      <c r="P91" s="2" t="str">
        <f t="shared" si="27"/>
        <v>n</v>
      </c>
      <c r="Q91" s="2" t="s">
        <v>58</v>
      </c>
      <c r="R91" s="2" t="s">
        <v>61</v>
      </c>
      <c r="S91" s="46" t="str">
        <f t="shared" si="21"/>
        <v>https://www.biamp.com</v>
      </c>
      <c r="T91" s="2" t="str">
        <f>Table1367[[#This Row],[Manufacturer''s Category]]</f>
        <v>Cambridge</v>
      </c>
    </row>
    <row r="92" spans="1:21" ht="42" customHeight="1" x14ac:dyDescent="0.3">
      <c r="A92" s="2" t="str">
        <f t="shared" si="20"/>
        <v>Biamp Systems</v>
      </c>
      <c r="B92" s="17">
        <f t="shared" si="19"/>
        <v>46076</v>
      </c>
      <c r="C92" s="47" t="s">
        <v>4130</v>
      </c>
      <c r="D92" s="45" t="s">
        <v>269</v>
      </c>
      <c r="E92" s="2" t="s">
        <v>38</v>
      </c>
      <c r="F92" s="42">
        <v>78</v>
      </c>
      <c r="G92" s="2" t="str">
        <f t="shared" si="22"/>
        <v>USD</v>
      </c>
      <c r="H92" s="2" t="str">
        <f>Table1367[[#This Row],[Short Description]]</f>
        <v>Qt X RMT-KT</v>
      </c>
      <c r="I92" s="2" t="s">
        <v>270</v>
      </c>
      <c r="J92" s="2" t="s">
        <v>87</v>
      </c>
      <c r="K92" s="2" t="str">
        <f t="shared" si="23"/>
        <v>Current</v>
      </c>
      <c r="L92" s="2" t="s">
        <v>88</v>
      </c>
      <c r="M92" s="2" t="str">
        <f t="shared" si="24"/>
        <v>PO</v>
      </c>
      <c r="N92" s="2" t="str">
        <f t="shared" si="25"/>
        <v>Standard Freight</v>
      </c>
      <c r="O92" s="2" t="str">
        <f t="shared" si="26"/>
        <v>n</v>
      </c>
      <c r="P92" s="2" t="str">
        <f t="shared" si="27"/>
        <v>n</v>
      </c>
      <c r="Q92" s="2" t="s">
        <v>42</v>
      </c>
      <c r="R92" s="2" t="s">
        <v>121</v>
      </c>
      <c r="S92" s="46" t="str">
        <f t="shared" si="21"/>
        <v>https://www.biamp.com</v>
      </c>
      <c r="T92" s="2" t="str">
        <f>Table1367[[#This Row],[Manufacturer''s Category]]</f>
        <v>Cambridge</v>
      </c>
    </row>
    <row r="93" spans="1:21" ht="42" customHeight="1" x14ac:dyDescent="0.3">
      <c r="A93" s="2" t="str">
        <f t="shared" si="20"/>
        <v>Biamp Systems</v>
      </c>
      <c r="B93" s="17">
        <f t="shared" si="19"/>
        <v>46076</v>
      </c>
      <c r="C93" s="47" t="s">
        <v>4131</v>
      </c>
      <c r="D93" s="45" t="s">
        <v>271</v>
      </c>
      <c r="E93" s="2" t="s">
        <v>38</v>
      </c>
      <c r="F93" s="42">
        <v>78</v>
      </c>
      <c r="G93" s="2" t="str">
        <f t="shared" si="22"/>
        <v>USD</v>
      </c>
      <c r="H93" s="2" t="str">
        <f>Table1367[[#This Row],[Short Description]]</f>
        <v>Qt X WMT-KT</v>
      </c>
      <c r="I93" s="2" t="s">
        <v>272</v>
      </c>
      <c r="J93" s="2" t="s">
        <v>87</v>
      </c>
      <c r="K93" s="2" t="str">
        <f t="shared" si="23"/>
        <v>Current</v>
      </c>
      <c r="L93" s="2" t="s">
        <v>88</v>
      </c>
      <c r="M93" s="2" t="str">
        <f t="shared" si="24"/>
        <v>PO</v>
      </c>
      <c r="N93" s="2" t="str">
        <f t="shared" si="25"/>
        <v>Standard Freight</v>
      </c>
      <c r="O93" s="2" t="str">
        <f t="shared" si="26"/>
        <v>n</v>
      </c>
      <c r="P93" s="2" t="str">
        <f t="shared" si="27"/>
        <v>n</v>
      </c>
      <c r="Q93" s="2" t="s">
        <v>42</v>
      </c>
      <c r="R93" s="2" t="s">
        <v>121</v>
      </c>
      <c r="S93" s="46" t="str">
        <f t="shared" si="21"/>
        <v>https://www.biamp.com</v>
      </c>
      <c r="T93" s="2" t="str">
        <f>Table1367[[#This Row],[Manufacturer''s Category]]</f>
        <v>Cambridge</v>
      </c>
    </row>
    <row r="94" spans="1:21" ht="42" customHeight="1" x14ac:dyDescent="0.3">
      <c r="A94" s="2" t="str">
        <f t="shared" si="20"/>
        <v>Biamp Systems</v>
      </c>
      <c r="B94" s="17">
        <f t="shared" si="19"/>
        <v>46076</v>
      </c>
      <c r="C94" s="47"/>
      <c r="D94" s="45" t="s">
        <v>273</v>
      </c>
      <c r="E94" s="2" t="s">
        <v>38</v>
      </c>
      <c r="F94" s="42">
        <v>0</v>
      </c>
      <c r="G94" s="2" t="str">
        <f t="shared" si="22"/>
        <v>USD</v>
      </c>
      <c r="H94" s="2" t="str">
        <f>Table1367[[#This Row],[Short Description]]</f>
        <v>Qt-CC</v>
      </c>
      <c r="I94" s="2" t="s">
        <v>274</v>
      </c>
      <c r="J94" s="2" t="s">
        <v>275</v>
      </c>
      <c r="K94" s="2" t="str">
        <f t="shared" si="23"/>
        <v>Current</v>
      </c>
      <c r="L94" s="2" t="s">
        <v>88</v>
      </c>
      <c r="M94" s="2" t="str">
        <f t="shared" si="24"/>
        <v>PO</v>
      </c>
      <c r="N94" s="2" t="str">
        <f t="shared" si="25"/>
        <v>Standard Freight</v>
      </c>
      <c r="O94" s="2" t="str">
        <f t="shared" si="26"/>
        <v>n</v>
      </c>
      <c r="P94" s="2" t="str">
        <f t="shared" si="27"/>
        <v>n</v>
      </c>
      <c r="Q94" s="2" t="s">
        <v>42</v>
      </c>
      <c r="R94" s="2" t="s">
        <v>121</v>
      </c>
      <c r="S94" s="46" t="str">
        <f t="shared" si="21"/>
        <v>https://www.biamp.com</v>
      </c>
      <c r="T94" s="2" t="str">
        <f>Table1367[[#This Row],[Manufacturer''s Category]]</f>
        <v>Cambridge</v>
      </c>
      <c r="U94" s="2" t="s">
        <v>276</v>
      </c>
    </row>
    <row r="95" spans="1:21" ht="42" customHeight="1" x14ac:dyDescent="0.3">
      <c r="A95" s="2" t="str">
        <f t="shared" si="20"/>
        <v>Biamp Systems</v>
      </c>
      <c r="B95" s="17">
        <f t="shared" si="19"/>
        <v>46076</v>
      </c>
      <c r="C95" s="44" t="s">
        <v>4132</v>
      </c>
      <c r="D95" s="45" t="s">
        <v>277</v>
      </c>
      <c r="E95" s="2" t="s">
        <v>38</v>
      </c>
      <c r="F95" s="42">
        <v>3850</v>
      </c>
      <c r="G95" s="2" t="str">
        <f t="shared" si="22"/>
        <v>USD</v>
      </c>
      <c r="H95" s="2" t="str">
        <f>Table1367[[#This Row],[Short Description]]</f>
        <v>QT-CRE</v>
      </c>
      <c r="I95" s="2" t="s">
        <v>278</v>
      </c>
      <c r="J95" s="2" t="s">
        <v>279</v>
      </c>
      <c r="K95" s="2" t="str">
        <f t="shared" si="23"/>
        <v>Current</v>
      </c>
      <c r="L95" s="2" t="s">
        <v>88</v>
      </c>
      <c r="M95" s="2" t="str">
        <f t="shared" si="24"/>
        <v>PO</v>
      </c>
      <c r="N95" s="2" t="str">
        <f t="shared" si="25"/>
        <v>Standard Freight</v>
      </c>
      <c r="O95" s="2" t="str">
        <f t="shared" si="26"/>
        <v>n</v>
      </c>
      <c r="P95" s="2" t="str">
        <f t="shared" si="27"/>
        <v>n</v>
      </c>
      <c r="Q95" s="2" t="s">
        <v>42</v>
      </c>
      <c r="R95" s="2" t="s">
        <v>121</v>
      </c>
      <c r="S95" s="46" t="str">
        <f t="shared" si="21"/>
        <v>https://www.biamp.com</v>
      </c>
      <c r="T95" s="2" t="str">
        <f>Table1367[[#This Row],[Manufacturer''s Category]]</f>
        <v>Cambridge</v>
      </c>
    </row>
    <row r="96" spans="1:21" ht="42" customHeight="1" x14ac:dyDescent="0.3">
      <c r="A96" s="2" t="str">
        <f t="shared" si="20"/>
        <v>Biamp Systems</v>
      </c>
      <c r="B96" s="17">
        <f t="shared" si="19"/>
        <v>46076</v>
      </c>
      <c r="C96" s="44" t="s">
        <v>4133</v>
      </c>
      <c r="D96" s="45" t="s">
        <v>280</v>
      </c>
      <c r="E96" s="2" t="s">
        <v>38</v>
      </c>
      <c r="F96" s="42">
        <v>3850</v>
      </c>
      <c r="G96" s="2" t="str">
        <f t="shared" si="22"/>
        <v>USD</v>
      </c>
      <c r="H96" s="2" t="str">
        <f>Table1367[[#This Row],[Short Description]]</f>
        <v>QT-HCE</v>
      </c>
      <c r="I96" s="2" t="s">
        <v>281</v>
      </c>
      <c r="J96" s="2" t="s">
        <v>279</v>
      </c>
      <c r="K96" s="2" t="str">
        <f t="shared" si="23"/>
        <v>Current</v>
      </c>
      <c r="L96" s="2" t="s">
        <v>88</v>
      </c>
      <c r="M96" s="2" t="str">
        <f t="shared" si="24"/>
        <v>PO</v>
      </c>
      <c r="N96" s="2" t="str">
        <f t="shared" si="25"/>
        <v>Standard Freight</v>
      </c>
      <c r="O96" s="2" t="str">
        <f t="shared" si="26"/>
        <v>n</v>
      </c>
      <c r="P96" s="2" t="str">
        <f t="shared" si="27"/>
        <v>n</v>
      </c>
      <c r="Q96" s="2" t="s">
        <v>42</v>
      </c>
      <c r="R96" s="2" t="s">
        <v>121</v>
      </c>
      <c r="S96" s="46" t="str">
        <f t="shared" si="21"/>
        <v>https://www.biamp.com</v>
      </c>
      <c r="T96" s="2" t="str">
        <f>Table1367[[#This Row],[Manufacturer''s Category]]</f>
        <v>Cambridge</v>
      </c>
    </row>
    <row r="97" spans="1:20" ht="42" customHeight="1" x14ac:dyDescent="0.3">
      <c r="A97" s="2" t="str">
        <f t="shared" si="20"/>
        <v>Biamp Systems</v>
      </c>
      <c r="B97" s="17">
        <f t="shared" si="19"/>
        <v>46076</v>
      </c>
      <c r="C97" s="44" t="s">
        <v>4134</v>
      </c>
      <c r="D97" s="45" t="s">
        <v>282</v>
      </c>
      <c r="E97" s="2" t="s">
        <v>38</v>
      </c>
      <c r="F97" s="42">
        <v>286</v>
      </c>
      <c r="G97" s="2" t="str">
        <f t="shared" si="22"/>
        <v>USD</v>
      </c>
      <c r="H97" s="2" t="str">
        <f>Table1367[[#This Row],[Short Description]]</f>
        <v>QT-RC2</v>
      </c>
      <c r="I97" s="2" t="s">
        <v>283</v>
      </c>
      <c r="J97" s="2" t="s">
        <v>95</v>
      </c>
      <c r="K97" s="2" t="str">
        <f t="shared" si="23"/>
        <v>Current</v>
      </c>
      <c r="L97" s="2" t="s">
        <v>88</v>
      </c>
      <c r="M97" s="2" t="str">
        <f t="shared" si="24"/>
        <v>PO</v>
      </c>
      <c r="N97" s="2" t="str">
        <f t="shared" si="25"/>
        <v>Standard Freight</v>
      </c>
      <c r="O97" s="2" t="str">
        <f t="shared" si="26"/>
        <v>n</v>
      </c>
      <c r="P97" s="2" t="str">
        <f t="shared" si="27"/>
        <v>n</v>
      </c>
      <c r="Q97" s="2" t="s">
        <v>58</v>
      </c>
      <c r="R97" s="2" t="s">
        <v>61</v>
      </c>
      <c r="S97" s="46" t="str">
        <f t="shared" si="21"/>
        <v>https://www.biamp.com</v>
      </c>
      <c r="T97" s="2" t="str">
        <f>Table1367[[#This Row],[Manufacturer''s Category]]</f>
        <v>Cambridge</v>
      </c>
    </row>
    <row r="98" spans="1:20" ht="42" customHeight="1" x14ac:dyDescent="0.3">
      <c r="A98" s="2" t="str">
        <f t="shared" si="20"/>
        <v>Biamp Systems</v>
      </c>
      <c r="B98" s="17">
        <f t="shared" ref="B98:B109" si="28">Effectivity_Date</f>
        <v>46076</v>
      </c>
      <c r="C98" s="44" t="s">
        <v>4135</v>
      </c>
      <c r="D98" s="45" t="s">
        <v>284</v>
      </c>
      <c r="E98" s="2" t="s">
        <v>38</v>
      </c>
      <c r="F98" s="42">
        <v>286</v>
      </c>
      <c r="G98" s="2" t="str">
        <f t="shared" si="22"/>
        <v>USD</v>
      </c>
      <c r="H98" s="2" t="str">
        <f>Table1367[[#This Row],[Short Description]]</f>
        <v>QT-RC3</v>
      </c>
      <c r="I98" s="2" t="s">
        <v>285</v>
      </c>
      <c r="J98" s="2" t="s">
        <v>95</v>
      </c>
      <c r="K98" s="2" t="str">
        <f t="shared" si="23"/>
        <v>Current</v>
      </c>
      <c r="L98" s="2" t="s">
        <v>88</v>
      </c>
      <c r="M98" s="2" t="str">
        <f t="shared" si="24"/>
        <v>PO</v>
      </c>
      <c r="N98" s="2" t="str">
        <f t="shared" si="25"/>
        <v>Standard Freight</v>
      </c>
      <c r="O98" s="2" t="str">
        <f t="shared" si="26"/>
        <v>n</v>
      </c>
      <c r="P98" s="2" t="str">
        <f t="shared" si="27"/>
        <v>n</v>
      </c>
      <c r="Q98" s="2" t="s">
        <v>58</v>
      </c>
      <c r="R98" s="2" t="s">
        <v>61</v>
      </c>
      <c r="S98" s="46" t="str">
        <f t="shared" si="21"/>
        <v>https://www.biamp.com</v>
      </c>
      <c r="T98" s="2" t="str">
        <f>Table1367[[#This Row],[Manufacturer''s Category]]</f>
        <v>Cambridge</v>
      </c>
    </row>
    <row r="99" spans="1:20" ht="42" customHeight="1" x14ac:dyDescent="0.3">
      <c r="A99" s="2" t="s">
        <v>1</v>
      </c>
      <c r="B99" s="17">
        <f t="shared" si="28"/>
        <v>46076</v>
      </c>
      <c r="C99" s="47" t="s">
        <v>4182</v>
      </c>
      <c r="D99" s="45" t="s">
        <v>366</v>
      </c>
      <c r="E99" s="2" t="s">
        <v>38</v>
      </c>
      <c r="F99" s="42">
        <v>653</v>
      </c>
      <c r="G99" s="2" t="s">
        <v>2</v>
      </c>
      <c r="H99" s="2" t="s">
        <v>366</v>
      </c>
      <c r="I99" s="2" t="s">
        <v>367</v>
      </c>
      <c r="J99" s="2" t="s">
        <v>166</v>
      </c>
      <c r="K99" s="2" t="s">
        <v>5</v>
      </c>
      <c r="L99" s="2" t="s">
        <v>225</v>
      </c>
      <c r="M99" s="2" t="s">
        <v>6</v>
      </c>
      <c r="N99" s="2" t="s">
        <v>7</v>
      </c>
      <c r="O99" s="2" t="s">
        <v>4</v>
      </c>
      <c r="P99" s="2" t="s">
        <v>4</v>
      </c>
      <c r="Q99" s="2" t="s">
        <v>58</v>
      </c>
      <c r="R99" s="2" t="s">
        <v>61</v>
      </c>
      <c r="S99" s="46" t="s">
        <v>8</v>
      </c>
      <c r="T99" s="2" t="s">
        <v>225</v>
      </c>
    </row>
    <row r="100" spans="1:20" ht="42" customHeight="1" x14ac:dyDescent="0.3">
      <c r="A100" s="2" t="s">
        <v>1</v>
      </c>
      <c r="B100" s="17">
        <f t="shared" si="28"/>
        <v>46076</v>
      </c>
      <c r="C100" s="47" t="s">
        <v>4184</v>
      </c>
      <c r="D100" s="45" t="s">
        <v>372</v>
      </c>
      <c r="E100" s="2" t="s">
        <v>38</v>
      </c>
      <c r="F100" s="42">
        <v>746</v>
      </c>
      <c r="G100" s="2" t="s">
        <v>2</v>
      </c>
      <c r="H100" s="2" t="s">
        <v>372</v>
      </c>
      <c r="I100" s="2" t="s">
        <v>373</v>
      </c>
      <c r="J100" s="2" t="s">
        <v>166</v>
      </c>
      <c r="K100" s="2" t="s">
        <v>5</v>
      </c>
      <c r="L100" s="2" t="s">
        <v>225</v>
      </c>
      <c r="M100" s="2" t="s">
        <v>6</v>
      </c>
      <c r="N100" s="2" t="s">
        <v>7</v>
      </c>
      <c r="O100" s="2" t="s">
        <v>4</v>
      </c>
      <c r="P100" s="2" t="s">
        <v>4</v>
      </c>
      <c r="Q100" s="2" t="s">
        <v>58</v>
      </c>
      <c r="R100" s="2" t="s">
        <v>61</v>
      </c>
      <c r="S100" s="46" t="s">
        <v>8</v>
      </c>
      <c r="T100" s="2" t="s">
        <v>225</v>
      </c>
    </row>
    <row r="101" spans="1:20" ht="42" customHeight="1" x14ac:dyDescent="0.3">
      <c r="A101" s="2" t="s">
        <v>1</v>
      </c>
      <c r="B101" s="17">
        <f t="shared" si="28"/>
        <v>46076</v>
      </c>
      <c r="C101" s="47" t="s">
        <v>4187</v>
      </c>
      <c r="D101" s="45" t="s">
        <v>381</v>
      </c>
      <c r="E101" s="2" t="s">
        <v>38</v>
      </c>
      <c r="F101" s="42">
        <v>1518</v>
      </c>
      <c r="G101" s="2" t="s">
        <v>2</v>
      </c>
      <c r="H101" s="2" t="s">
        <v>381</v>
      </c>
      <c r="I101" s="2" t="s">
        <v>382</v>
      </c>
      <c r="J101" s="2" t="s">
        <v>166</v>
      </c>
      <c r="K101" s="2" t="s">
        <v>5</v>
      </c>
      <c r="L101" s="2" t="s">
        <v>225</v>
      </c>
      <c r="M101" s="2" t="s">
        <v>6</v>
      </c>
      <c r="N101" s="2" t="s">
        <v>7</v>
      </c>
      <c r="O101" s="2" t="s">
        <v>4</v>
      </c>
      <c r="P101" s="2" t="s">
        <v>4</v>
      </c>
      <c r="Q101" s="2" t="s">
        <v>58</v>
      </c>
      <c r="R101" s="2" t="s">
        <v>61</v>
      </c>
      <c r="S101" s="46" t="s">
        <v>8</v>
      </c>
      <c r="T101" s="2" t="s">
        <v>225</v>
      </c>
    </row>
    <row r="102" spans="1:20" ht="42" customHeight="1" x14ac:dyDescent="0.3">
      <c r="A102" s="2" t="str">
        <f>Company</f>
        <v>Biamp Systems</v>
      </c>
      <c r="B102" s="17">
        <f t="shared" si="28"/>
        <v>46076</v>
      </c>
      <c r="C102" s="47" t="s">
        <v>4205</v>
      </c>
      <c r="D102" s="45" t="s">
        <v>286</v>
      </c>
      <c r="E102" s="2" t="s">
        <v>38</v>
      </c>
      <c r="F102" s="42">
        <v>55</v>
      </c>
      <c r="G102" s="2" t="str">
        <f>Currency</f>
        <v>USD</v>
      </c>
      <c r="H102" s="2" t="str">
        <f>Table1367[[#This Row],[Short Description]]</f>
        <v>SP-1-2</v>
      </c>
      <c r="I102" s="2" t="s">
        <v>287</v>
      </c>
      <c r="J102" s="2" t="s">
        <v>95</v>
      </c>
      <c r="K102" s="2" t="str">
        <f>ItemStatus</f>
        <v>Current</v>
      </c>
      <c r="L102" s="2" t="s">
        <v>88</v>
      </c>
      <c r="M102" s="2" t="str">
        <f>FOB</f>
        <v>PO</v>
      </c>
      <c r="N102" s="2" t="str">
        <f>Freight</f>
        <v>Standard Freight</v>
      </c>
      <c r="O102" s="2" t="str">
        <f>DropShip</f>
        <v>n</v>
      </c>
      <c r="P102" s="2" t="str">
        <f>EnergyStar</f>
        <v>n</v>
      </c>
      <c r="Q102" s="2" t="s">
        <v>58</v>
      </c>
      <c r="R102" s="2" t="s">
        <v>61</v>
      </c>
      <c r="S102" s="46" t="str">
        <f>URL</f>
        <v>https://www.biamp.com</v>
      </c>
      <c r="T102" s="2" t="str">
        <f>Table1367[[#This Row],[Manufacturer''s Category]]</f>
        <v>Cambridge</v>
      </c>
    </row>
    <row r="103" spans="1:20" ht="42" customHeight="1" x14ac:dyDescent="0.3">
      <c r="A103" s="2" t="str">
        <f>Company</f>
        <v>Biamp Systems</v>
      </c>
      <c r="B103" s="17">
        <f t="shared" si="28"/>
        <v>46076</v>
      </c>
      <c r="C103" s="47" t="s">
        <v>4206</v>
      </c>
      <c r="D103" s="45" t="s">
        <v>288</v>
      </c>
      <c r="E103" s="2" t="s">
        <v>38</v>
      </c>
      <c r="F103" s="42">
        <v>68</v>
      </c>
      <c r="G103" s="2" t="str">
        <f>Currency</f>
        <v>USD</v>
      </c>
      <c r="H103" s="2" t="str">
        <f>Table1367[[#This Row],[Short Description]]</f>
        <v>SP-1-4</v>
      </c>
      <c r="I103" s="2" t="s">
        <v>289</v>
      </c>
      <c r="J103" s="2" t="s">
        <v>95</v>
      </c>
      <c r="K103" s="2" t="str">
        <f>ItemStatus</f>
        <v>Current</v>
      </c>
      <c r="L103" s="2" t="s">
        <v>88</v>
      </c>
      <c r="M103" s="2" t="str">
        <f>FOB</f>
        <v>PO</v>
      </c>
      <c r="N103" s="2" t="str">
        <f>Freight</f>
        <v>Standard Freight</v>
      </c>
      <c r="O103" s="2" t="str">
        <f>DropShip</f>
        <v>n</v>
      </c>
      <c r="P103" s="2" t="str">
        <f>EnergyStar</f>
        <v>n</v>
      </c>
      <c r="Q103" s="2" t="s">
        <v>58</v>
      </c>
      <c r="R103" s="2" t="s">
        <v>61</v>
      </c>
      <c r="S103" s="46" t="str">
        <f>URL</f>
        <v>https://www.biamp.com</v>
      </c>
      <c r="T103" s="2" t="str">
        <f>Table1367[[#This Row],[Manufacturer''s Category]]</f>
        <v>Cambridge</v>
      </c>
    </row>
    <row r="104" spans="1:20" ht="42" customHeight="1" x14ac:dyDescent="0.3">
      <c r="A104" s="2" t="str">
        <f>Company</f>
        <v>Biamp Systems</v>
      </c>
      <c r="B104" s="17">
        <f t="shared" si="28"/>
        <v>46076</v>
      </c>
      <c r="C104" s="47" t="s">
        <v>4237</v>
      </c>
      <c r="D104" s="45" t="s">
        <v>290</v>
      </c>
      <c r="E104" s="2" t="s">
        <v>38</v>
      </c>
      <c r="F104" s="42">
        <v>350</v>
      </c>
      <c r="G104" s="2" t="str">
        <f>Currency</f>
        <v>USD</v>
      </c>
      <c r="H104" s="2" t="str">
        <f>Table1367[[#This Row],[Short Description]]</f>
        <v>SQT-1</v>
      </c>
      <c r="I104" s="2" t="s">
        <v>291</v>
      </c>
      <c r="J104" s="2" t="s">
        <v>3097</v>
      </c>
      <c r="K104" s="2" t="str">
        <f>ItemStatus</f>
        <v>Current</v>
      </c>
      <c r="L104" s="2" t="s">
        <v>88</v>
      </c>
      <c r="M104" s="2" t="str">
        <f>FOB</f>
        <v>PO</v>
      </c>
      <c r="N104" s="2" t="str">
        <f>Freight</f>
        <v>Standard Freight</v>
      </c>
      <c r="O104" s="2" t="str">
        <f>DropShip</f>
        <v>n</v>
      </c>
      <c r="P104" s="2" t="str">
        <f>EnergyStar</f>
        <v>n</v>
      </c>
      <c r="Q104" s="2" t="s">
        <v>58</v>
      </c>
      <c r="R104" s="2" t="s">
        <v>61</v>
      </c>
      <c r="S104" s="46" t="str">
        <f>URL</f>
        <v>https://www.biamp.com</v>
      </c>
      <c r="T104" s="2" t="str">
        <f>Table1367[[#This Row],[Manufacturer''s Category]]</f>
        <v>Cambridge</v>
      </c>
    </row>
    <row r="105" spans="1:20" ht="42" customHeight="1" x14ac:dyDescent="0.3">
      <c r="A105" s="2" t="str">
        <f>Company</f>
        <v>Biamp Systems</v>
      </c>
      <c r="B105" s="17">
        <f t="shared" si="28"/>
        <v>46076</v>
      </c>
      <c r="C105" s="44" t="s">
        <v>4238</v>
      </c>
      <c r="D105" s="45" t="s">
        <v>292</v>
      </c>
      <c r="E105" s="2" t="s">
        <v>38</v>
      </c>
      <c r="F105" s="42">
        <v>129</v>
      </c>
      <c r="G105" s="2" t="str">
        <f>Currency</f>
        <v>USD</v>
      </c>
      <c r="H105" s="2" t="str">
        <f>Table1367[[#This Row],[Short Description]]</f>
        <v>SQT-E</v>
      </c>
      <c r="I105" s="2" t="s">
        <v>293</v>
      </c>
      <c r="J105" s="2" t="s">
        <v>3097</v>
      </c>
      <c r="K105" s="2" t="str">
        <f>ItemStatus</f>
        <v>Current</v>
      </c>
      <c r="L105" s="2" t="s">
        <v>88</v>
      </c>
      <c r="M105" s="2" t="str">
        <f>FOB</f>
        <v>PO</v>
      </c>
      <c r="N105" s="2" t="str">
        <f>Freight</f>
        <v>Standard Freight</v>
      </c>
      <c r="O105" s="2" t="str">
        <f>DropShip</f>
        <v>n</v>
      </c>
      <c r="P105" s="2" t="str">
        <f>EnergyStar</f>
        <v>n</v>
      </c>
      <c r="Q105" s="2" t="s">
        <v>58</v>
      </c>
      <c r="R105" s="2" t="s">
        <v>61</v>
      </c>
      <c r="S105" s="46" t="str">
        <f>URL</f>
        <v>https://www.biamp.com</v>
      </c>
      <c r="T105" s="2" t="str">
        <f>Table1367[[#This Row],[Manufacturer''s Category]]</f>
        <v>Cambridge</v>
      </c>
    </row>
    <row r="106" spans="1:20" ht="42" customHeight="1" x14ac:dyDescent="0.3">
      <c r="A106" s="2" t="s">
        <v>1</v>
      </c>
      <c r="B106" s="17">
        <f t="shared" si="28"/>
        <v>46076</v>
      </c>
      <c r="C106" s="47" t="s">
        <v>4405</v>
      </c>
      <c r="D106" s="45" t="s">
        <v>2865</v>
      </c>
      <c r="E106" s="2" t="s">
        <v>38</v>
      </c>
      <c r="F106" s="42">
        <v>1060</v>
      </c>
      <c r="G106" s="2" t="s">
        <v>2</v>
      </c>
      <c r="H106" s="2" t="s">
        <v>2865</v>
      </c>
      <c r="I106" s="2" t="s">
        <v>2859</v>
      </c>
      <c r="J106" s="2" t="s">
        <v>166</v>
      </c>
      <c r="K106" s="2" t="s">
        <v>5</v>
      </c>
      <c r="L106" s="2" t="s">
        <v>2863</v>
      </c>
      <c r="M106" s="2" t="s">
        <v>6</v>
      </c>
      <c r="N106" s="2" t="s">
        <v>7</v>
      </c>
      <c r="O106" s="2" t="s">
        <v>4</v>
      </c>
      <c r="Q106" s="2" t="s">
        <v>39</v>
      </c>
      <c r="R106" s="2" t="s">
        <v>46</v>
      </c>
      <c r="S106" s="46" t="s">
        <v>8</v>
      </c>
      <c r="T106" s="2" t="s">
        <v>2863</v>
      </c>
    </row>
    <row r="107" spans="1:20" ht="42" customHeight="1" x14ac:dyDescent="0.3">
      <c r="A107" s="2" t="s">
        <v>1</v>
      </c>
      <c r="B107" s="17">
        <f t="shared" si="28"/>
        <v>46076</v>
      </c>
      <c r="C107" s="47" t="s">
        <v>4406</v>
      </c>
      <c r="D107" s="45" t="s">
        <v>2866</v>
      </c>
      <c r="E107" s="2" t="s">
        <v>38</v>
      </c>
      <c r="F107" s="42">
        <v>1378</v>
      </c>
      <c r="G107" s="2" t="s">
        <v>2</v>
      </c>
      <c r="H107" s="2" t="s">
        <v>2866</v>
      </c>
      <c r="I107" s="2" t="s">
        <v>2860</v>
      </c>
      <c r="J107" s="2" t="s">
        <v>166</v>
      </c>
      <c r="K107" s="2" t="s">
        <v>5</v>
      </c>
      <c r="L107" s="2" t="s">
        <v>2863</v>
      </c>
      <c r="M107" s="2" t="s">
        <v>6</v>
      </c>
      <c r="N107" s="2" t="s">
        <v>7</v>
      </c>
      <c r="O107" s="2" t="s">
        <v>4</v>
      </c>
      <c r="Q107" s="2" t="s">
        <v>39</v>
      </c>
      <c r="R107" s="2" t="s">
        <v>46</v>
      </c>
      <c r="S107" s="46" t="s">
        <v>8</v>
      </c>
      <c r="T107" s="2" t="s">
        <v>2863</v>
      </c>
    </row>
    <row r="108" spans="1:20" ht="42" customHeight="1" x14ac:dyDescent="0.3">
      <c r="A108" s="2" t="s">
        <v>1</v>
      </c>
      <c r="B108" s="17">
        <f t="shared" si="28"/>
        <v>46076</v>
      </c>
      <c r="C108" s="47" t="s">
        <v>4407</v>
      </c>
      <c r="D108" s="45" t="s">
        <v>2867</v>
      </c>
      <c r="E108" s="2" t="s">
        <v>38</v>
      </c>
      <c r="F108" s="42">
        <v>1378</v>
      </c>
      <c r="G108" s="2" t="s">
        <v>2</v>
      </c>
      <c r="H108" s="2" t="s">
        <v>2867</v>
      </c>
      <c r="I108" s="2" t="s">
        <v>2861</v>
      </c>
      <c r="J108" s="2" t="s">
        <v>166</v>
      </c>
      <c r="K108" s="2" t="s">
        <v>5</v>
      </c>
      <c r="L108" s="2" t="s">
        <v>2863</v>
      </c>
      <c r="M108" s="2" t="s">
        <v>6</v>
      </c>
      <c r="N108" s="2" t="s">
        <v>7</v>
      </c>
      <c r="O108" s="2" t="s">
        <v>4</v>
      </c>
      <c r="Q108" s="2" t="s">
        <v>39</v>
      </c>
      <c r="R108" s="2" t="s">
        <v>46</v>
      </c>
      <c r="S108" s="46" t="s">
        <v>8</v>
      </c>
      <c r="T108" s="2" t="s">
        <v>2863</v>
      </c>
    </row>
    <row r="109" spans="1:20" ht="42" customHeight="1" x14ac:dyDescent="0.3">
      <c r="A109" s="2" t="s">
        <v>1</v>
      </c>
      <c r="B109" s="17">
        <f t="shared" si="28"/>
        <v>46076</v>
      </c>
      <c r="C109" s="47" t="s">
        <v>4408</v>
      </c>
      <c r="D109" s="45" t="s">
        <v>2868</v>
      </c>
      <c r="E109" s="2" t="s">
        <v>38</v>
      </c>
      <c r="F109" s="42">
        <v>1802</v>
      </c>
      <c r="G109" s="2" t="s">
        <v>2</v>
      </c>
      <c r="H109" s="2" t="s">
        <v>2868</v>
      </c>
      <c r="I109" s="2" t="s">
        <v>2862</v>
      </c>
      <c r="J109" s="2" t="s">
        <v>166</v>
      </c>
      <c r="K109" s="2" t="s">
        <v>5</v>
      </c>
      <c r="L109" s="2" t="s">
        <v>2863</v>
      </c>
      <c r="M109" s="2" t="s">
        <v>6</v>
      </c>
      <c r="N109" s="2" t="s">
        <v>7</v>
      </c>
      <c r="O109" s="2" t="s">
        <v>4</v>
      </c>
      <c r="Q109" s="2" t="s">
        <v>39</v>
      </c>
      <c r="R109" s="2" t="s">
        <v>46</v>
      </c>
      <c r="S109" s="46" t="s">
        <v>8</v>
      </c>
      <c r="T109" s="2" t="s">
        <v>2863</v>
      </c>
    </row>
  </sheetData>
  <sheetProtection algorithmName="SHA-512" hashValue="NvGXmP09ZWqWdJTOrRk8wvxg4c0kFf255zi0SW61v29ADf6MEuBx2yD+yqxckPZyKj5OZUgR1MktOMoYfJuh1g==" saltValue="uwPlX4NnD95Gu5mDOEzyoA==" spinCount="100000" sheet="1" objects="1" scenarios="1"/>
  <conditionalFormatting sqref="C12:C13">
    <cfRule type="duplicateValues" dxfId="43" priority="2"/>
  </conditionalFormatting>
  <conditionalFormatting sqref="C14:C97 C2:C11">
    <cfRule type="duplicateValues" dxfId="42" priority="68"/>
  </conditionalFormatting>
  <conditionalFormatting sqref="C98">
    <cfRule type="duplicateValues" dxfId="41" priority="1"/>
  </conditionalFormatting>
  <conditionalFormatting sqref="C99:C1048576 C1">
    <cfRule type="duplicateValues" dxfId="40" priority="4"/>
  </conditionalFormatting>
  <hyperlinks>
    <hyperlink ref="S2" r:id="rId1" display="https://www.biamp.com" xr:uid="{FBA19949-E3D6-4583-B6DC-73ED8C7F7CB1}"/>
    <hyperlink ref="S3" r:id="rId2" display="https://www.biamp.com" xr:uid="{6D7C779E-7CEC-4C09-A9C3-A5DA2DE41CD7}"/>
    <hyperlink ref="S4" r:id="rId3" display="https://www.biamp.com" xr:uid="{E401D837-E918-4A29-8784-2686027B641A}"/>
    <hyperlink ref="S5" r:id="rId4" display="https://www.biamp.com" xr:uid="{4F392C5F-5CA8-409C-9EF4-FD2C96659AE7}"/>
    <hyperlink ref="S6" r:id="rId5" display="https://www.biamp.com" xr:uid="{FA88E0EF-77D8-4809-90FA-F57B53C6BA58}"/>
    <hyperlink ref="S7" r:id="rId6" display="https://www.biamp.com" xr:uid="{7B1970E5-F468-4E63-8960-E54B6EB348BD}"/>
    <hyperlink ref="S9" r:id="rId7" display="https://www.biamp.com" xr:uid="{FA741288-D4D8-4696-91EF-2AA5AD5DF5BB}"/>
    <hyperlink ref="S10" r:id="rId8" display="https://www.biamp.com" xr:uid="{EEDB26A0-8EC7-4216-BA57-C6C1FE52F70B}"/>
    <hyperlink ref="S11" r:id="rId9" display="https://www.biamp.com" xr:uid="{F99E1744-D5DE-4B14-8817-4C870B33CCB6}"/>
    <hyperlink ref="S12" r:id="rId10" display="https://www.biamp.com" xr:uid="{B01FC68A-3F5F-4538-A57F-94F69A98282C}"/>
    <hyperlink ref="S13" r:id="rId11" xr:uid="{CFD3D111-69A6-4193-915D-A0FE615C1A3D}"/>
    <hyperlink ref="S14" r:id="rId12" display="https://www.biamp.com" xr:uid="{70053DCF-8928-4FEC-9D7D-AE9CB35FCE96}"/>
    <hyperlink ref="S15" r:id="rId13" display="https://www.biamp.com" xr:uid="{6640C7FE-898D-4308-BBF2-60DC296C6235}"/>
    <hyperlink ref="S16" r:id="rId14" display="https://www.biamp.com" xr:uid="{702EE4DA-F48F-4E56-BBA8-0B5FCAAF6E75}"/>
    <hyperlink ref="S17" r:id="rId15" display="https://www.biamp.com" xr:uid="{B4D36BB3-C72D-4478-B81A-78159BDFBA75}"/>
    <hyperlink ref="S18" r:id="rId16" display="https://www.biamp.com" xr:uid="{9E2645DB-9D68-4443-B28F-760337987A70}"/>
    <hyperlink ref="S19" r:id="rId17" display="https://www.biamp.com" xr:uid="{30A2940C-AAC1-40F5-AD42-1CED61A6B6F5}"/>
    <hyperlink ref="S20" r:id="rId18" display="https://www.biamp.com" xr:uid="{CD594645-DFF5-47EF-9F91-EFBD286AF660}"/>
    <hyperlink ref="S21" r:id="rId19" display="https://www.biamp.com" xr:uid="{92990EB2-6C42-4FE3-A727-8567F796E79F}"/>
    <hyperlink ref="S22" r:id="rId20" display="https://www.biamp.com" xr:uid="{C86243F0-DECE-4E1B-BE13-6550E7EB4DCA}"/>
    <hyperlink ref="S23" r:id="rId21" display="https://www.biamp.com" xr:uid="{5947FBA8-2C0A-4C23-9E21-5B764D249D23}"/>
    <hyperlink ref="S24" r:id="rId22" display="https://www.biamp.com" xr:uid="{D64C894E-559F-4B9E-A10C-22FF6B1D8999}"/>
    <hyperlink ref="S25" r:id="rId23" display="https://www.biamp.com" xr:uid="{CA9DE4AD-7322-4BD2-AB02-FC5EFA28B809}"/>
    <hyperlink ref="S26" r:id="rId24" display="https://www.biamp.com" xr:uid="{59039607-397A-454C-837E-943C66C90BBD}"/>
    <hyperlink ref="S27" r:id="rId25" display="https://www.biamp.com" xr:uid="{0371D594-D6C7-4111-A144-2625B227A03C}"/>
    <hyperlink ref="S28" r:id="rId26" display="https://www.biamp.com" xr:uid="{9D107CBF-775A-46C2-8F5C-33C204736848}"/>
    <hyperlink ref="S29" r:id="rId27" display="https://www.biamp.com" xr:uid="{711B921C-7033-46D2-80E7-B84E6603BE96}"/>
    <hyperlink ref="S30" r:id="rId28" display="https://www.biamp.com" xr:uid="{B4DC657B-02F3-47B0-9F10-4F8AA376856A}"/>
    <hyperlink ref="S31" r:id="rId29" display="https://www.biamp.com" xr:uid="{5E91F814-B8A4-47F2-802A-1D2DE0888093}"/>
    <hyperlink ref="S32" r:id="rId30" display="https://www.biamp.com" xr:uid="{D48B6E98-DFA2-4581-9EFD-AD7848830696}"/>
    <hyperlink ref="S33" r:id="rId31" display="https://www.biamp.com" xr:uid="{E9F1D0D2-836A-4A0D-BC77-ECC2FA876EB2}"/>
    <hyperlink ref="S34" r:id="rId32" display="https://www.biamp.com" xr:uid="{D2BBB8FF-41AC-48C5-850B-FC97D5463611}"/>
    <hyperlink ref="S35" r:id="rId33" display="https://www.biamp.com" xr:uid="{B3C01621-CC8D-443A-89E0-F535C6CD6865}"/>
    <hyperlink ref="S36" r:id="rId34" display="https://www.biamp.com" xr:uid="{755C20F4-6719-4364-92C9-0D58399BEC09}"/>
    <hyperlink ref="S37" r:id="rId35" display="https://www.biamp.com" xr:uid="{46EEBA44-F290-4CCE-B31B-7BE2B0D2DCA4}"/>
    <hyperlink ref="S38" r:id="rId36" display="https://www.biamp.com" xr:uid="{8A506FFD-98DF-49B8-B8DB-1E6D6C3D1ED8}"/>
    <hyperlink ref="S39" r:id="rId37" display="https://www.biamp.com" xr:uid="{463A7EF3-D96D-4F96-9181-634BD32EB6D7}"/>
    <hyperlink ref="S40" r:id="rId38" display="https://www.biamp.com" xr:uid="{DD6A1BDF-0B9B-4F5D-B681-A2E283E068A1}"/>
    <hyperlink ref="S41" r:id="rId39" display="https://www.biamp.com" xr:uid="{A4ECD757-D44F-442E-9C8B-F0059F964490}"/>
    <hyperlink ref="S42" r:id="rId40" display="https://www.biamp.com" xr:uid="{22D4BA55-7AE2-4914-A49F-310EFF0C51BA}"/>
    <hyperlink ref="S43" r:id="rId41" display="https://www.biamp.com" xr:uid="{EB7E7134-217F-4ED3-B02E-44429E3AAE57}"/>
    <hyperlink ref="S44" r:id="rId42" display="https://www.biamp.com" xr:uid="{2D325A96-95DF-4823-BF38-AB02F42B903D}"/>
    <hyperlink ref="S45" r:id="rId43" display="https://www.biamp.com" xr:uid="{52826C27-4BAD-4903-B30D-74AE1E55137B}"/>
    <hyperlink ref="S46" r:id="rId44" display="https://www.biamp.com" xr:uid="{8AC83577-8F6B-4F90-92CF-19011E1F94D6}"/>
    <hyperlink ref="S47" r:id="rId45" display="https://www.biamp.com" xr:uid="{E186A536-EA3F-4B5E-A601-E6233FC755FD}"/>
    <hyperlink ref="S48" r:id="rId46" display="https://www.biamp.com" xr:uid="{A78B90D7-E3D9-460B-977E-7BE6F2BD5986}"/>
    <hyperlink ref="S49" r:id="rId47" display="https://www.biamp.com" xr:uid="{7DB97D39-0392-4C5D-8471-2CCD7CDCD86D}"/>
    <hyperlink ref="S50" r:id="rId48" display="https://www.biamp.com" xr:uid="{909B7471-FD52-451C-B019-88737444ABAE}"/>
    <hyperlink ref="S51" r:id="rId49" display="https://www.biamp.com" xr:uid="{D005CC1B-0C5A-47F6-9C79-3622EB24647C}"/>
    <hyperlink ref="S52" r:id="rId50" display="https://www.biamp.com" xr:uid="{2963E29C-A417-4386-BBD9-578ADA9CDE48}"/>
    <hyperlink ref="S53" r:id="rId51" display="https://www.biamp.com" xr:uid="{0B0955E2-A53C-46AE-A089-C682FFF86619}"/>
    <hyperlink ref="S54" r:id="rId52" display="https://www.biamp.com" xr:uid="{AB24BC29-87E8-45A1-8894-C5B7750A3FAA}"/>
    <hyperlink ref="S55" r:id="rId53" display="https://www.biamp.com" xr:uid="{79E96991-E46A-45FF-9FA0-F14C670E3192}"/>
    <hyperlink ref="S56" r:id="rId54" display="https://www.biamp.com" xr:uid="{06AC772C-34F2-4581-82B5-1C5D6B5E51EF}"/>
    <hyperlink ref="S57" r:id="rId55" display="https://www.biamp.com" xr:uid="{806830A2-317C-439B-8D52-A7D44C27E5B3}"/>
    <hyperlink ref="S58" r:id="rId56" display="https://www.biamp.com" xr:uid="{E8B68E39-174D-42CE-B163-D0FFC0755AAD}"/>
    <hyperlink ref="S59" r:id="rId57" display="https://www.biamp.com" xr:uid="{2D84D849-F609-4BD9-A579-6C66FC172988}"/>
    <hyperlink ref="S60" r:id="rId58" display="https://www.biamp.com" xr:uid="{0C4EA8C2-2221-4478-9604-AB351E25E156}"/>
    <hyperlink ref="S61" r:id="rId59" display="https://www.biamp.com" xr:uid="{E498CDF0-535A-456F-8C4F-0833D5AD2BF4}"/>
    <hyperlink ref="S62" r:id="rId60" display="https://www.biamp.com" xr:uid="{D2C977D4-5A1D-4C46-960C-DEFF2034E44B}"/>
    <hyperlink ref="S63" r:id="rId61" display="https://www.biamp.com" xr:uid="{64A14ACA-E638-4944-A34C-13E23EFABE4F}"/>
    <hyperlink ref="S64" r:id="rId62" display="https://www.biamp.com" xr:uid="{6FFDCBCD-1BB7-42EC-897A-23524728FF21}"/>
    <hyperlink ref="S65" r:id="rId63" display="https://www.biamp.com" xr:uid="{BC626E8E-1F55-4C92-8897-74CD8AD3C6C8}"/>
    <hyperlink ref="S66" r:id="rId64" display="https://www.biamp.com" xr:uid="{B40F3338-4CD0-4D34-9A3D-F06401F613DE}"/>
    <hyperlink ref="S67" r:id="rId65" display="https://www.biamp.com" xr:uid="{99DA752A-C65B-4CDB-B42C-777415B911EC}"/>
    <hyperlink ref="S68" r:id="rId66" display="https://www.biamp.com" xr:uid="{528EC470-8E68-41A2-A0D2-95E8F5625728}"/>
    <hyperlink ref="S69" r:id="rId67" display="https://www.biamp.com" xr:uid="{B5BF21AC-7D14-4B6E-AC42-C888FC5822E2}"/>
    <hyperlink ref="S70" r:id="rId68" display="https://www.biamp.com" xr:uid="{1C3A6BF8-5A2C-41BA-A475-01DF037E6FF8}"/>
    <hyperlink ref="S71" r:id="rId69" display="https://www.biamp.com" xr:uid="{6F41CABB-F968-4868-AC79-44189828DAB9}"/>
    <hyperlink ref="S72" r:id="rId70" display="https://www.biamp.com" xr:uid="{A64A1C5A-AEEC-4C70-ADE3-C9AC6192DB76}"/>
    <hyperlink ref="S73" r:id="rId71" display="https://www.biamp.com" xr:uid="{F0D00DDB-9D03-4F98-AA14-893FCC41F9FA}"/>
    <hyperlink ref="S74" r:id="rId72" display="https://www.biamp.com" xr:uid="{BAB39801-E85D-4B81-9F55-78816252CEF4}"/>
    <hyperlink ref="S75" r:id="rId73" display="https://www.biamp.com" xr:uid="{4DF418E8-CDF2-4083-AD6F-47D3CBD9D10C}"/>
    <hyperlink ref="S76" r:id="rId74" display="https://www.biamp.com" xr:uid="{3DA07A07-1A3C-4D41-8CEE-E11F5EDB1288}"/>
    <hyperlink ref="S77" r:id="rId75" display="https://www.biamp.com" xr:uid="{6BB5189E-AE68-4146-9B5B-E343816420BF}"/>
    <hyperlink ref="S78" r:id="rId76" display="https://www.biamp.com" xr:uid="{391676B2-764A-4AE3-8639-B26948B94060}"/>
    <hyperlink ref="S79" r:id="rId77" display="https://www.biamp.com" xr:uid="{974A957D-78FC-42E9-AF72-8533090A601B}"/>
    <hyperlink ref="S80" r:id="rId78" display="https://www.biamp.com" xr:uid="{79197467-BE46-4AAD-854C-204D830712D5}"/>
    <hyperlink ref="S81" r:id="rId79" display="https://www.biamp.com" xr:uid="{36E99432-3FBF-4A0E-A500-827C692535EC}"/>
    <hyperlink ref="S82" r:id="rId80" display="https://www.biamp.com" xr:uid="{33ED5405-A0B3-4CD9-B85C-E508422102FB}"/>
    <hyperlink ref="S83" r:id="rId81" display="https://www.biamp.com" xr:uid="{44AE0AEB-666D-4105-AF91-EC9D79B0F819}"/>
    <hyperlink ref="S84" r:id="rId82" display="https://www.biamp.com" xr:uid="{4AD1DF63-8C85-4B2D-BE85-104D64AB907E}"/>
    <hyperlink ref="S85" r:id="rId83" display="https://www.biamp.com" xr:uid="{DCCECDDD-CD7B-436E-9AF5-7ACA38DB46FC}"/>
    <hyperlink ref="S86" r:id="rId84" display="https://www.biamp.com" xr:uid="{16C642CC-7BFC-4F18-80EA-D5A0439AF3ED}"/>
    <hyperlink ref="S87" r:id="rId85" display="https://www.biamp.com" xr:uid="{149E689D-B133-4D9D-8A92-D8A54E1185DC}"/>
    <hyperlink ref="S88" r:id="rId86" display="https://www.biamp.com" xr:uid="{42BAEF24-57E8-4F43-AB4A-0A69CBE0A833}"/>
    <hyperlink ref="S89" r:id="rId87" display="https://www.biamp.com" xr:uid="{27BCBE23-46AA-4004-8D44-B73FE779BCBA}"/>
    <hyperlink ref="S90" r:id="rId88" display="https://www.biamp.com" xr:uid="{308167E1-16FA-4793-9B2C-8B5573050D9D}"/>
    <hyperlink ref="S91" r:id="rId89" display="https://www.biamp.com" xr:uid="{DB0014A5-81C7-477A-B5A5-B551D590123D}"/>
    <hyperlink ref="S92" r:id="rId90" display="https://www.biamp.com" xr:uid="{AC779F36-9CF0-45FC-8AF9-6B69B8B136D5}"/>
    <hyperlink ref="S93" r:id="rId91" display="https://www.biamp.com" xr:uid="{8CF51118-771E-43A6-8C2B-C710B96127F5}"/>
    <hyperlink ref="S94" r:id="rId92" display="https://www.biamp.com" xr:uid="{AF0D3B48-17A6-419D-9B86-744C46F73C40}"/>
    <hyperlink ref="S95" r:id="rId93" display="https://www.biamp.com" xr:uid="{380BA849-FECD-4070-B76A-B66DE5E0277E}"/>
    <hyperlink ref="S96" r:id="rId94" display="https://www.biamp.com" xr:uid="{6B3BE204-5936-4C2F-98E4-FACE47337C50}"/>
    <hyperlink ref="S97" r:id="rId95" display="https://www.biamp.com" xr:uid="{948FCAFE-99D1-418B-91E6-097A2A0753FC}"/>
    <hyperlink ref="S98" r:id="rId96" display="https://www.biamp.com" xr:uid="{3741144A-2BC6-4D24-AF6A-57D76A80C3F9}"/>
    <hyperlink ref="S99" r:id="rId97" xr:uid="{75479B79-77EE-4D48-8F9C-4411E3D69878}"/>
    <hyperlink ref="S100" r:id="rId98" xr:uid="{37E50672-DA70-4583-9F62-D5025DF9BFC6}"/>
    <hyperlink ref="S101" r:id="rId99" xr:uid="{F40E9205-6AD6-4A0D-B777-A075AE0280F3}"/>
    <hyperlink ref="S102" r:id="rId100" display="https://www.biamp.com" xr:uid="{6F7F6DD6-8966-46CF-B410-BB80989B3B0C}"/>
    <hyperlink ref="S103" r:id="rId101" display="https://www.biamp.com" xr:uid="{A9CDA7D5-25E4-41B8-8B49-0AE9113B326F}"/>
    <hyperlink ref="S104" r:id="rId102" display="https://www.biamp.com" xr:uid="{7C11B143-3447-47BA-8794-E00C2E3F9832}"/>
    <hyperlink ref="S105" r:id="rId103" display="https://www.biamp.com" xr:uid="{4DF23BDB-7353-43BA-8D8D-1286A336B26C}"/>
    <hyperlink ref="S106" r:id="rId104" xr:uid="{1C9EDB9A-44E8-450D-9045-B34A979C605E}"/>
    <hyperlink ref="S107" r:id="rId105" xr:uid="{F2F1BE73-8BD8-4827-A42B-A52AE4F06240}"/>
    <hyperlink ref="S108" r:id="rId106" xr:uid="{BD297652-40E4-491C-97F5-B960CE97386D}"/>
    <hyperlink ref="S109" r:id="rId107" xr:uid="{C2BEAE8F-D337-413E-891A-E0599248F895}"/>
  </hyperlinks>
  <pageMargins left="0.7" right="0.7" top="0.75" bottom="0.75" header="0.3" footer="0.3"/>
  <pageSetup orientation="portrait" horizontalDpi="1200" verticalDpi="1200" r:id="rId108"/>
  <tableParts count="1">
    <tablePart r:id="rId10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BABA4-0F43-4B81-B899-3D646E07A045}">
  <sheetPr codeName="Sheet6"/>
  <dimension ref="A1:S71"/>
  <sheetViews>
    <sheetView workbookViewId="0">
      <pane xSplit="4" ySplit="1" topLeftCell="E2" activePane="bottomRight" state="frozen"/>
      <selection pane="topRight" activeCell="E1" sqref="E1"/>
      <selection pane="bottomLeft" activeCell="A2" sqref="A2"/>
      <selection pane="bottomRight" activeCell="D4" sqref="D4"/>
    </sheetView>
  </sheetViews>
  <sheetFormatPr defaultColWidth="8.88671875" defaultRowHeight="15.6" x14ac:dyDescent="0.3"/>
  <cols>
    <col min="1" max="1" width="17.5546875" style="2" customWidth="1"/>
    <col min="2" max="2" width="19.5546875" style="2" customWidth="1"/>
    <col min="3" max="3" width="20.44140625" style="3" customWidth="1"/>
    <col min="4" max="4" width="29.5546875" style="2" customWidth="1"/>
    <col min="5" max="5" width="11.109375" style="2" customWidth="1"/>
    <col min="6" max="6" width="14" style="42" customWidth="1"/>
    <col min="7" max="7" width="15.6640625" style="2" customWidth="1"/>
    <col min="8" max="8" width="11.33203125" style="2" customWidth="1"/>
    <col min="9" max="9" width="18.33203125" style="2" customWidth="1"/>
    <col min="10" max="10" width="60.5546875" style="2" customWidth="1"/>
    <col min="11" max="11" width="30.44140625" style="2" customWidth="1"/>
    <col min="12" max="12" width="14" style="2" customWidth="1"/>
    <col min="13" max="13" width="14.109375" style="2" customWidth="1"/>
    <col min="14" max="14" width="16" style="2" bestFit="1" customWidth="1"/>
    <col min="15" max="15" width="16.5546875" style="2" customWidth="1"/>
    <col min="16" max="16" width="22.88671875" style="2" customWidth="1"/>
    <col min="17" max="17" width="23.5546875" style="2" customWidth="1"/>
    <col min="18" max="18" width="21" style="2" customWidth="1"/>
    <col min="19" max="19" width="60.5546875" style="2" customWidth="1"/>
    <col min="20" max="20" width="68.6640625" style="2" customWidth="1"/>
    <col min="21" max="16384" width="8.88671875" style="2"/>
  </cols>
  <sheetData>
    <row r="1" spans="1:19" ht="31.2" x14ac:dyDescent="0.3">
      <c r="A1" s="2" t="s">
        <v>9</v>
      </c>
      <c r="B1" s="2" t="s">
        <v>10</v>
      </c>
      <c r="C1" s="3" t="s">
        <v>11</v>
      </c>
      <c r="D1" s="2" t="s">
        <v>12</v>
      </c>
      <c r="E1" s="2" t="s">
        <v>13</v>
      </c>
      <c r="F1" s="42" t="s">
        <v>14</v>
      </c>
      <c r="G1" s="2" t="s">
        <v>4439</v>
      </c>
      <c r="H1" s="2" t="s">
        <v>16</v>
      </c>
      <c r="I1" s="2" t="s">
        <v>19</v>
      </c>
      <c r="J1" s="2" t="s">
        <v>20</v>
      </c>
      <c r="K1" s="2" t="s">
        <v>21</v>
      </c>
      <c r="L1" s="2" t="s">
        <v>22</v>
      </c>
      <c r="M1" s="2" t="s">
        <v>23</v>
      </c>
      <c r="N1" s="2" t="s">
        <v>28</v>
      </c>
      <c r="O1" s="2" t="s">
        <v>31</v>
      </c>
      <c r="P1" s="2" t="s">
        <v>32</v>
      </c>
      <c r="Q1" s="2" t="s">
        <v>33</v>
      </c>
      <c r="R1" s="2" t="s">
        <v>34</v>
      </c>
      <c r="S1" s="2" t="s">
        <v>35</v>
      </c>
    </row>
    <row r="2" spans="1:19" ht="42" customHeight="1" x14ac:dyDescent="0.3">
      <c r="A2" s="2" t="str">
        <f>Company</f>
        <v>Biamp Systems</v>
      </c>
      <c r="B2" s="17">
        <f t="shared" ref="B2:B33" si="0">Effectivity_Date</f>
        <v>46076</v>
      </c>
      <c r="C2" s="3" t="s">
        <v>3386</v>
      </c>
      <c r="D2" s="26" t="s">
        <v>296</v>
      </c>
      <c r="E2" s="26" t="s">
        <v>38</v>
      </c>
      <c r="F2" s="54">
        <v>583</v>
      </c>
      <c r="G2" s="2" t="s">
        <v>295</v>
      </c>
      <c r="H2" s="2" t="str">
        <f>Currency</f>
        <v>USD</v>
      </c>
      <c r="I2" s="2" t="str">
        <f>Table19[[#This Row],[Short Description]]</f>
        <v>AMP-D225H</v>
      </c>
      <c r="J2" s="2" t="s">
        <v>297</v>
      </c>
      <c r="K2" s="2" t="s">
        <v>298</v>
      </c>
      <c r="L2" s="2" t="str">
        <f>ItemStatus</f>
        <v>Current</v>
      </c>
      <c r="M2" s="2" t="s">
        <v>225</v>
      </c>
      <c r="N2" s="2" t="str">
        <f>Freight</f>
        <v>Standard Freight</v>
      </c>
      <c r="O2" s="2" t="s">
        <v>58</v>
      </c>
      <c r="P2" s="2" t="s">
        <v>167</v>
      </c>
      <c r="Q2" s="46" t="str">
        <f>URL</f>
        <v>https://www.biamp.com</v>
      </c>
      <c r="R2" s="2" t="str">
        <f>Table19[[#This Row],[Manufacturer''s Category]]</f>
        <v>Biamp</v>
      </c>
    </row>
    <row r="3" spans="1:19" ht="42" customHeight="1" x14ac:dyDescent="0.3">
      <c r="A3" s="2" t="s">
        <v>1</v>
      </c>
      <c r="B3" s="17">
        <f t="shared" si="0"/>
        <v>46076</v>
      </c>
      <c r="C3" s="3" t="s">
        <v>4452</v>
      </c>
      <c r="D3" s="26" t="s">
        <v>4453</v>
      </c>
      <c r="E3" s="26" t="s">
        <v>38</v>
      </c>
      <c r="F3" s="54">
        <v>5500</v>
      </c>
      <c r="G3" s="2" t="s">
        <v>2964</v>
      </c>
      <c r="H3" s="2" t="s">
        <v>2</v>
      </c>
      <c r="I3" s="2" t="s">
        <v>4453</v>
      </c>
      <c r="J3" s="2" t="s">
        <v>4454</v>
      </c>
      <c r="K3" s="2" t="s">
        <v>4455</v>
      </c>
      <c r="L3" s="2" t="s">
        <v>5</v>
      </c>
      <c r="M3" s="2" t="s">
        <v>3109</v>
      </c>
      <c r="N3" s="2" t="s">
        <v>7</v>
      </c>
      <c r="O3" s="2" t="s">
        <v>58</v>
      </c>
      <c r="P3" s="2" t="s">
        <v>2964</v>
      </c>
      <c r="Q3" s="52" t="s">
        <v>8</v>
      </c>
      <c r="R3" s="2" t="s">
        <v>225</v>
      </c>
      <c r="S3" s="50" t="s">
        <v>4451</v>
      </c>
    </row>
    <row r="4" spans="1:19" ht="42" customHeight="1" x14ac:dyDescent="0.3">
      <c r="A4" s="2" t="s">
        <v>1</v>
      </c>
      <c r="B4" s="17">
        <f t="shared" si="0"/>
        <v>46076</v>
      </c>
      <c r="C4" s="3" t="s">
        <v>4456</v>
      </c>
      <c r="D4" s="26" t="s">
        <v>4457</v>
      </c>
      <c r="E4" s="26" t="s">
        <v>38</v>
      </c>
      <c r="F4" s="54">
        <v>5500</v>
      </c>
      <c r="G4" s="2" t="s">
        <v>2964</v>
      </c>
      <c r="H4" s="2" t="s">
        <v>2</v>
      </c>
      <c r="I4" s="2" t="s">
        <v>4457</v>
      </c>
      <c r="J4" s="2" t="s">
        <v>4458</v>
      </c>
      <c r="K4" s="2" t="s">
        <v>4455</v>
      </c>
      <c r="L4" s="2" t="s">
        <v>5</v>
      </c>
      <c r="M4" s="2" t="s">
        <v>3109</v>
      </c>
      <c r="N4" s="2" t="s">
        <v>7</v>
      </c>
      <c r="O4" s="2" t="s">
        <v>58</v>
      </c>
      <c r="P4" s="2" t="s">
        <v>2964</v>
      </c>
      <c r="Q4" s="52" t="s">
        <v>8</v>
      </c>
      <c r="R4" s="2" t="s">
        <v>225</v>
      </c>
      <c r="S4" s="50" t="s">
        <v>4451</v>
      </c>
    </row>
    <row r="5" spans="1:19" ht="42" customHeight="1" x14ac:dyDescent="0.3">
      <c r="A5" s="2" t="s">
        <v>1</v>
      </c>
      <c r="B5" s="17">
        <f t="shared" si="0"/>
        <v>46076</v>
      </c>
      <c r="C5" s="3" t="s">
        <v>4459</v>
      </c>
      <c r="D5" s="26" t="s">
        <v>4460</v>
      </c>
      <c r="E5" s="26" t="s">
        <v>38</v>
      </c>
      <c r="F5" s="54">
        <v>160</v>
      </c>
      <c r="G5" s="2" t="s">
        <v>2964</v>
      </c>
      <c r="H5" s="2" t="s">
        <v>2</v>
      </c>
      <c r="I5" s="2" t="s">
        <v>4460</v>
      </c>
      <c r="J5" s="2" t="s">
        <v>4461</v>
      </c>
      <c r="K5" s="2" t="s">
        <v>4455</v>
      </c>
      <c r="L5" s="2" t="s">
        <v>5</v>
      </c>
      <c r="M5" s="2" t="s">
        <v>3109</v>
      </c>
      <c r="N5" s="2" t="s">
        <v>7</v>
      </c>
      <c r="O5" s="2" t="s">
        <v>58</v>
      </c>
      <c r="P5" s="2" t="s">
        <v>2964</v>
      </c>
      <c r="Q5" s="52" t="s">
        <v>8</v>
      </c>
      <c r="R5" s="2" t="s">
        <v>225</v>
      </c>
      <c r="S5" s="50" t="s">
        <v>4451</v>
      </c>
    </row>
    <row r="6" spans="1:19" ht="42" customHeight="1" x14ac:dyDescent="0.3">
      <c r="A6" s="2" t="s">
        <v>1</v>
      </c>
      <c r="B6" s="17">
        <f t="shared" si="0"/>
        <v>46076</v>
      </c>
      <c r="C6" s="3" t="s">
        <v>4462</v>
      </c>
      <c r="D6" s="26" t="s">
        <v>4463</v>
      </c>
      <c r="E6" s="26" t="s">
        <v>38</v>
      </c>
      <c r="F6" s="54">
        <v>160</v>
      </c>
      <c r="G6" s="2" t="s">
        <v>2964</v>
      </c>
      <c r="H6" s="2" t="s">
        <v>2</v>
      </c>
      <c r="I6" s="2" t="s">
        <v>4463</v>
      </c>
      <c r="J6" s="2" t="s">
        <v>4464</v>
      </c>
      <c r="K6" s="2" t="s">
        <v>4455</v>
      </c>
      <c r="L6" s="2" t="s">
        <v>5</v>
      </c>
      <c r="M6" s="2" t="s">
        <v>3109</v>
      </c>
      <c r="N6" s="2" t="s">
        <v>7</v>
      </c>
      <c r="O6" s="2" t="s">
        <v>58</v>
      </c>
      <c r="P6" s="2" t="s">
        <v>2964</v>
      </c>
      <c r="Q6" s="52" t="s">
        <v>8</v>
      </c>
      <c r="R6" s="2" t="s">
        <v>225</v>
      </c>
      <c r="S6" s="50" t="s">
        <v>4451</v>
      </c>
    </row>
    <row r="7" spans="1:19" ht="42" customHeight="1" x14ac:dyDescent="0.3">
      <c r="A7" s="2" t="s">
        <v>1</v>
      </c>
      <c r="B7" s="17">
        <f t="shared" si="0"/>
        <v>46076</v>
      </c>
      <c r="C7" s="3" t="s">
        <v>4465</v>
      </c>
      <c r="D7" s="26" t="s">
        <v>4466</v>
      </c>
      <c r="E7" s="26" t="s">
        <v>38</v>
      </c>
      <c r="F7" s="54">
        <v>160</v>
      </c>
      <c r="G7" s="2" t="s">
        <v>2964</v>
      </c>
      <c r="H7" s="2" t="s">
        <v>2</v>
      </c>
      <c r="I7" s="2" t="s">
        <v>4466</v>
      </c>
      <c r="J7" s="2" t="s">
        <v>4467</v>
      </c>
      <c r="K7" s="2" t="s">
        <v>4455</v>
      </c>
      <c r="L7" s="2" t="s">
        <v>5</v>
      </c>
      <c r="M7" s="2" t="s">
        <v>3109</v>
      </c>
      <c r="N7" s="2" t="s">
        <v>7</v>
      </c>
      <c r="O7" s="2" t="s">
        <v>58</v>
      </c>
      <c r="P7" s="2" t="s">
        <v>2964</v>
      </c>
      <c r="Q7" s="52" t="s">
        <v>8</v>
      </c>
      <c r="R7" s="2" t="s">
        <v>225</v>
      </c>
      <c r="S7" s="50" t="s">
        <v>4451</v>
      </c>
    </row>
    <row r="8" spans="1:19" ht="42" customHeight="1" x14ac:dyDescent="0.3">
      <c r="A8" s="2" t="s">
        <v>1</v>
      </c>
      <c r="B8" s="17">
        <f t="shared" si="0"/>
        <v>46076</v>
      </c>
      <c r="C8" s="3" t="s">
        <v>4468</v>
      </c>
      <c r="D8" s="26" t="s">
        <v>4469</v>
      </c>
      <c r="E8" s="26" t="s">
        <v>38</v>
      </c>
      <c r="F8" s="54">
        <v>160</v>
      </c>
      <c r="G8" s="2" t="s">
        <v>2964</v>
      </c>
      <c r="H8" s="2" t="s">
        <v>2</v>
      </c>
      <c r="I8" s="2" t="s">
        <v>4469</v>
      </c>
      <c r="J8" s="2" t="s">
        <v>4470</v>
      </c>
      <c r="K8" s="2" t="s">
        <v>4455</v>
      </c>
      <c r="L8" s="2" t="s">
        <v>5</v>
      </c>
      <c r="M8" s="2" t="s">
        <v>3109</v>
      </c>
      <c r="N8" s="2" t="s">
        <v>7</v>
      </c>
      <c r="O8" s="2" t="s">
        <v>58</v>
      </c>
      <c r="P8" s="2" t="s">
        <v>2964</v>
      </c>
      <c r="Q8" s="52" t="s">
        <v>8</v>
      </c>
      <c r="R8" s="2" t="s">
        <v>225</v>
      </c>
      <c r="S8" s="50" t="s">
        <v>4451</v>
      </c>
    </row>
    <row r="9" spans="1:19" ht="42" customHeight="1" x14ac:dyDescent="0.3">
      <c r="A9" s="2" t="str">
        <f>Company</f>
        <v>Biamp Systems</v>
      </c>
      <c r="B9" s="17">
        <f t="shared" si="0"/>
        <v>46076</v>
      </c>
      <c r="C9" s="3" t="s">
        <v>3467</v>
      </c>
      <c r="D9" s="26" t="s">
        <v>3107</v>
      </c>
      <c r="E9" s="26" t="s">
        <v>38</v>
      </c>
      <c r="F9" s="54">
        <v>689</v>
      </c>
      <c r="G9" s="2" t="s">
        <v>3106</v>
      </c>
      <c r="H9" s="2" t="s">
        <v>2</v>
      </c>
      <c r="I9" s="2" t="s">
        <v>3107</v>
      </c>
      <c r="J9" s="2" t="s">
        <v>3108</v>
      </c>
      <c r="K9" s="2" t="s">
        <v>2925</v>
      </c>
      <c r="L9" s="2" t="s">
        <v>5</v>
      </c>
      <c r="M9" s="2" t="s">
        <v>3109</v>
      </c>
      <c r="N9" s="2" t="s">
        <v>7</v>
      </c>
      <c r="O9" s="2" t="s">
        <v>58</v>
      </c>
      <c r="P9" s="2" t="s">
        <v>61</v>
      </c>
      <c r="Q9" s="46" t="s">
        <v>8</v>
      </c>
      <c r="R9" s="2" t="s">
        <v>3109</v>
      </c>
    </row>
    <row r="10" spans="1:19" ht="42" customHeight="1" x14ac:dyDescent="0.3">
      <c r="A10" s="2" t="str">
        <f>Company</f>
        <v>Biamp Systems</v>
      </c>
      <c r="B10" s="17">
        <f t="shared" si="0"/>
        <v>46076</v>
      </c>
      <c r="C10" s="3" t="s">
        <v>3468</v>
      </c>
      <c r="D10" s="26" t="s">
        <v>3110</v>
      </c>
      <c r="E10" s="26" t="s">
        <v>38</v>
      </c>
      <c r="F10" s="54">
        <v>1378</v>
      </c>
      <c r="G10" s="2" t="s">
        <v>3257</v>
      </c>
      <c r="H10" s="2" t="s">
        <v>2</v>
      </c>
      <c r="I10" s="2" t="s">
        <v>3110</v>
      </c>
      <c r="J10" s="2" t="s">
        <v>3111</v>
      </c>
      <c r="K10" s="2" t="s">
        <v>2925</v>
      </c>
      <c r="L10" s="2" t="s">
        <v>5</v>
      </c>
      <c r="M10" s="2" t="s">
        <v>3109</v>
      </c>
      <c r="N10" s="2" t="s">
        <v>7</v>
      </c>
      <c r="O10" s="2" t="s">
        <v>58</v>
      </c>
      <c r="P10" s="2" t="s">
        <v>61</v>
      </c>
      <c r="Q10" s="52" t="s">
        <v>8</v>
      </c>
      <c r="R10" s="2" t="s">
        <v>3109</v>
      </c>
    </row>
    <row r="11" spans="1:19" ht="42" customHeight="1" x14ac:dyDescent="0.3">
      <c r="A11" s="2" t="str">
        <f>Company</f>
        <v>Biamp Systems</v>
      </c>
      <c r="B11" s="17">
        <f t="shared" si="0"/>
        <v>46076</v>
      </c>
      <c r="C11" s="3" t="s">
        <v>3471</v>
      </c>
      <c r="D11" s="26" t="s">
        <v>2812</v>
      </c>
      <c r="E11" s="26" t="s">
        <v>38</v>
      </c>
      <c r="F11" s="54">
        <v>140</v>
      </c>
      <c r="G11" s="2" t="s">
        <v>2811</v>
      </c>
      <c r="H11" s="2" t="str">
        <f>Currency</f>
        <v>USD</v>
      </c>
      <c r="I11" s="2" t="str">
        <f>Table19[[#This Row],[Short Description]]</f>
        <v>CM10TB White</v>
      </c>
      <c r="J11" s="2" t="s">
        <v>2831</v>
      </c>
      <c r="K11" s="2" t="s">
        <v>2832</v>
      </c>
      <c r="L11" s="2" t="str">
        <f>ItemStatus</f>
        <v>Current</v>
      </c>
      <c r="M11" s="2" t="s">
        <v>225</v>
      </c>
      <c r="N11" s="2" t="str">
        <f>Freight</f>
        <v>Standard Freight</v>
      </c>
      <c r="O11" s="2" t="s">
        <v>58</v>
      </c>
      <c r="P11" s="2" t="s">
        <v>61</v>
      </c>
      <c r="Q11" s="46" t="str">
        <f>URL</f>
        <v>https://www.biamp.com</v>
      </c>
      <c r="R11" s="2" t="str">
        <f>Table19[[#This Row],[Manufacturer''s Category]]</f>
        <v>Biamp</v>
      </c>
    </row>
    <row r="12" spans="1:19" ht="42" customHeight="1" x14ac:dyDescent="0.3">
      <c r="A12" s="2" t="s">
        <v>1</v>
      </c>
      <c r="B12" s="17">
        <f t="shared" si="0"/>
        <v>46076</v>
      </c>
      <c r="C12" s="3" t="s">
        <v>4518</v>
      </c>
      <c r="D12" s="26" t="s">
        <v>4519</v>
      </c>
      <c r="E12" s="26" t="s">
        <v>38</v>
      </c>
      <c r="F12" s="54">
        <v>98</v>
      </c>
      <c r="G12" s="2" t="s">
        <v>4520</v>
      </c>
      <c r="H12" s="2" t="s">
        <v>2</v>
      </c>
      <c r="I12" s="2" t="s">
        <v>4519</v>
      </c>
      <c r="J12" s="2" t="s">
        <v>4521</v>
      </c>
      <c r="K12" s="2" t="s">
        <v>2832</v>
      </c>
      <c r="L12" s="2" t="s">
        <v>5</v>
      </c>
      <c r="M12" s="2" t="s">
        <v>225</v>
      </c>
      <c r="N12" s="2" t="s">
        <v>7</v>
      </c>
      <c r="O12" s="2" t="s">
        <v>58</v>
      </c>
      <c r="P12" s="2" t="s">
        <v>61</v>
      </c>
      <c r="Q12" s="52" t="s">
        <v>8</v>
      </c>
      <c r="R12" s="2" t="s">
        <v>225</v>
      </c>
      <c r="S12" s="50"/>
    </row>
    <row r="13" spans="1:19" ht="42" customHeight="1" x14ac:dyDescent="0.3">
      <c r="A13" s="2" t="s">
        <v>1</v>
      </c>
      <c r="B13" s="17">
        <f t="shared" si="0"/>
        <v>46076</v>
      </c>
      <c r="C13" s="3" t="s">
        <v>4523</v>
      </c>
      <c r="D13" s="26" t="s">
        <v>4524</v>
      </c>
      <c r="E13" s="26" t="s">
        <v>38</v>
      </c>
      <c r="F13" s="54">
        <v>85</v>
      </c>
      <c r="G13" s="2" t="s">
        <v>4525</v>
      </c>
      <c r="H13" s="2" t="s">
        <v>2</v>
      </c>
      <c r="I13" s="2" t="s">
        <v>4524</v>
      </c>
      <c r="J13" s="2" t="s">
        <v>4526</v>
      </c>
      <c r="K13" s="2" t="s">
        <v>2832</v>
      </c>
      <c r="L13" s="2" t="s">
        <v>5</v>
      </c>
      <c r="M13" s="2" t="s">
        <v>225</v>
      </c>
      <c r="N13" s="2" t="s">
        <v>7</v>
      </c>
      <c r="O13" s="2" t="s">
        <v>58</v>
      </c>
      <c r="P13" s="2" t="s">
        <v>61</v>
      </c>
      <c r="Q13" s="52" t="s">
        <v>8</v>
      </c>
      <c r="R13" s="2" t="s">
        <v>225</v>
      </c>
      <c r="S13" s="50"/>
    </row>
    <row r="14" spans="1:19" ht="42" customHeight="1" x14ac:dyDescent="0.3">
      <c r="A14" s="2" t="s">
        <v>1</v>
      </c>
      <c r="B14" s="17">
        <f t="shared" si="0"/>
        <v>46076</v>
      </c>
      <c r="C14" s="3" t="s">
        <v>4527</v>
      </c>
      <c r="D14" s="26" t="s">
        <v>4528</v>
      </c>
      <c r="E14" s="26" t="s">
        <v>38</v>
      </c>
      <c r="F14" s="54">
        <v>85</v>
      </c>
      <c r="G14" s="2" t="s">
        <v>4529</v>
      </c>
      <c r="H14" s="2" t="s">
        <v>2</v>
      </c>
      <c r="I14" s="2" t="s">
        <v>4528</v>
      </c>
      <c r="J14" s="2" t="s">
        <v>4530</v>
      </c>
      <c r="K14" s="2" t="s">
        <v>2832</v>
      </c>
      <c r="L14" s="2" t="s">
        <v>5</v>
      </c>
      <c r="M14" s="2" t="s">
        <v>225</v>
      </c>
      <c r="N14" s="2" t="s">
        <v>7</v>
      </c>
      <c r="O14" s="2" t="s">
        <v>58</v>
      </c>
      <c r="P14" s="2" t="s">
        <v>61</v>
      </c>
      <c r="Q14" s="52" t="s">
        <v>8</v>
      </c>
      <c r="R14" s="2" t="s">
        <v>225</v>
      </c>
      <c r="S14" s="50"/>
    </row>
    <row r="15" spans="1:19" ht="42" customHeight="1" x14ac:dyDescent="0.3">
      <c r="A15" s="2" t="s">
        <v>1</v>
      </c>
      <c r="B15" s="17">
        <f t="shared" si="0"/>
        <v>46076</v>
      </c>
      <c r="C15" s="3" t="s">
        <v>4531</v>
      </c>
      <c r="D15" s="26" t="s">
        <v>4532</v>
      </c>
      <c r="E15" s="26" t="s">
        <v>38</v>
      </c>
      <c r="F15" s="54">
        <v>38</v>
      </c>
      <c r="G15" s="2" t="s">
        <v>4533</v>
      </c>
      <c r="H15" s="2" t="s">
        <v>2</v>
      </c>
      <c r="I15" s="2" t="s">
        <v>4532</v>
      </c>
      <c r="J15" s="2" t="s">
        <v>4534</v>
      </c>
      <c r="K15" s="2" t="s">
        <v>2832</v>
      </c>
      <c r="L15" s="2" t="s">
        <v>5</v>
      </c>
      <c r="M15" s="2" t="s">
        <v>225</v>
      </c>
      <c r="N15" s="2" t="s">
        <v>7</v>
      </c>
      <c r="O15" s="2" t="s">
        <v>58</v>
      </c>
      <c r="P15" s="2" t="s">
        <v>61</v>
      </c>
      <c r="Q15" s="52" t="s">
        <v>8</v>
      </c>
      <c r="R15" s="2" t="s">
        <v>225</v>
      </c>
      <c r="S15" s="50"/>
    </row>
    <row r="16" spans="1:19" ht="42" customHeight="1" x14ac:dyDescent="0.3">
      <c r="A16" s="2" t="s">
        <v>1</v>
      </c>
      <c r="B16" s="17">
        <f t="shared" si="0"/>
        <v>46076</v>
      </c>
      <c r="C16" s="3" t="s">
        <v>4535</v>
      </c>
      <c r="D16" s="26" t="s">
        <v>4536</v>
      </c>
      <c r="E16" s="26" t="s">
        <v>38</v>
      </c>
      <c r="F16" s="54">
        <v>38</v>
      </c>
      <c r="G16" s="2" t="s">
        <v>4537</v>
      </c>
      <c r="H16" s="2" t="s">
        <v>2</v>
      </c>
      <c r="I16" s="2" t="s">
        <v>4536</v>
      </c>
      <c r="J16" s="2" t="s">
        <v>4538</v>
      </c>
      <c r="K16" s="2" t="s">
        <v>2832</v>
      </c>
      <c r="L16" s="2" t="s">
        <v>5</v>
      </c>
      <c r="M16" s="2" t="s">
        <v>225</v>
      </c>
      <c r="N16" s="2" t="s">
        <v>7</v>
      </c>
      <c r="O16" s="2" t="s">
        <v>58</v>
      </c>
      <c r="P16" s="2" t="s">
        <v>61</v>
      </c>
      <c r="Q16" s="52" t="s">
        <v>8</v>
      </c>
      <c r="R16" s="2" t="s">
        <v>225</v>
      </c>
      <c r="S16" s="50"/>
    </row>
    <row r="17" spans="1:19" ht="42" customHeight="1" x14ac:dyDescent="0.3">
      <c r="A17" s="2" t="s">
        <v>1</v>
      </c>
      <c r="B17" s="17">
        <f t="shared" si="0"/>
        <v>46076</v>
      </c>
      <c r="C17" s="3" t="s">
        <v>4539</v>
      </c>
      <c r="D17" s="26" t="s">
        <v>4540</v>
      </c>
      <c r="E17" s="26" t="s">
        <v>38</v>
      </c>
      <c r="F17" s="54">
        <v>42</v>
      </c>
      <c r="G17" s="2" t="s">
        <v>4541</v>
      </c>
      <c r="H17" s="2" t="s">
        <v>2</v>
      </c>
      <c r="I17" s="2" t="s">
        <v>4540</v>
      </c>
      <c r="J17" s="2" t="s">
        <v>4542</v>
      </c>
      <c r="K17" s="2" t="s">
        <v>2832</v>
      </c>
      <c r="L17" s="2" t="s">
        <v>5</v>
      </c>
      <c r="M17" s="2" t="s">
        <v>225</v>
      </c>
      <c r="N17" s="2" t="s">
        <v>7</v>
      </c>
      <c r="O17" s="2" t="s">
        <v>58</v>
      </c>
      <c r="P17" s="2" t="s">
        <v>61</v>
      </c>
      <c r="Q17" s="52" t="s">
        <v>8</v>
      </c>
      <c r="R17" s="2" t="s">
        <v>225</v>
      </c>
      <c r="S17" s="50"/>
    </row>
    <row r="18" spans="1:19" ht="42" customHeight="1" x14ac:dyDescent="0.3">
      <c r="A18" s="2" t="s">
        <v>1</v>
      </c>
      <c r="B18" s="17">
        <f t="shared" si="0"/>
        <v>46076</v>
      </c>
      <c r="C18" s="3" t="s">
        <v>4543</v>
      </c>
      <c r="D18" s="26" t="s">
        <v>4544</v>
      </c>
      <c r="E18" s="26" t="s">
        <v>38</v>
      </c>
      <c r="F18" s="54">
        <v>42</v>
      </c>
      <c r="G18" s="2" t="s">
        <v>4545</v>
      </c>
      <c r="H18" s="2" t="s">
        <v>2</v>
      </c>
      <c r="I18" s="2" t="s">
        <v>4544</v>
      </c>
      <c r="J18" s="2" t="s">
        <v>4546</v>
      </c>
      <c r="K18" s="2" t="s">
        <v>2832</v>
      </c>
      <c r="L18" s="2" t="s">
        <v>5</v>
      </c>
      <c r="M18" s="2" t="s">
        <v>225</v>
      </c>
      <c r="N18" s="2" t="s">
        <v>7</v>
      </c>
      <c r="O18" s="2" t="s">
        <v>58</v>
      </c>
      <c r="P18" s="2" t="s">
        <v>61</v>
      </c>
      <c r="Q18" s="52" t="s">
        <v>8</v>
      </c>
      <c r="R18" s="2" t="s">
        <v>225</v>
      </c>
      <c r="S18" s="50"/>
    </row>
    <row r="19" spans="1:19" ht="42" customHeight="1" x14ac:dyDescent="0.3">
      <c r="A19" s="2" t="s">
        <v>1</v>
      </c>
      <c r="B19" s="17">
        <f t="shared" si="0"/>
        <v>46076</v>
      </c>
      <c r="C19" s="3" t="s">
        <v>4547</v>
      </c>
      <c r="D19" s="33" t="s">
        <v>4548</v>
      </c>
      <c r="E19" s="33" t="s">
        <v>38</v>
      </c>
      <c r="F19" s="55">
        <v>42</v>
      </c>
      <c r="G19" s="2" t="s">
        <v>4549</v>
      </c>
      <c r="H19" s="2" t="s">
        <v>2</v>
      </c>
      <c r="I19" s="2" t="s">
        <v>4548</v>
      </c>
      <c r="J19" s="2" t="s">
        <v>4550</v>
      </c>
      <c r="K19" s="2" t="s">
        <v>2832</v>
      </c>
      <c r="L19" s="2" t="s">
        <v>5</v>
      </c>
      <c r="M19" s="2" t="s">
        <v>225</v>
      </c>
      <c r="N19" s="2" t="s">
        <v>7</v>
      </c>
      <c r="O19" s="2" t="s">
        <v>58</v>
      </c>
      <c r="P19" s="2" t="s">
        <v>61</v>
      </c>
      <c r="Q19" s="52" t="s">
        <v>8</v>
      </c>
      <c r="R19" s="2" t="s">
        <v>225</v>
      </c>
      <c r="S19" s="50"/>
    </row>
    <row r="20" spans="1:19" ht="42" customHeight="1" x14ac:dyDescent="0.3">
      <c r="A20" s="2" t="s">
        <v>1</v>
      </c>
      <c r="B20" s="17">
        <f t="shared" si="0"/>
        <v>46076</v>
      </c>
      <c r="C20" s="3" t="s">
        <v>4551</v>
      </c>
      <c r="D20" s="33" t="s">
        <v>4552</v>
      </c>
      <c r="E20" s="33" t="s">
        <v>38</v>
      </c>
      <c r="F20" s="55">
        <v>70</v>
      </c>
      <c r="G20" s="2" t="s">
        <v>4553</v>
      </c>
      <c r="H20" s="2" t="s">
        <v>2</v>
      </c>
      <c r="I20" s="2" t="s">
        <v>4552</v>
      </c>
      <c r="J20" s="2" t="s">
        <v>4554</v>
      </c>
      <c r="K20" s="2" t="s">
        <v>2832</v>
      </c>
      <c r="L20" s="2" t="s">
        <v>5</v>
      </c>
      <c r="M20" s="2" t="s">
        <v>225</v>
      </c>
      <c r="N20" s="2" t="s">
        <v>7</v>
      </c>
      <c r="O20" s="2" t="s">
        <v>58</v>
      </c>
      <c r="P20" s="2" t="s">
        <v>61</v>
      </c>
      <c r="Q20" s="52" t="s">
        <v>8</v>
      </c>
      <c r="R20" s="2" t="s">
        <v>225</v>
      </c>
      <c r="S20" s="50"/>
    </row>
    <row r="21" spans="1:19" ht="42" customHeight="1" x14ac:dyDescent="0.3">
      <c r="A21" s="2" t="s">
        <v>1</v>
      </c>
      <c r="B21" s="17">
        <f t="shared" si="0"/>
        <v>46076</v>
      </c>
      <c r="C21" s="3" t="s">
        <v>4555</v>
      </c>
      <c r="D21" s="26" t="s">
        <v>4556</v>
      </c>
      <c r="E21" s="26" t="s">
        <v>38</v>
      </c>
      <c r="F21" s="54">
        <v>70</v>
      </c>
      <c r="G21" s="2" t="s">
        <v>4557</v>
      </c>
      <c r="H21" s="2" t="s">
        <v>2</v>
      </c>
      <c r="I21" s="2" t="s">
        <v>4556</v>
      </c>
      <c r="J21" s="2" t="s">
        <v>4558</v>
      </c>
      <c r="K21" s="2" t="s">
        <v>2832</v>
      </c>
      <c r="L21" s="2" t="s">
        <v>5</v>
      </c>
      <c r="M21" s="2" t="s">
        <v>225</v>
      </c>
      <c r="N21" s="2" t="s">
        <v>7</v>
      </c>
      <c r="O21" s="2" t="s">
        <v>58</v>
      </c>
      <c r="P21" s="2" t="s">
        <v>61</v>
      </c>
      <c r="Q21" s="52" t="s">
        <v>8</v>
      </c>
      <c r="R21" s="2" t="s">
        <v>225</v>
      </c>
      <c r="S21" s="50"/>
    </row>
    <row r="22" spans="1:19" ht="42" customHeight="1" x14ac:dyDescent="0.3">
      <c r="A22" s="2" t="s">
        <v>1</v>
      </c>
      <c r="B22" s="17">
        <f t="shared" si="0"/>
        <v>46076</v>
      </c>
      <c r="C22" s="3" t="s">
        <v>4559</v>
      </c>
      <c r="D22" s="26" t="s">
        <v>4560</v>
      </c>
      <c r="E22" s="26" t="s">
        <v>38</v>
      </c>
      <c r="F22" s="54">
        <v>140</v>
      </c>
      <c r="G22" s="2" t="s">
        <v>4561</v>
      </c>
      <c r="H22" s="2" t="s">
        <v>2</v>
      </c>
      <c r="I22" s="2" t="s">
        <v>4560</v>
      </c>
      <c r="J22" s="2" t="s">
        <v>4562</v>
      </c>
      <c r="K22" s="2" t="s">
        <v>2832</v>
      </c>
      <c r="L22" s="2" t="s">
        <v>5</v>
      </c>
      <c r="M22" s="2" t="s">
        <v>225</v>
      </c>
      <c r="N22" s="2" t="s">
        <v>7</v>
      </c>
      <c r="O22" s="2" t="s">
        <v>58</v>
      </c>
      <c r="P22" s="2" t="s">
        <v>61</v>
      </c>
      <c r="Q22" s="52" t="s">
        <v>8</v>
      </c>
      <c r="R22" s="2" t="s">
        <v>225</v>
      </c>
      <c r="S22" s="50"/>
    </row>
    <row r="23" spans="1:19" ht="42" customHeight="1" x14ac:dyDescent="0.3">
      <c r="A23" s="2" t="s">
        <v>1</v>
      </c>
      <c r="B23" s="17">
        <f t="shared" si="0"/>
        <v>46076</v>
      </c>
      <c r="C23" s="3" t="s">
        <v>4563</v>
      </c>
      <c r="D23" s="26" t="s">
        <v>4564</v>
      </c>
      <c r="E23" s="26" t="s">
        <v>38</v>
      </c>
      <c r="F23" s="54">
        <v>87</v>
      </c>
      <c r="G23" s="2" t="s">
        <v>4565</v>
      </c>
      <c r="H23" s="2" t="s">
        <v>2</v>
      </c>
      <c r="I23" s="2" t="s">
        <v>4564</v>
      </c>
      <c r="J23" s="2" t="s">
        <v>4566</v>
      </c>
      <c r="K23" s="2" t="s">
        <v>2832</v>
      </c>
      <c r="L23" s="2" t="s">
        <v>5</v>
      </c>
      <c r="M23" s="2" t="s">
        <v>225</v>
      </c>
      <c r="N23" s="2" t="s">
        <v>7</v>
      </c>
      <c r="O23" s="2" t="s">
        <v>58</v>
      </c>
      <c r="P23" s="2" t="s">
        <v>61</v>
      </c>
      <c r="Q23" s="52" t="s">
        <v>8</v>
      </c>
      <c r="R23" s="2" t="s">
        <v>225</v>
      </c>
      <c r="S23" s="50"/>
    </row>
    <row r="24" spans="1:19" ht="42" customHeight="1" x14ac:dyDescent="0.3">
      <c r="A24" s="2" t="s">
        <v>1</v>
      </c>
      <c r="B24" s="17">
        <f t="shared" si="0"/>
        <v>46076</v>
      </c>
      <c r="C24" s="3" t="s">
        <v>4567</v>
      </c>
      <c r="D24" s="26" t="s">
        <v>4568</v>
      </c>
      <c r="E24" s="26" t="s">
        <v>38</v>
      </c>
      <c r="F24" s="54">
        <v>170</v>
      </c>
      <c r="G24" s="2" t="s">
        <v>4569</v>
      </c>
      <c r="H24" s="2" t="s">
        <v>2</v>
      </c>
      <c r="I24" s="2" t="s">
        <v>4568</v>
      </c>
      <c r="J24" s="2" t="s">
        <v>4570</v>
      </c>
      <c r="K24" s="2" t="s">
        <v>2832</v>
      </c>
      <c r="L24" s="2" t="s">
        <v>5</v>
      </c>
      <c r="M24" s="2" t="s">
        <v>225</v>
      </c>
      <c r="N24" s="2" t="s">
        <v>7</v>
      </c>
      <c r="O24" s="2" t="s">
        <v>58</v>
      </c>
      <c r="P24" s="2" t="s">
        <v>61</v>
      </c>
      <c r="Q24" s="52" t="s">
        <v>8</v>
      </c>
      <c r="R24" s="2" t="s">
        <v>225</v>
      </c>
      <c r="S24" s="50"/>
    </row>
    <row r="25" spans="1:19" ht="42" customHeight="1" x14ac:dyDescent="0.3">
      <c r="A25" s="2" t="s">
        <v>1</v>
      </c>
      <c r="B25" s="17">
        <f t="shared" si="0"/>
        <v>46076</v>
      </c>
      <c r="C25" s="3" t="s">
        <v>4571</v>
      </c>
      <c r="D25" s="26" t="s">
        <v>4572</v>
      </c>
      <c r="E25" s="26" t="s">
        <v>38</v>
      </c>
      <c r="F25" s="54">
        <v>112</v>
      </c>
      <c r="G25" s="2" t="s">
        <v>4573</v>
      </c>
      <c r="H25" s="2" t="s">
        <v>2</v>
      </c>
      <c r="I25" s="2" t="s">
        <v>4572</v>
      </c>
      <c r="J25" s="2" t="s">
        <v>4574</v>
      </c>
      <c r="K25" s="2" t="s">
        <v>2832</v>
      </c>
      <c r="L25" s="2" t="s">
        <v>5</v>
      </c>
      <c r="M25" s="2" t="s">
        <v>225</v>
      </c>
      <c r="N25" s="2" t="s">
        <v>7</v>
      </c>
      <c r="O25" s="2" t="s">
        <v>58</v>
      </c>
      <c r="P25" s="2" t="s">
        <v>61</v>
      </c>
      <c r="Q25" s="52" t="s">
        <v>8</v>
      </c>
      <c r="R25" s="2" t="s">
        <v>225</v>
      </c>
      <c r="S25" s="50"/>
    </row>
    <row r="26" spans="1:19" ht="42" customHeight="1" x14ac:dyDescent="0.3">
      <c r="A26" s="2" t="s">
        <v>1</v>
      </c>
      <c r="B26" s="17">
        <f t="shared" si="0"/>
        <v>46076</v>
      </c>
      <c r="C26" s="3" t="s">
        <v>4575</v>
      </c>
      <c r="D26" s="26" t="s">
        <v>4576</v>
      </c>
      <c r="E26" s="26" t="s">
        <v>38</v>
      </c>
      <c r="F26" s="54">
        <v>212</v>
      </c>
      <c r="G26" s="2" t="s">
        <v>4577</v>
      </c>
      <c r="H26" s="2" t="s">
        <v>2</v>
      </c>
      <c r="I26" s="2" t="s">
        <v>4576</v>
      </c>
      <c r="J26" s="2" t="s">
        <v>4578</v>
      </c>
      <c r="K26" s="2" t="s">
        <v>2832</v>
      </c>
      <c r="L26" s="2" t="s">
        <v>5</v>
      </c>
      <c r="M26" s="2" t="s">
        <v>225</v>
      </c>
      <c r="N26" s="2" t="s">
        <v>7</v>
      </c>
      <c r="O26" s="2" t="s">
        <v>58</v>
      </c>
      <c r="P26" s="2" t="s">
        <v>61</v>
      </c>
      <c r="Q26" s="52" t="s">
        <v>8</v>
      </c>
      <c r="R26" s="2" t="s">
        <v>225</v>
      </c>
      <c r="S26" s="50"/>
    </row>
    <row r="27" spans="1:19" ht="42" customHeight="1" x14ac:dyDescent="0.3">
      <c r="A27" s="2" t="s">
        <v>1</v>
      </c>
      <c r="B27" s="17">
        <f t="shared" si="0"/>
        <v>46076</v>
      </c>
      <c r="C27" s="3" t="s">
        <v>4579</v>
      </c>
      <c r="D27" s="26" t="s">
        <v>4580</v>
      </c>
      <c r="E27" s="26" t="s">
        <v>38</v>
      </c>
      <c r="F27" s="54">
        <v>153</v>
      </c>
      <c r="G27" s="2" t="s">
        <v>4581</v>
      </c>
      <c r="H27" s="2" t="s">
        <v>2</v>
      </c>
      <c r="I27" s="2" t="s">
        <v>4580</v>
      </c>
      <c r="J27" s="2" t="s">
        <v>4582</v>
      </c>
      <c r="K27" s="2" t="s">
        <v>2832</v>
      </c>
      <c r="L27" s="2" t="s">
        <v>5</v>
      </c>
      <c r="M27" s="2" t="s">
        <v>225</v>
      </c>
      <c r="N27" s="2" t="s">
        <v>7</v>
      </c>
      <c r="O27" s="2" t="s">
        <v>58</v>
      </c>
      <c r="P27" s="2" t="s">
        <v>61</v>
      </c>
      <c r="Q27" s="52" t="s">
        <v>8</v>
      </c>
      <c r="R27" s="2" t="s">
        <v>225</v>
      </c>
      <c r="S27" s="50"/>
    </row>
    <row r="28" spans="1:19" ht="42" customHeight="1" x14ac:dyDescent="0.3">
      <c r="A28" s="2" t="s">
        <v>1</v>
      </c>
      <c r="B28" s="17">
        <f t="shared" si="0"/>
        <v>46076</v>
      </c>
      <c r="C28" s="3" t="s">
        <v>4583</v>
      </c>
      <c r="D28" s="26" t="s">
        <v>4584</v>
      </c>
      <c r="E28" s="26" t="s">
        <v>38</v>
      </c>
      <c r="F28" s="54">
        <v>34</v>
      </c>
      <c r="G28" s="2" t="s">
        <v>4585</v>
      </c>
      <c r="H28" s="2" t="s">
        <v>2</v>
      </c>
      <c r="I28" s="2" t="s">
        <v>4584</v>
      </c>
      <c r="J28" s="2" t="s">
        <v>4586</v>
      </c>
      <c r="K28" s="2" t="s">
        <v>299</v>
      </c>
      <c r="L28" s="2" t="s">
        <v>5</v>
      </c>
      <c r="M28" s="2" t="s">
        <v>225</v>
      </c>
      <c r="N28" s="2" t="s">
        <v>7</v>
      </c>
      <c r="O28" s="2" t="s">
        <v>58</v>
      </c>
      <c r="P28" s="2" t="s">
        <v>61</v>
      </c>
      <c r="Q28" s="52" t="s">
        <v>8</v>
      </c>
      <c r="R28" s="2" t="s">
        <v>225</v>
      </c>
      <c r="S28" s="50"/>
    </row>
    <row r="29" spans="1:19" ht="42" customHeight="1" x14ac:dyDescent="0.3">
      <c r="A29" s="2" t="s">
        <v>1</v>
      </c>
      <c r="B29" s="17">
        <f t="shared" si="0"/>
        <v>46076</v>
      </c>
      <c r="C29" s="3" t="s">
        <v>4587</v>
      </c>
      <c r="D29" s="26" t="s">
        <v>4588</v>
      </c>
      <c r="E29" s="26" t="s">
        <v>38</v>
      </c>
      <c r="F29" s="54">
        <v>170</v>
      </c>
      <c r="G29" s="2" t="s">
        <v>4589</v>
      </c>
      <c r="H29" s="2" t="s">
        <v>2</v>
      </c>
      <c r="I29" s="2" t="s">
        <v>4588</v>
      </c>
      <c r="J29" s="2" t="s">
        <v>4590</v>
      </c>
      <c r="K29" s="2" t="s">
        <v>2832</v>
      </c>
      <c r="L29" s="2" t="s">
        <v>5</v>
      </c>
      <c r="M29" s="2" t="s">
        <v>225</v>
      </c>
      <c r="N29" s="2" t="s">
        <v>7</v>
      </c>
      <c r="O29" s="2" t="s">
        <v>58</v>
      </c>
      <c r="P29" s="2" t="s">
        <v>61</v>
      </c>
      <c r="Q29" s="52" t="s">
        <v>8</v>
      </c>
      <c r="R29" s="2" t="s">
        <v>225</v>
      </c>
      <c r="S29" s="50"/>
    </row>
    <row r="30" spans="1:19" ht="42" customHeight="1" x14ac:dyDescent="0.3">
      <c r="A30" s="2" t="s">
        <v>1</v>
      </c>
      <c r="B30" s="17">
        <f t="shared" si="0"/>
        <v>46076</v>
      </c>
      <c r="C30" s="3" t="s">
        <v>4591</v>
      </c>
      <c r="D30" s="26" t="s">
        <v>4592</v>
      </c>
      <c r="E30" s="26" t="s">
        <v>38</v>
      </c>
      <c r="F30" s="54">
        <v>112</v>
      </c>
      <c r="G30" s="2" t="s">
        <v>4593</v>
      </c>
      <c r="H30" s="2" t="s">
        <v>2</v>
      </c>
      <c r="I30" s="2" t="s">
        <v>4592</v>
      </c>
      <c r="J30" s="2" t="s">
        <v>4594</v>
      </c>
      <c r="K30" s="2" t="s">
        <v>2832</v>
      </c>
      <c r="L30" s="2" t="s">
        <v>5</v>
      </c>
      <c r="M30" s="2" t="s">
        <v>225</v>
      </c>
      <c r="N30" s="2" t="s">
        <v>7</v>
      </c>
      <c r="O30" s="2" t="s">
        <v>58</v>
      </c>
      <c r="P30" s="2" t="s">
        <v>61</v>
      </c>
      <c r="Q30" s="52" t="s">
        <v>8</v>
      </c>
      <c r="R30" s="2" t="s">
        <v>225</v>
      </c>
      <c r="S30" s="50"/>
    </row>
    <row r="31" spans="1:19" ht="42" customHeight="1" x14ac:dyDescent="0.3">
      <c r="A31" s="2" t="s">
        <v>1</v>
      </c>
      <c r="B31" s="17">
        <f t="shared" si="0"/>
        <v>46076</v>
      </c>
      <c r="C31" s="3" t="s">
        <v>4595</v>
      </c>
      <c r="D31" s="26" t="s">
        <v>4596</v>
      </c>
      <c r="E31" s="26" t="s">
        <v>38</v>
      </c>
      <c r="F31" s="54">
        <v>100</v>
      </c>
      <c r="G31" s="2" t="s">
        <v>4597</v>
      </c>
      <c r="H31" s="2" t="s">
        <v>2</v>
      </c>
      <c r="I31" s="2" t="s">
        <v>4596</v>
      </c>
      <c r="J31" s="2" t="s">
        <v>4598</v>
      </c>
      <c r="K31" s="2" t="s">
        <v>2832</v>
      </c>
      <c r="L31" s="2" t="s">
        <v>5</v>
      </c>
      <c r="M31" s="2" t="s">
        <v>225</v>
      </c>
      <c r="N31" s="2" t="s">
        <v>7</v>
      </c>
      <c r="O31" s="2" t="s">
        <v>58</v>
      </c>
      <c r="P31" s="2" t="s">
        <v>61</v>
      </c>
      <c r="Q31" s="52" t="s">
        <v>8</v>
      </c>
      <c r="R31" s="2" t="s">
        <v>225</v>
      </c>
      <c r="S31" s="50"/>
    </row>
    <row r="32" spans="1:19" ht="42" customHeight="1" x14ac:dyDescent="0.3">
      <c r="A32" s="2" t="s">
        <v>1</v>
      </c>
      <c r="B32" s="17">
        <f t="shared" si="0"/>
        <v>46076</v>
      </c>
      <c r="C32" s="3" t="s">
        <v>4599</v>
      </c>
      <c r="D32" s="26" t="s">
        <v>4600</v>
      </c>
      <c r="E32" s="26" t="s">
        <v>38</v>
      </c>
      <c r="F32" s="54">
        <v>100</v>
      </c>
      <c r="G32" s="2" t="s">
        <v>4601</v>
      </c>
      <c r="H32" s="2" t="s">
        <v>2</v>
      </c>
      <c r="I32" s="2" t="s">
        <v>4600</v>
      </c>
      <c r="J32" s="2" t="s">
        <v>4602</v>
      </c>
      <c r="K32" s="2" t="s">
        <v>2832</v>
      </c>
      <c r="L32" s="2" t="s">
        <v>5</v>
      </c>
      <c r="M32" s="2" t="s">
        <v>225</v>
      </c>
      <c r="N32" s="2" t="s">
        <v>7</v>
      </c>
      <c r="O32" s="2" t="s">
        <v>58</v>
      </c>
      <c r="P32" s="2" t="s">
        <v>61</v>
      </c>
      <c r="Q32" s="52" t="s">
        <v>8</v>
      </c>
      <c r="R32" s="2" t="s">
        <v>225</v>
      </c>
      <c r="S32" s="50"/>
    </row>
    <row r="33" spans="1:18" ht="42" customHeight="1" x14ac:dyDescent="0.3">
      <c r="A33" s="2" t="str">
        <f t="shared" ref="A33:A64" si="1">Company</f>
        <v>Biamp Systems</v>
      </c>
      <c r="B33" s="17">
        <f t="shared" si="0"/>
        <v>46076</v>
      </c>
      <c r="C33" s="3" t="s">
        <v>3482</v>
      </c>
      <c r="D33" s="26" t="s">
        <v>302</v>
      </c>
      <c r="E33" s="26" t="s">
        <v>38</v>
      </c>
      <c r="F33" s="54">
        <v>212</v>
      </c>
      <c r="G33" s="2" t="s">
        <v>301</v>
      </c>
      <c r="H33" s="2" t="str">
        <f>Currency</f>
        <v>USD</v>
      </c>
      <c r="I33" s="2" t="str">
        <f>Table19[[#This Row],[Short Description]]</f>
        <v>D-ALINP</v>
      </c>
      <c r="J33" s="2" t="s">
        <v>303</v>
      </c>
      <c r="K33" s="2" t="s">
        <v>294</v>
      </c>
      <c r="L33" s="2" t="str">
        <f>ItemStatus</f>
        <v>Current</v>
      </c>
      <c r="M33" s="2" t="s">
        <v>225</v>
      </c>
      <c r="N33" s="2" t="str">
        <f>Freight</f>
        <v>Standard Freight</v>
      </c>
      <c r="O33" s="2" t="s">
        <v>58</v>
      </c>
      <c r="P33" s="2" t="s">
        <v>61</v>
      </c>
      <c r="Q33" s="46" t="str">
        <f>URL</f>
        <v>https://www.biamp.com</v>
      </c>
      <c r="R33" s="2" t="str">
        <f>Table19[[#This Row],[Manufacturer''s Category]]</f>
        <v>Biamp</v>
      </c>
    </row>
    <row r="34" spans="1:18" ht="42" customHeight="1" x14ac:dyDescent="0.3">
      <c r="A34" s="2" t="str">
        <f t="shared" si="1"/>
        <v>Biamp Systems</v>
      </c>
      <c r="B34" s="17">
        <f t="shared" ref="B34:B65" si="2">Effectivity_Date</f>
        <v>46076</v>
      </c>
      <c r="C34" s="3" t="s">
        <v>3483</v>
      </c>
      <c r="D34" s="26" t="s">
        <v>2814</v>
      </c>
      <c r="E34" s="26" t="s">
        <v>38</v>
      </c>
      <c r="F34" s="54">
        <v>201</v>
      </c>
      <c r="G34" s="2" t="s">
        <v>2813</v>
      </c>
      <c r="H34" s="2" t="str">
        <f>Currency</f>
        <v>USD</v>
      </c>
      <c r="I34" s="2" t="str">
        <f>Table19[[#This Row],[Short Description]]</f>
        <v>DC220T White</v>
      </c>
      <c r="J34" s="2" t="s">
        <v>2833</v>
      </c>
      <c r="K34" s="2" t="s">
        <v>2832</v>
      </c>
      <c r="L34" s="2" t="str">
        <f>ItemStatus</f>
        <v>Current</v>
      </c>
      <c r="M34" s="2" t="s">
        <v>225</v>
      </c>
      <c r="N34" s="2" t="str">
        <f>Freight</f>
        <v>Standard Freight</v>
      </c>
      <c r="O34" s="2" t="s">
        <v>58</v>
      </c>
      <c r="P34" s="2" t="s">
        <v>61</v>
      </c>
      <c r="Q34" s="46" t="str">
        <f>URL</f>
        <v>https://www.biamp.com</v>
      </c>
      <c r="R34" s="2" t="str">
        <f>Table19[[#This Row],[Manufacturer''s Category]]</f>
        <v>Biamp</v>
      </c>
    </row>
    <row r="35" spans="1:18" ht="42" customHeight="1" x14ac:dyDescent="0.3">
      <c r="A35" s="2" t="str">
        <f t="shared" si="1"/>
        <v>Biamp Systems</v>
      </c>
      <c r="B35" s="17">
        <f t="shared" si="2"/>
        <v>46076</v>
      </c>
      <c r="C35" s="3" t="s">
        <v>3484</v>
      </c>
      <c r="D35" s="26" t="s">
        <v>2923</v>
      </c>
      <c r="E35" s="26" t="s">
        <v>38</v>
      </c>
      <c r="F35" s="54">
        <v>201</v>
      </c>
      <c r="G35" s="2" t="s">
        <v>2922</v>
      </c>
      <c r="H35" s="2" t="s">
        <v>2</v>
      </c>
      <c r="I35" s="2" t="s">
        <v>2923</v>
      </c>
      <c r="J35" s="2" t="s">
        <v>2924</v>
      </c>
      <c r="K35" s="2" t="s">
        <v>2832</v>
      </c>
      <c r="L35" s="2" t="s">
        <v>5</v>
      </c>
      <c r="M35" s="2" t="s">
        <v>2925</v>
      </c>
      <c r="N35" s="2" t="s">
        <v>7</v>
      </c>
      <c r="O35" s="2" t="s">
        <v>58</v>
      </c>
      <c r="P35" s="2" t="s">
        <v>61</v>
      </c>
      <c r="Q35" s="46" t="s">
        <v>8</v>
      </c>
      <c r="R35" s="2" t="s">
        <v>225</v>
      </c>
    </row>
    <row r="36" spans="1:18" ht="42" customHeight="1" x14ac:dyDescent="0.3">
      <c r="A36" s="2" t="str">
        <f t="shared" si="1"/>
        <v>Biamp Systems</v>
      </c>
      <c r="B36" s="17">
        <f t="shared" si="2"/>
        <v>46076</v>
      </c>
      <c r="C36" s="39" t="s">
        <v>3485</v>
      </c>
      <c r="D36" s="33" t="s">
        <v>305</v>
      </c>
      <c r="E36" s="33" t="s">
        <v>38</v>
      </c>
      <c r="F36" s="55">
        <v>206</v>
      </c>
      <c r="G36" s="2" t="s">
        <v>304</v>
      </c>
      <c r="H36" s="2" t="str">
        <f t="shared" ref="H36:H64" si="3">Currency</f>
        <v>USD</v>
      </c>
      <c r="I36" s="2" t="str">
        <f>Table19[[#This Row],[Short Description]]</f>
        <v>D-DIWAC</v>
      </c>
      <c r="J36" s="2" t="s">
        <v>306</v>
      </c>
      <c r="K36" s="2" t="s">
        <v>294</v>
      </c>
      <c r="L36" s="2" t="str">
        <f t="shared" ref="L36:L64" si="4">ItemStatus</f>
        <v>Current</v>
      </c>
      <c r="M36" s="2" t="s">
        <v>225</v>
      </c>
      <c r="N36" s="2" t="str">
        <f t="shared" ref="N36:N64" si="5">Freight</f>
        <v>Standard Freight</v>
      </c>
      <c r="O36" s="2" t="s">
        <v>58</v>
      </c>
      <c r="P36" s="2" t="s">
        <v>61</v>
      </c>
      <c r="Q36" s="46" t="str">
        <f t="shared" ref="Q36:Q64" si="6">URL</f>
        <v>https://www.biamp.com</v>
      </c>
      <c r="R36" s="2" t="str">
        <f>Table19[[#This Row],[Manufacturer''s Category]]</f>
        <v>Biamp</v>
      </c>
    </row>
    <row r="37" spans="1:18" ht="42" customHeight="1" x14ac:dyDescent="0.3">
      <c r="A37" s="2" t="str">
        <f t="shared" si="1"/>
        <v>Biamp Systems</v>
      </c>
      <c r="B37" s="17">
        <f t="shared" si="2"/>
        <v>46076</v>
      </c>
      <c r="C37" s="53" t="s">
        <v>3555</v>
      </c>
      <c r="D37" s="26" t="s">
        <v>308</v>
      </c>
      <c r="E37" s="26" t="s">
        <v>38</v>
      </c>
      <c r="F37" s="54">
        <v>85</v>
      </c>
      <c r="G37" s="2" t="s">
        <v>307</v>
      </c>
      <c r="H37" s="2" t="str">
        <f t="shared" si="3"/>
        <v>USD</v>
      </c>
      <c r="I37" s="2" t="str">
        <f>Table19[[#This Row],[Short Description]]</f>
        <v>D-VOL120</v>
      </c>
      <c r="J37" s="2" t="s">
        <v>309</v>
      </c>
      <c r="K37" s="2" t="s">
        <v>294</v>
      </c>
      <c r="L37" s="2" t="str">
        <f t="shared" si="4"/>
        <v>Current</v>
      </c>
      <c r="M37" s="2" t="s">
        <v>225</v>
      </c>
      <c r="N37" s="2" t="str">
        <f t="shared" si="5"/>
        <v>Standard Freight</v>
      </c>
      <c r="O37" s="2" t="s">
        <v>58</v>
      </c>
      <c r="P37" s="2" t="s">
        <v>61</v>
      </c>
      <c r="Q37" s="46" t="str">
        <f t="shared" si="6"/>
        <v>https://www.biamp.com</v>
      </c>
      <c r="R37" s="2" t="str">
        <f>Table19[[#This Row],[Manufacturer''s Category]]</f>
        <v>Biamp</v>
      </c>
    </row>
    <row r="38" spans="1:18" ht="42" customHeight="1" x14ac:dyDescent="0.3">
      <c r="A38" s="2" t="str">
        <f t="shared" si="1"/>
        <v>Biamp Systems</v>
      </c>
      <c r="B38" s="17">
        <f t="shared" si="2"/>
        <v>46076</v>
      </c>
      <c r="C38" s="39" t="s">
        <v>3556</v>
      </c>
      <c r="D38" s="26" t="s">
        <v>311</v>
      </c>
      <c r="E38" s="26" t="s">
        <v>38</v>
      </c>
      <c r="F38" s="54">
        <v>68</v>
      </c>
      <c r="G38" s="2" t="s">
        <v>310</v>
      </c>
      <c r="H38" s="2" t="str">
        <f t="shared" si="3"/>
        <v>USD</v>
      </c>
      <c r="I38" s="2" t="str">
        <f>Table19[[#This Row],[Short Description]]</f>
        <v>D-VOL60</v>
      </c>
      <c r="J38" s="2" t="s">
        <v>312</v>
      </c>
      <c r="K38" s="2" t="s">
        <v>294</v>
      </c>
      <c r="L38" s="2" t="str">
        <f t="shared" si="4"/>
        <v>Current</v>
      </c>
      <c r="M38" s="2" t="s">
        <v>225</v>
      </c>
      <c r="N38" s="2" t="str">
        <f t="shared" si="5"/>
        <v>Standard Freight</v>
      </c>
      <c r="O38" s="2" t="s">
        <v>58</v>
      </c>
      <c r="P38" s="2" t="s">
        <v>61</v>
      </c>
      <c r="Q38" s="46" t="str">
        <f t="shared" si="6"/>
        <v>https://www.biamp.com</v>
      </c>
      <c r="R38" s="2" t="str">
        <f>Table19[[#This Row],[Manufacturer''s Category]]</f>
        <v>Biamp</v>
      </c>
    </row>
    <row r="39" spans="1:18" ht="42" customHeight="1" x14ac:dyDescent="0.3">
      <c r="A39" s="2" t="str">
        <f t="shared" si="1"/>
        <v>Biamp Systems</v>
      </c>
      <c r="B39" s="17">
        <f t="shared" si="2"/>
        <v>46076</v>
      </c>
      <c r="C39" s="3" t="s">
        <v>3705</v>
      </c>
      <c r="D39" s="26" t="s">
        <v>2824</v>
      </c>
      <c r="E39" s="26" t="s">
        <v>38</v>
      </c>
      <c r="F39" s="54">
        <v>85</v>
      </c>
      <c r="G39" s="2" t="s">
        <v>2823</v>
      </c>
      <c r="H39" s="2" t="str">
        <f t="shared" si="3"/>
        <v>USD</v>
      </c>
      <c r="I39" s="2" t="str">
        <f>Table19[[#This Row],[Short Description]]</f>
        <v>H10-G Grey</v>
      </c>
      <c r="J39" s="2" t="s">
        <v>2838</v>
      </c>
      <c r="K39" s="2" t="s">
        <v>2839</v>
      </c>
      <c r="L39" s="2" t="str">
        <f t="shared" si="4"/>
        <v>Current</v>
      </c>
      <c r="M39" s="2" t="s">
        <v>225</v>
      </c>
      <c r="N39" s="2" t="str">
        <f t="shared" si="5"/>
        <v>Standard Freight</v>
      </c>
      <c r="O39" s="2" t="s">
        <v>58</v>
      </c>
      <c r="P39" s="2" t="s">
        <v>61</v>
      </c>
      <c r="Q39" s="46" t="str">
        <f t="shared" si="6"/>
        <v>https://www.biamp.com</v>
      </c>
      <c r="R39" s="2" t="str">
        <f>Table19[[#This Row],[Manufacturer''s Category]]</f>
        <v>Biamp</v>
      </c>
    </row>
    <row r="40" spans="1:18" ht="42" customHeight="1" x14ac:dyDescent="0.3">
      <c r="A40" s="2" t="str">
        <f t="shared" si="1"/>
        <v>Biamp Systems</v>
      </c>
      <c r="B40" s="17">
        <f t="shared" si="2"/>
        <v>46076</v>
      </c>
      <c r="C40" s="3" t="s">
        <v>3706</v>
      </c>
      <c r="D40" s="26" t="s">
        <v>2826</v>
      </c>
      <c r="E40" s="26" t="s">
        <v>38</v>
      </c>
      <c r="F40" s="54">
        <v>106</v>
      </c>
      <c r="G40" s="2" t="s">
        <v>2825</v>
      </c>
      <c r="H40" s="2" t="str">
        <f t="shared" si="3"/>
        <v>USD</v>
      </c>
      <c r="I40" s="2" t="str">
        <f>Table19[[#This Row],[Short Description]]</f>
        <v>H20-G Grey</v>
      </c>
      <c r="J40" s="2" t="s">
        <v>2840</v>
      </c>
      <c r="K40" s="2" t="s">
        <v>2839</v>
      </c>
      <c r="L40" s="2" t="str">
        <f t="shared" si="4"/>
        <v>Current</v>
      </c>
      <c r="M40" s="2" t="s">
        <v>225</v>
      </c>
      <c r="N40" s="2" t="str">
        <f t="shared" si="5"/>
        <v>Standard Freight</v>
      </c>
      <c r="O40" s="2" t="s">
        <v>58</v>
      </c>
      <c r="P40" s="2" t="s">
        <v>61</v>
      </c>
      <c r="Q40" s="46" t="str">
        <f t="shared" si="6"/>
        <v>https://www.biamp.com</v>
      </c>
      <c r="R40" s="2" t="str">
        <f>Table19[[#This Row],[Manufacturer''s Category]]</f>
        <v>Biamp</v>
      </c>
    </row>
    <row r="41" spans="1:18" ht="42" customHeight="1" x14ac:dyDescent="0.3">
      <c r="A41" s="2" t="str">
        <f t="shared" si="1"/>
        <v>Biamp Systems</v>
      </c>
      <c r="B41" s="17">
        <f t="shared" si="2"/>
        <v>46076</v>
      </c>
      <c r="C41" s="3" t="s">
        <v>3707</v>
      </c>
      <c r="D41" s="33" t="s">
        <v>2828</v>
      </c>
      <c r="E41" s="33" t="s">
        <v>38</v>
      </c>
      <c r="F41" s="55">
        <v>127</v>
      </c>
      <c r="G41" s="2" t="s">
        <v>2827</v>
      </c>
      <c r="H41" s="2" t="str">
        <f t="shared" si="3"/>
        <v>USD</v>
      </c>
      <c r="I41" s="2" t="str">
        <f>Table19[[#This Row],[Short Description]]</f>
        <v>H30LT-G Grey</v>
      </c>
      <c r="J41" s="2" t="s">
        <v>2841</v>
      </c>
      <c r="K41" s="2" t="s">
        <v>2839</v>
      </c>
      <c r="L41" s="2" t="str">
        <f t="shared" si="4"/>
        <v>Current</v>
      </c>
      <c r="M41" s="2" t="s">
        <v>225</v>
      </c>
      <c r="N41" s="2" t="str">
        <f t="shared" si="5"/>
        <v>Standard Freight</v>
      </c>
      <c r="O41" s="2" t="s">
        <v>58</v>
      </c>
      <c r="P41" s="2" t="s">
        <v>61</v>
      </c>
      <c r="Q41" s="46" t="str">
        <f t="shared" si="6"/>
        <v>https://www.biamp.com</v>
      </c>
      <c r="R41" s="2" t="str">
        <f>Table19[[#This Row],[Manufacturer''s Category]]</f>
        <v>Biamp</v>
      </c>
    </row>
    <row r="42" spans="1:18" ht="42" customHeight="1" x14ac:dyDescent="0.3">
      <c r="A42" s="2" t="str">
        <f t="shared" si="1"/>
        <v>Biamp Systems</v>
      </c>
      <c r="B42" s="17">
        <f t="shared" si="2"/>
        <v>46076</v>
      </c>
      <c r="C42" s="39" t="s">
        <v>4013</v>
      </c>
      <c r="D42" s="26" t="s">
        <v>332</v>
      </c>
      <c r="E42" s="26" t="s">
        <v>38</v>
      </c>
      <c r="F42" s="54">
        <v>596</v>
      </c>
      <c r="G42" s="2" t="s">
        <v>331</v>
      </c>
      <c r="H42" s="2" t="str">
        <f t="shared" si="3"/>
        <v>USD</v>
      </c>
      <c r="I42" s="2" t="str">
        <f>Table19[[#This Row],[Short Description]]</f>
        <v>MA120</v>
      </c>
      <c r="J42" s="2" t="s">
        <v>333</v>
      </c>
      <c r="K42" s="2" t="s">
        <v>334</v>
      </c>
      <c r="L42" s="2" t="str">
        <f t="shared" si="4"/>
        <v>Current</v>
      </c>
      <c r="M42" s="2" t="s">
        <v>225</v>
      </c>
      <c r="N42" s="2" t="str">
        <f t="shared" si="5"/>
        <v>Standard Freight</v>
      </c>
      <c r="O42" s="2" t="s">
        <v>58</v>
      </c>
      <c r="P42" s="2" t="s">
        <v>61</v>
      </c>
      <c r="Q42" s="46" t="str">
        <f t="shared" si="6"/>
        <v>https://www.biamp.com</v>
      </c>
      <c r="R42" s="2" t="str">
        <f>Table19[[#This Row],[Manufacturer''s Category]]</f>
        <v>Biamp</v>
      </c>
    </row>
    <row r="43" spans="1:18" ht="42" customHeight="1" x14ac:dyDescent="0.3">
      <c r="A43" s="2" t="str">
        <f t="shared" si="1"/>
        <v>Biamp Systems</v>
      </c>
      <c r="B43" s="17">
        <f t="shared" si="2"/>
        <v>46076</v>
      </c>
      <c r="C43" s="39" t="s">
        <v>4014</v>
      </c>
      <c r="D43" s="33" t="s">
        <v>336</v>
      </c>
      <c r="E43" s="33" t="s">
        <v>38</v>
      </c>
      <c r="F43" s="55">
        <v>958</v>
      </c>
      <c r="G43" s="2" t="s">
        <v>335</v>
      </c>
      <c r="H43" s="2" t="str">
        <f t="shared" si="3"/>
        <v>USD</v>
      </c>
      <c r="I43" s="2" t="str">
        <f>Table19[[#This Row],[Short Description]]</f>
        <v>MA240</v>
      </c>
      <c r="J43" s="2" t="s">
        <v>337</v>
      </c>
      <c r="K43" s="2" t="s">
        <v>334</v>
      </c>
      <c r="L43" s="2" t="str">
        <f t="shared" si="4"/>
        <v>Current</v>
      </c>
      <c r="M43" s="2" t="s">
        <v>225</v>
      </c>
      <c r="N43" s="2" t="str">
        <f t="shared" si="5"/>
        <v>Standard Freight</v>
      </c>
      <c r="O43" s="2" t="s">
        <v>58</v>
      </c>
      <c r="P43" s="2" t="s">
        <v>61</v>
      </c>
      <c r="Q43" s="46" t="str">
        <f t="shared" si="6"/>
        <v>https://www.biamp.com</v>
      </c>
      <c r="R43" s="2" t="str">
        <f>Table19[[#This Row],[Manufacturer''s Category]]</f>
        <v>Biamp</v>
      </c>
    </row>
    <row r="44" spans="1:18" ht="42" customHeight="1" x14ac:dyDescent="0.3">
      <c r="A44" s="2" t="str">
        <f t="shared" si="1"/>
        <v>Biamp Systems</v>
      </c>
      <c r="B44" s="17">
        <f t="shared" si="2"/>
        <v>46076</v>
      </c>
      <c r="C44" s="39" t="s">
        <v>4015</v>
      </c>
      <c r="D44" s="33" t="s">
        <v>339</v>
      </c>
      <c r="E44" s="33" t="s">
        <v>38</v>
      </c>
      <c r="F44" s="55">
        <v>350</v>
      </c>
      <c r="G44" s="2" t="s">
        <v>338</v>
      </c>
      <c r="H44" s="2" t="str">
        <f t="shared" si="3"/>
        <v>USD</v>
      </c>
      <c r="I44" s="2" t="str">
        <f>Table19[[#This Row],[Short Description]]</f>
        <v>MA30</v>
      </c>
      <c r="J44" s="2" t="s">
        <v>340</v>
      </c>
      <c r="K44" s="2" t="s">
        <v>334</v>
      </c>
      <c r="L44" s="2" t="str">
        <f t="shared" si="4"/>
        <v>Current</v>
      </c>
      <c r="M44" s="2" t="s">
        <v>225</v>
      </c>
      <c r="N44" s="2" t="str">
        <f t="shared" si="5"/>
        <v>Standard Freight</v>
      </c>
      <c r="O44" s="2" t="s">
        <v>58</v>
      </c>
      <c r="P44" s="2" t="s">
        <v>61</v>
      </c>
      <c r="Q44" s="46" t="str">
        <f t="shared" si="6"/>
        <v>https://www.biamp.com</v>
      </c>
      <c r="R44" s="2" t="str">
        <f>Table19[[#This Row],[Manufacturer''s Category]]</f>
        <v>Biamp</v>
      </c>
    </row>
    <row r="45" spans="1:18" ht="42" customHeight="1" x14ac:dyDescent="0.3">
      <c r="A45" s="2" t="str">
        <f t="shared" si="1"/>
        <v>Biamp Systems</v>
      </c>
      <c r="B45" s="17">
        <f t="shared" si="2"/>
        <v>46076</v>
      </c>
      <c r="C45" s="39" t="s">
        <v>4016</v>
      </c>
      <c r="D45" s="33" t="s">
        <v>342</v>
      </c>
      <c r="E45" s="33" t="s">
        <v>343</v>
      </c>
      <c r="F45" s="55">
        <v>36</v>
      </c>
      <c r="G45" s="2" t="s">
        <v>341</v>
      </c>
      <c r="H45" s="2" t="str">
        <f t="shared" si="3"/>
        <v>USD</v>
      </c>
      <c r="I45" s="2" t="str">
        <f>Table19[[#This Row],[Short Description]]</f>
        <v>MA3060-19</v>
      </c>
      <c r="J45" s="2" t="s">
        <v>344</v>
      </c>
      <c r="K45" s="2" t="s">
        <v>299</v>
      </c>
      <c r="L45" s="2" t="str">
        <f t="shared" si="4"/>
        <v>Current</v>
      </c>
      <c r="M45" s="2" t="s">
        <v>225</v>
      </c>
      <c r="N45" s="2" t="str">
        <f t="shared" si="5"/>
        <v>Standard Freight</v>
      </c>
      <c r="O45" s="2" t="s">
        <v>58</v>
      </c>
      <c r="P45" s="2" t="s">
        <v>61</v>
      </c>
      <c r="Q45" s="46" t="str">
        <f t="shared" si="6"/>
        <v>https://www.biamp.com</v>
      </c>
      <c r="R45" s="2" t="str">
        <f>Table19[[#This Row],[Manufacturer''s Category]]</f>
        <v>Biamp</v>
      </c>
    </row>
    <row r="46" spans="1:18" ht="42" customHeight="1" x14ac:dyDescent="0.3">
      <c r="A46" s="2" t="str">
        <f t="shared" si="1"/>
        <v>Biamp Systems</v>
      </c>
      <c r="B46" s="17">
        <f t="shared" si="2"/>
        <v>46076</v>
      </c>
      <c r="C46" s="39" t="s">
        <v>4017</v>
      </c>
      <c r="D46" s="33" t="s">
        <v>346</v>
      </c>
      <c r="E46" s="33" t="s">
        <v>38</v>
      </c>
      <c r="F46" s="55">
        <v>469</v>
      </c>
      <c r="G46" s="2" t="s">
        <v>345</v>
      </c>
      <c r="H46" s="2" t="str">
        <f t="shared" si="3"/>
        <v>USD</v>
      </c>
      <c r="I46" s="2" t="str">
        <f>Table19[[#This Row],[Short Description]]</f>
        <v>MA60</v>
      </c>
      <c r="J46" s="2" t="s">
        <v>347</v>
      </c>
      <c r="K46" s="2" t="s">
        <v>334</v>
      </c>
      <c r="L46" s="2" t="str">
        <f t="shared" si="4"/>
        <v>Current</v>
      </c>
      <c r="M46" s="2" t="s">
        <v>225</v>
      </c>
      <c r="N46" s="2" t="str">
        <f t="shared" si="5"/>
        <v>Standard Freight</v>
      </c>
      <c r="O46" s="2" t="s">
        <v>58</v>
      </c>
      <c r="P46" s="2" t="s">
        <v>61</v>
      </c>
      <c r="Q46" s="46" t="str">
        <f t="shared" si="6"/>
        <v>https://www.biamp.com</v>
      </c>
      <c r="R46" s="2" t="str">
        <f>Table19[[#This Row],[Manufacturer''s Category]]</f>
        <v>Biamp</v>
      </c>
    </row>
    <row r="47" spans="1:18" ht="42" customHeight="1" x14ac:dyDescent="0.3">
      <c r="A47" s="2" t="str">
        <f t="shared" si="1"/>
        <v>Biamp Systems</v>
      </c>
      <c r="B47" s="17">
        <f t="shared" si="2"/>
        <v>46076</v>
      </c>
      <c r="C47" s="39" t="s">
        <v>4044</v>
      </c>
      <c r="D47" s="33" t="s">
        <v>350</v>
      </c>
      <c r="E47" s="33" t="s">
        <v>38</v>
      </c>
      <c r="F47" s="55">
        <v>199</v>
      </c>
      <c r="G47" s="2" t="s">
        <v>349</v>
      </c>
      <c r="H47" s="2" t="str">
        <f t="shared" si="3"/>
        <v>USD</v>
      </c>
      <c r="I47" s="2" t="str">
        <f>Table19[[#This Row],[Short Description]]</f>
        <v>MICPAT-2</v>
      </c>
      <c r="J47" s="2" t="s">
        <v>351</v>
      </c>
      <c r="K47" s="2" t="s">
        <v>348</v>
      </c>
      <c r="L47" s="2" t="str">
        <f t="shared" si="4"/>
        <v>Current</v>
      </c>
      <c r="M47" s="2" t="s">
        <v>225</v>
      </c>
      <c r="N47" s="2" t="str">
        <f t="shared" si="5"/>
        <v>Standard Freight</v>
      </c>
      <c r="O47" s="2" t="s">
        <v>58</v>
      </c>
      <c r="P47" s="2" t="s">
        <v>61</v>
      </c>
      <c r="Q47" s="46" t="str">
        <f t="shared" si="6"/>
        <v>https://www.biamp.com</v>
      </c>
      <c r="R47" s="2" t="str">
        <f>Table19[[#This Row],[Manufacturer''s Category]]</f>
        <v>Biamp</v>
      </c>
    </row>
    <row r="48" spans="1:18" ht="42" customHeight="1" x14ac:dyDescent="0.3">
      <c r="A48" s="2" t="str">
        <f t="shared" si="1"/>
        <v>Biamp Systems</v>
      </c>
      <c r="B48" s="17">
        <f t="shared" si="2"/>
        <v>46076</v>
      </c>
      <c r="C48" s="39" t="s">
        <v>4045</v>
      </c>
      <c r="D48" s="33" t="s">
        <v>353</v>
      </c>
      <c r="E48" s="33" t="s">
        <v>38</v>
      </c>
      <c r="F48" s="55">
        <v>140</v>
      </c>
      <c r="G48" s="2" t="s">
        <v>352</v>
      </c>
      <c r="H48" s="2" t="str">
        <f t="shared" si="3"/>
        <v>USD</v>
      </c>
      <c r="I48" s="2" t="str">
        <f>Table19[[#This Row],[Short Description]]</f>
        <v>MICPAT-D</v>
      </c>
      <c r="J48" s="2" t="s">
        <v>354</v>
      </c>
      <c r="K48" s="2" t="s">
        <v>348</v>
      </c>
      <c r="L48" s="2" t="str">
        <f t="shared" si="4"/>
        <v>Current</v>
      </c>
      <c r="M48" s="2" t="s">
        <v>225</v>
      </c>
      <c r="N48" s="2" t="str">
        <f t="shared" si="5"/>
        <v>Standard Freight</v>
      </c>
      <c r="O48" s="2" t="s">
        <v>58</v>
      </c>
      <c r="P48" s="2" t="s">
        <v>61</v>
      </c>
      <c r="Q48" s="46" t="str">
        <f t="shared" si="6"/>
        <v>https://www.biamp.com</v>
      </c>
      <c r="R48" s="2" t="str">
        <f>Table19[[#This Row],[Manufacturer''s Category]]</f>
        <v>Biamp</v>
      </c>
    </row>
    <row r="49" spans="1:18" ht="42" customHeight="1" x14ac:dyDescent="0.3">
      <c r="A49" s="2" t="str">
        <f t="shared" si="1"/>
        <v>Biamp Systems</v>
      </c>
      <c r="B49" s="17">
        <f t="shared" si="2"/>
        <v>46076</v>
      </c>
      <c r="C49" s="3" t="s">
        <v>4048</v>
      </c>
      <c r="D49" s="33" t="s">
        <v>2830</v>
      </c>
      <c r="E49" s="33" t="s">
        <v>38</v>
      </c>
      <c r="F49" s="55">
        <v>424</v>
      </c>
      <c r="G49" s="2" t="s">
        <v>2829</v>
      </c>
      <c r="H49" s="2" t="str">
        <f t="shared" si="3"/>
        <v>USD</v>
      </c>
      <c r="I49" s="2" t="str">
        <f>Table19[[#This Row],[Short Description]]</f>
        <v>MPLT62-G Grey</v>
      </c>
      <c r="J49" s="2" t="s">
        <v>2842</v>
      </c>
      <c r="K49" s="2" t="s">
        <v>2839</v>
      </c>
      <c r="L49" s="2" t="str">
        <f t="shared" si="4"/>
        <v>Current</v>
      </c>
      <c r="M49" s="2" t="s">
        <v>225</v>
      </c>
      <c r="N49" s="2" t="str">
        <f t="shared" si="5"/>
        <v>Standard Freight</v>
      </c>
      <c r="O49" s="2" t="s">
        <v>58</v>
      </c>
      <c r="P49" s="2" t="s">
        <v>61</v>
      </c>
      <c r="Q49" s="52" t="str">
        <f t="shared" si="6"/>
        <v>https://www.biamp.com</v>
      </c>
      <c r="R49" s="2" t="str">
        <f>Table19[[#This Row],[Manufacturer''s Category]]</f>
        <v>Biamp</v>
      </c>
    </row>
    <row r="50" spans="1:18" ht="42" customHeight="1" x14ac:dyDescent="0.3">
      <c r="A50" s="2" t="str">
        <f t="shared" si="1"/>
        <v>Biamp Systems</v>
      </c>
      <c r="B50" s="17">
        <f t="shared" si="2"/>
        <v>46076</v>
      </c>
      <c r="C50" s="3" t="s">
        <v>4057</v>
      </c>
      <c r="D50" s="33" t="s">
        <v>2818</v>
      </c>
      <c r="E50" s="33" t="s">
        <v>38</v>
      </c>
      <c r="F50" s="55">
        <v>85</v>
      </c>
      <c r="G50" s="2" t="s">
        <v>2817</v>
      </c>
      <c r="H50" s="2" t="str">
        <f t="shared" si="3"/>
        <v>USD</v>
      </c>
      <c r="I50" s="2" t="str">
        <f>Table19[[#This Row],[Short Description]]</f>
        <v>OVO3T-B Black</v>
      </c>
      <c r="J50" s="2" t="s">
        <v>2835</v>
      </c>
      <c r="K50" s="2" t="s">
        <v>2832</v>
      </c>
      <c r="L50" s="2" t="str">
        <f t="shared" si="4"/>
        <v>Current</v>
      </c>
      <c r="M50" s="2" t="s">
        <v>225</v>
      </c>
      <c r="N50" s="2" t="str">
        <f t="shared" si="5"/>
        <v>Standard Freight</v>
      </c>
      <c r="O50" s="2" t="s">
        <v>58</v>
      </c>
      <c r="P50" s="2" t="s">
        <v>61</v>
      </c>
      <c r="Q50" s="46" t="str">
        <f t="shared" si="6"/>
        <v>https://www.biamp.com</v>
      </c>
      <c r="R50" s="2" t="str">
        <f>Table19[[#This Row],[Manufacturer''s Category]]</f>
        <v>Biamp</v>
      </c>
    </row>
    <row r="51" spans="1:18" ht="42" customHeight="1" x14ac:dyDescent="0.3">
      <c r="A51" s="2" t="str">
        <f t="shared" si="1"/>
        <v>Biamp Systems</v>
      </c>
      <c r="B51" s="17">
        <f t="shared" si="2"/>
        <v>46076</v>
      </c>
      <c r="C51" s="3" t="s">
        <v>4058</v>
      </c>
      <c r="D51" s="33" t="s">
        <v>2816</v>
      </c>
      <c r="E51" s="33" t="s">
        <v>38</v>
      </c>
      <c r="F51" s="55">
        <v>85</v>
      </c>
      <c r="G51" s="2" t="s">
        <v>2815</v>
      </c>
      <c r="H51" s="2" t="str">
        <f t="shared" si="3"/>
        <v>USD</v>
      </c>
      <c r="I51" s="2" t="str">
        <f>Table19[[#This Row],[Short Description]]</f>
        <v>OVO3T-W White</v>
      </c>
      <c r="J51" s="2" t="s">
        <v>2834</v>
      </c>
      <c r="K51" s="2" t="s">
        <v>2832</v>
      </c>
      <c r="L51" s="2" t="str">
        <f t="shared" si="4"/>
        <v>Current</v>
      </c>
      <c r="M51" s="2" t="s">
        <v>225</v>
      </c>
      <c r="N51" s="2" t="str">
        <f t="shared" si="5"/>
        <v>Standard Freight</v>
      </c>
      <c r="O51" s="2" t="s">
        <v>58</v>
      </c>
      <c r="P51" s="2" t="s">
        <v>61</v>
      </c>
      <c r="Q51" s="46" t="str">
        <f t="shared" si="6"/>
        <v>https://www.biamp.com</v>
      </c>
      <c r="R51" s="2" t="str">
        <f>Table19[[#This Row],[Manufacturer''s Category]]</f>
        <v>Biamp</v>
      </c>
    </row>
    <row r="52" spans="1:18" ht="42" customHeight="1" x14ac:dyDescent="0.3">
      <c r="A52" s="2" t="str">
        <f t="shared" si="1"/>
        <v>Biamp Systems</v>
      </c>
      <c r="B52" s="17">
        <f t="shared" si="2"/>
        <v>46076</v>
      </c>
      <c r="C52" s="3" t="s">
        <v>4059</v>
      </c>
      <c r="D52" s="33" t="s">
        <v>2822</v>
      </c>
      <c r="E52" s="33" t="s">
        <v>38</v>
      </c>
      <c r="F52" s="55">
        <v>127</v>
      </c>
      <c r="G52" s="2" t="s">
        <v>2821</v>
      </c>
      <c r="H52" s="2" t="str">
        <f t="shared" si="3"/>
        <v>USD</v>
      </c>
      <c r="I52" s="2" t="str">
        <f>Table19[[#This Row],[Short Description]]</f>
        <v>OVO5T-B Black</v>
      </c>
      <c r="J52" s="2" t="s">
        <v>2837</v>
      </c>
      <c r="K52" s="2" t="s">
        <v>2832</v>
      </c>
      <c r="L52" s="2" t="str">
        <f t="shared" si="4"/>
        <v>Current</v>
      </c>
      <c r="M52" s="2" t="s">
        <v>225</v>
      </c>
      <c r="N52" s="2" t="str">
        <f t="shared" si="5"/>
        <v>Standard Freight</v>
      </c>
      <c r="O52" s="2" t="s">
        <v>58</v>
      </c>
      <c r="P52" s="2" t="s">
        <v>61</v>
      </c>
      <c r="Q52" s="46" t="str">
        <f t="shared" si="6"/>
        <v>https://www.biamp.com</v>
      </c>
      <c r="R52" s="2" t="str">
        <f>Table19[[#This Row],[Manufacturer''s Category]]</f>
        <v>Biamp</v>
      </c>
    </row>
    <row r="53" spans="1:18" ht="42" customHeight="1" x14ac:dyDescent="0.3">
      <c r="A53" s="2" t="str">
        <f t="shared" si="1"/>
        <v>Biamp Systems</v>
      </c>
      <c r="B53" s="17">
        <f t="shared" si="2"/>
        <v>46076</v>
      </c>
      <c r="C53" s="3" t="s">
        <v>4060</v>
      </c>
      <c r="D53" s="33" t="s">
        <v>2820</v>
      </c>
      <c r="E53" s="33" t="s">
        <v>38</v>
      </c>
      <c r="F53" s="55">
        <v>127</v>
      </c>
      <c r="G53" s="2" t="s">
        <v>2819</v>
      </c>
      <c r="H53" s="2" t="str">
        <f t="shared" si="3"/>
        <v>USD</v>
      </c>
      <c r="I53" s="2" t="str">
        <f>Table19[[#This Row],[Short Description]]</f>
        <v>OVO5T-W White</v>
      </c>
      <c r="J53" s="2" t="s">
        <v>2836</v>
      </c>
      <c r="K53" s="2" t="s">
        <v>2832</v>
      </c>
      <c r="L53" s="2" t="str">
        <f t="shared" si="4"/>
        <v>Current</v>
      </c>
      <c r="M53" s="2" t="s">
        <v>225</v>
      </c>
      <c r="N53" s="2" t="str">
        <f t="shared" si="5"/>
        <v>Standard Freight</v>
      </c>
      <c r="O53" s="2" t="s">
        <v>58</v>
      </c>
      <c r="P53" s="2" t="s">
        <v>61</v>
      </c>
      <c r="Q53" s="46" t="str">
        <f t="shared" si="6"/>
        <v>https://www.biamp.com</v>
      </c>
      <c r="R53" s="2" t="str">
        <f>Table19[[#This Row],[Manufacturer''s Category]]</f>
        <v>Biamp</v>
      </c>
    </row>
    <row r="54" spans="1:18" ht="42" customHeight="1" x14ac:dyDescent="0.3">
      <c r="A54" s="2" t="str">
        <f t="shared" si="1"/>
        <v>Biamp Systems</v>
      </c>
      <c r="B54" s="17">
        <f t="shared" si="2"/>
        <v>46076</v>
      </c>
      <c r="C54" s="3" t="s">
        <v>4105</v>
      </c>
      <c r="D54" s="33" t="s">
        <v>356</v>
      </c>
      <c r="E54" s="33" t="s">
        <v>38</v>
      </c>
      <c r="F54" s="55">
        <v>583</v>
      </c>
      <c r="G54" s="2" t="s">
        <v>355</v>
      </c>
      <c r="H54" s="2" t="str">
        <f t="shared" si="3"/>
        <v>USD</v>
      </c>
      <c r="I54" s="2" t="str">
        <f>Table19[[#This Row],[Short Description]]</f>
        <v>PM4100</v>
      </c>
      <c r="J54" s="2" t="s">
        <v>357</v>
      </c>
      <c r="K54" s="2" t="s">
        <v>358</v>
      </c>
      <c r="L54" s="2" t="str">
        <f t="shared" si="4"/>
        <v>Current</v>
      </c>
      <c r="M54" s="2" t="s">
        <v>225</v>
      </c>
      <c r="N54" s="2" t="str">
        <f t="shared" si="5"/>
        <v>Standard Freight</v>
      </c>
      <c r="O54" s="2" t="s">
        <v>58</v>
      </c>
      <c r="P54" s="2" t="s">
        <v>167</v>
      </c>
      <c r="Q54" s="46" t="str">
        <f t="shared" si="6"/>
        <v>https://www.biamp.com</v>
      </c>
      <c r="R54" s="2" t="str">
        <f>Table19[[#This Row],[Manufacturer''s Category]]</f>
        <v>Biamp</v>
      </c>
    </row>
    <row r="55" spans="1:18" ht="42" customHeight="1" x14ac:dyDescent="0.3">
      <c r="A55" s="2" t="str">
        <f t="shared" si="1"/>
        <v>Biamp Systems</v>
      </c>
      <c r="B55" s="17">
        <f t="shared" si="2"/>
        <v>46076</v>
      </c>
      <c r="C55" s="39" t="s">
        <v>4112</v>
      </c>
      <c r="D55" s="33" t="s">
        <v>360</v>
      </c>
      <c r="E55" s="33" t="s">
        <v>38</v>
      </c>
      <c r="F55" s="55">
        <v>585</v>
      </c>
      <c r="G55" s="2" t="s">
        <v>359</v>
      </c>
      <c r="H55" s="2" t="str">
        <f t="shared" si="3"/>
        <v>USD</v>
      </c>
      <c r="I55" s="2" t="str">
        <f>Table19[[#This Row],[Short Description]]</f>
        <v>PREZONE1</v>
      </c>
      <c r="J55" s="2" t="s">
        <v>361</v>
      </c>
      <c r="K55" s="2" t="s">
        <v>358</v>
      </c>
      <c r="L55" s="2" t="str">
        <f t="shared" si="4"/>
        <v>Current</v>
      </c>
      <c r="M55" s="2" t="s">
        <v>225</v>
      </c>
      <c r="N55" s="2" t="str">
        <f t="shared" si="5"/>
        <v>Standard Freight</v>
      </c>
      <c r="O55" s="2" t="s">
        <v>58</v>
      </c>
      <c r="P55" s="2" t="s">
        <v>61</v>
      </c>
      <c r="Q55" s="46" t="str">
        <f t="shared" si="6"/>
        <v>https://www.biamp.com</v>
      </c>
      <c r="R55" s="2" t="str">
        <f>Table19[[#This Row],[Manufacturer''s Category]]</f>
        <v>Biamp</v>
      </c>
    </row>
    <row r="56" spans="1:18" ht="42" customHeight="1" x14ac:dyDescent="0.3">
      <c r="A56" s="2" t="str">
        <f t="shared" si="1"/>
        <v>Biamp Systems</v>
      </c>
      <c r="B56" s="17">
        <f t="shared" si="2"/>
        <v>46076</v>
      </c>
      <c r="C56" s="39" t="s">
        <v>4113</v>
      </c>
      <c r="D56" s="33" t="s">
        <v>363</v>
      </c>
      <c r="E56" s="33" t="s">
        <v>38</v>
      </c>
      <c r="F56" s="55">
        <v>1007</v>
      </c>
      <c r="G56" s="2" t="s">
        <v>362</v>
      </c>
      <c r="H56" s="2" t="str">
        <f t="shared" si="3"/>
        <v>USD</v>
      </c>
      <c r="I56" s="2" t="str">
        <f>Table19[[#This Row],[Short Description]]</f>
        <v>PREZONE2</v>
      </c>
      <c r="J56" s="2" t="s">
        <v>364</v>
      </c>
      <c r="K56" s="2" t="s">
        <v>358</v>
      </c>
      <c r="L56" s="2" t="str">
        <f t="shared" si="4"/>
        <v>Current</v>
      </c>
      <c r="M56" s="2" t="s">
        <v>225</v>
      </c>
      <c r="N56" s="2" t="str">
        <f t="shared" si="5"/>
        <v>Standard Freight</v>
      </c>
      <c r="O56" s="2" t="s">
        <v>58</v>
      </c>
      <c r="P56" s="2" t="s">
        <v>61</v>
      </c>
      <c r="Q56" s="46" t="str">
        <f t="shared" si="6"/>
        <v>https://www.biamp.com</v>
      </c>
      <c r="R56" s="2" t="str">
        <f>Table19[[#This Row],[Manufacturer''s Category]]</f>
        <v>Biamp</v>
      </c>
    </row>
    <row r="57" spans="1:18" ht="42" customHeight="1" x14ac:dyDescent="0.3">
      <c r="A57" s="2" t="str">
        <f t="shared" si="1"/>
        <v>Biamp Systems</v>
      </c>
      <c r="B57" s="17">
        <f t="shared" si="2"/>
        <v>46076</v>
      </c>
      <c r="C57" s="39" t="s">
        <v>4182</v>
      </c>
      <c r="D57" s="33" t="s">
        <v>366</v>
      </c>
      <c r="E57" s="33" t="s">
        <v>38</v>
      </c>
      <c r="F57" s="55">
        <v>653</v>
      </c>
      <c r="G57" s="2" t="s">
        <v>365</v>
      </c>
      <c r="H57" s="2" t="str">
        <f t="shared" si="3"/>
        <v>USD</v>
      </c>
      <c r="I57" s="2" t="str">
        <f>Table19[[#This Row],[Short Description]]</f>
        <v>REVAMP1120T</v>
      </c>
      <c r="J57" s="2" t="s">
        <v>367</v>
      </c>
      <c r="K57" s="2" t="s">
        <v>298</v>
      </c>
      <c r="L57" s="2" t="str">
        <f t="shared" si="4"/>
        <v>Current</v>
      </c>
      <c r="M57" s="2" t="s">
        <v>225</v>
      </c>
      <c r="N57" s="2" t="str">
        <f t="shared" si="5"/>
        <v>Standard Freight</v>
      </c>
      <c r="O57" s="2" t="s">
        <v>58</v>
      </c>
      <c r="P57" s="2" t="s">
        <v>61</v>
      </c>
      <c r="Q57" s="46" t="str">
        <f t="shared" si="6"/>
        <v>https://www.biamp.com</v>
      </c>
      <c r="R57" s="2" t="str">
        <f>Table19[[#This Row],[Manufacturer''s Category]]</f>
        <v>Biamp</v>
      </c>
    </row>
    <row r="58" spans="1:18" ht="42" customHeight="1" x14ac:dyDescent="0.3">
      <c r="A58" s="2" t="str">
        <f t="shared" si="1"/>
        <v>Biamp Systems</v>
      </c>
      <c r="B58" s="17">
        <f t="shared" si="2"/>
        <v>46076</v>
      </c>
      <c r="C58" s="39" t="s">
        <v>4183</v>
      </c>
      <c r="D58" s="33" t="s">
        <v>369</v>
      </c>
      <c r="E58" s="33" t="s">
        <v>38</v>
      </c>
      <c r="F58" s="55">
        <v>653</v>
      </c>
      <c r="G58" s="2" t="s">
        <v>368</v>
      </c>
      <c r="H58" s="2" t="str">
        <f t="shared" si="3"/>
        <v>USD</v>
      </c>
      <c r="I58" s="2" t="str">
        <f>Table19[[#This Row],[Short Description]]</f>
        <v>REVAMP2060T</v>
      </c>
      <c r="J58" s="2" t="s">
        <v>370</v>
      </c>
      <c r="K58" s="2" t="s">
        <v>298</v>
      </c>
      <c r="L58" s="2" t="str">
        <f t="shared" si="4"/>
        <v>Current</v>
      </c>
      <c r="M58" s="2" t="s">
        <v>225</v>
      </c>
      <c r="N58" s="2" t="str">
        <f t="shared" si="5"/>
        <v>Standard Freight</v>
      </c>
      <c r="O58" s="2" t="s">
        <v>58</v>
      </c>
      <c r="P58" s="2" t="s">
        <v>61</v>
      </c>
      <c r="Q58" s="46" t="str">
        <f t="shared" si="6"/>
        <v>https://www.biamp.com</v>
      </c>
      <c r="R58" s="2" t="str">
        <f>Table19[[#This Row],[Manufacturer''s Category]]</f>
        <v>Biamp</v>
      </c>
    </row>
    <row r="59" spans="1:18" ht="42" customHeight="1" x14ac:dyDescent="0.3">
      <c r="A59" s="2" t="str">
        <f t="shared" si="1"/>
        <v>Biamp Systems</v>
      </c>
      <c r="B59" s="17">
        <f t="shared" si="2"/>
        <v>46076</v>
      </c>
      <c r="C59" s="39" t="s">
        <v>4184</v>
      </c>
      <c r="D59" s="33" t="s">
        <v>372</v>
      </c>
      <c r="E59" s="33" t="s">
        <v>38</v>
      </c>
      <c r="F59" s="55">
        <v>746</v>
      </c>
      <c r="G59" s="2" t="s">
        <v>371</v>
      </c>
      <c r="H59" s="2" t="str">
        <f t="shared" si="3"/>
        <v>USD</v>
      </c>
      <c r="I59" s="2" t="str">
        <f>Table19[[#This Row],[Short Description]]</f>
        <v>REVAMP2120T</v>
      </c>
      <c r="J59" s="2" t="s">
        <v>373</v>
      </c>
      <c r="K59" s="2" t="s">
        <v>298</v>
      </c>
      <c r="L59" s="2" t="str">
        <f t="shared" si="4"/>
        <v>Current</v>
      </c>
      <c r="M59" s="2" t="s">
        <v>225</v>
      </c>
      <c r="N59" s="2" t="str">
        <f t="shared" si="5"/>
        <v>Standard Freight</v>
      </c>
      <c r="O59" s="2" t="s">
        <v>58</v>
      </c>
      <c r="P59" s="2" t="s">
        <v>61</v>
      </c>
      <c r="Q59" s="46" t="str">
        <f t="shared" si="6"/>
        <v>https://www.biamp.com</v>
      </c>
      <c r="R59" s="2" t="str">
        <f>Table19[[#This Row],[Manufacturer''s Category]]</f>
        <v>Biamp</v>
      </c>
    </row>
    <row r="60" spans="1:18" ht="42" customHeight="1" x14ac:dyDescent="0.3">
      <c r="A60" s="2" t="str">
        <f t="shared" si="1"/>
        <v>Biamp Systems</v>
      </c>
      <c r="B60" s="17">
        <f t="shared" si="2"/>
        <v>46076</v>
      </c>
      <c r="C60" s="39" t="s">
        <v>4185</v>
      </c>
      <c r="D60" s="33" t="s">
        <v>375</v>
      </c>
      <c r="E60" s="33" t="s">
        <v>38</v>
      </c>
      <c r="F60" s="55">
        <v>608</v>
      </c>
      <c r="G60" s="2" t="s">
        <v>374</v>
      </c>
      <c r="H60" s="2" t="str">
        <f t="shared" si="3"/>
        <v>USD</v>
      </c>
      <c r="I60" s="2" t="str">
        <f>Table19[[#This Row],[Short Description]]</f>
        <v>REVAMP2150</v>
      </c>
      <c r="J60" s="2" t="s">
        <v>376</v>
      </c>
      <c r="K60" s="2" t="s">
        <v>298</v>
      </c>
      <c r="L60" s="2" t="str">
        <f t="shared" si="4"/>
        <v>Current</v>
      </c>
      <c r="M60" s="2" t="s">
        <v>225</v>
      </c>
      <c r="N60" s="2" t="str">
        <f t="shared" si="5"/>
        <v>Standard Freight</v>
      </c>
      <c r="O60" s="2" t="s">
        <v>58</v>
      </c>
      <c r="P60" s="2" t="s">
        <v>61</v>
      </c>
      <c r="Q60" s="46" t="str">
        <f t="shared" si="6"/>
        <v>https://www.biamp.com</v>
      </c>
      <c r="R60" s="2" t="str">
        <f>Table19[[#This Row],[Manufacturer''s Category]]</f>
        <v>Biamp</v>
      </c>
    </row>
    <row r="61" spans="1:18" ht="42" customHeight="1" x14ac:dyDescent="0.3">
      <c r="A61" s="2" t="str">
        <f t="shared" si="1"/>
        <v>Biamp Systems</v>
      </c>
      <c r="B61" s="17">
        <f t="shared" si="2"/>
        <v>46076</v>
      </c>
      <c r="C61" s="39" t="s">
        <v>4186</v>
      </c>
      <c r="D61" s="33" t="s">
        <v>378</v>
      </c>
      <c r="E61" s="33" t="s">
        <v>38</v>
      </c>
      <c r="F61" s="55">
        <v>759</v>
      </c>
      <c r="G61" s="2" t="s">
        <v>377</v>
      </c>
      <c r="H61" s="2" t="str">
        <f t="shared" si="3"/>
        <v>USD</v>
      </c>
      <c r="I61" s="2" t="str">
        <f>Table19[[#This Row],[Short Description]]</f>
        <v>REVAMP4100</v>
      </c>
      <c r="J61" s="2" t="s">
        <v>379</v>
      </c>
      <c r="K61" s="2" t="s">
        <v>298</v>
      </c>
      <c r="L61" s="2" t="str">
        <f t="shared" si="4"/>
        <v>Current</v>
      </c>
      <c r="M61" s="2" t="s">
        <v>225</v>
      </c>
      <c r="N61" s="2" t="str">
        <f t="shared" si="5"/>
        <v>Standard Freight</v>
      </c>
      <c r="O61" s="2" t="s">
        <v>58</v>
      </c>
      <c r="P61" s="2" t="s">
        <v>61</v>
      </c>
      <c r="Q61" s="46" t="str">
        <f t="shared" si="6"/>
        <v>https://www.biamp.com</v>
      </c>
      <c r="R61" s="2" t="str">
        <f>Table19[[#This Row],[Manufacturer''s Category]]</f>
        <v>Biamp</v>
      </c>
    </row>
    <row r="62" spans="1:18" ht="42" customHeight="1" x14ac:dyDescent="0.3">
      <c r="A62" s="2" t="str">
        <f t="shared" si="1"/>
        <v>Biamp Systems</v>
      </c>
      <c r="B62" s="17">
        <f t="shared" si="2"/>
        <v>46076</v>
      </c>
      <c r="C62" s="39" t="s">
        <v>4187</v>
      </c>
      <c r="D62" s="33" t="s">
        <v>381</v>
      </c>
      <c r="E62" s="33" t="s">
        <v>38</v>
      </c>
      <c r="F62" s="55">
        <v>1518</v>
      </c>
      <c r="G62" s="2" t="s">
        <v>380</v>
      </c>
      <c r="H62" s="2" t="str">
        <f t="shared" si="3"/>
        <v>USD</v>
      </c>
      <c r="I62" s="2" t="str">
        <f>Table19[[#This Row],[Short Description]]</f>
        <v>REVAMP4120T</v>
      </c>
      <c r="J62" s="2" t="s">
        <v>382</v>
      </c>
      <c r="K62" s="2" t="s">
        <v>298</v>
      </c>
      <c r="L62" s="2" t="str">
        <f t="shared" si="4"/>
        <v>Current</v>
      </c>
      <c r="M62" s="2" t="s">
        <v>225</v>
      </c>
      <c r="N62" s="2" t="str">
        <f t="shared" si="5"/>
        <v>Standard Freight</v>
      </c>
      <c r="O62" s="2" t="s">
        <v>58</v>
      </c>
      <c r="P62" s="2" t="s">
        <v>61</v>
      </c>
      <c r="Q62" s="46" t="str">
        <f t="shared" si="6"/>
        <v>https://www.biamp.com</v>
      </c>
      <c r="R62" s="2" t="str">
        <f>Table19[[#This Row],[Manufacturer''s Category]]</f>
        <v>Biamp</v>
      </c>
    </row>
    <row r="63" spans="1:18" ht="42" customHeight="1" x14ac:dyDescent="0.3">
      <c r="A63" s="2" t="str">
        <f t="shared" si="1"/>
        <v>Biamp Systems</v>
      </c>
      <c r="B63" s="17">
        <f t="shared" si="2"/>
        <v>46076</v>
      </c>
      <c r="C63" s="39" t="s">
        <v>4188</v>
      </c>
      <c r="D63" s="33" t="s">
        <v>384</v>
      </c>
      <c r="E63" s="33" t="s">
        <v>38</v>
      </c>
      <c r="F63" s="55">
        <v>1925</v>
      </c>
      <c r="G63" s="2" t="s">
        <v>383</v>
      </c>
      <c r="H63" s="2" t="str">
        <f t="shared" si="3"/>
        <v>USD</v>
      </c>
      <c r="I63" s="2" t="str">
        <f>Table19[[#This Row],[Short Description]]</f>
        <v>REVAMP4240T</v>
      </c>
      <c r="J63" s="2" t="s">
        <v>385</v>
      </c>
      <c r="K63" s="2" t="s">
        <v>298</v>
      </c>
      <c r="L63" s="2" t="str">
        <f t="shared" si="4"/>
        <v>Current</v>
      </c>
      <c r="M63" s="2" t="s">
        <v>225</v>
      </c>
      <c r="N63" s="2" t="str">
        <f t="shared" si="5"/>
        <v>Standard Freight</v>
      </c>
      <c r="O63" s="2" t="s">
        <v>58</v>
      </c>
      <c r="P63" s="2" t="s">
        <v>61</v>
      </c>
      <c r="Q63" s="46" t="str">
        <f t="shared" si="6"/>
        <v>https://www.biamp.com</v>
      </c>
      <c r="R63" s="2" t="str">
        <f>Table19[[#This Row],[Manufacturer''s Category]]</f>
        <v>Biamp</v>
      </c>
    </row>
    <row r="64" spans="1:18" ht="42" customHeight="1" x14ac:dyDescent="0.3">
      <c r="A64" s="2" t="str">
        <f t="shared" si="1"/>
        <v>Biamp Systems</v>
      </c>
      <c r="B64" s="17">
        <f t="shared" si="2"/>
        <v>46076</v>
      </c>
      <c r="C64" s="39" t="s">
        <v>4189</v>
      </c>
      <c r="D64" s="33" t="s">
        <v>387</v>
      </c>
      <c r="E64" s="33" t="s">
        <v>38</v>
      </c>
      <c r="F64" s="55">
        <v>1692</v>
      </c>
      <c r="G64" s="2" t="s">
        <v>386</v>
      </c>
      <c r="H64" s="2" t="str">
        <f t="shared" si="3"/>
        <v>USD</v>
      </c>
      <c r="I64" s="2" t="str">
        <f>Table19[[#This Row],[Short Description]]</f>
        <v>REVAMP8250</v>
      </c>
      <c r="J64" s="2" t="s">
        <v>388</v>
      </c>
      <c r="K64" s="2" t="s">
        <v>298</v>
      </c>
      <c r="L64" s="2" t="str">
        <f t="shared" si="4"/>
        <v>Current</v>
      </c>
      <c r="M64" s="2" t="s">
        <v>225</v>
      </c>
      <c r="N64" s="2" t="str">
        <f t="shared" si="5"/>
        <v>Standard Freight</v>
      </c>
      <c r="O64" s="2" t="s">
        <v>58</v>
      </c>
      <c r="P64" s="2" t="s">
        <v>61</v>
      </c>
      <c r="Q64" s="46" t="str">
        <f t="shared" si="6"/>
        <v>https://www.biamp.com</v>
      </c>
      <c r="R64" s="2" t="str">
        <f>Table19[[#This Row],[Manufacturer''s Category]]</f>
        <v>Biamp</v>
      </c>
    </row>
    <row r="65" spans="1:19" ht="42" customHeight="1" x14ac:dyDescent="0.3">
      <c r="A65" s="2" t="s">
        <v>1</v>
      </c>
      <c r="B65" s="17">
        <f t="shared" si="2"/>
        <v>46076</v>
      </c>
      <c r="C65" s="3" t="s">
        <v>4603</v>
      </c>
      <c r="D65" s="33" t="s">
        <v>4604</v>
      </c>
      <c r="E65" s="33" t="s">
        <v>38</v>
      </c>
      <c r="F65" s="55">
        <v>216</v>
      </c>
      <c r="G65" s="2" t="s">
        <v>4605</v>
      </c>
      <c r="H65" s="2" t="s">
        <v>2</v>
      </c>
      <c r="I65" s="2" t="s">
        <v>4604</v>
      </c>
      <c r="J65" s="2" t="s">
        <v>4606</v>
      </c>
      <c r="K65" s="2" t="s">
        <v>2832</v>
      </c>
      <c r="L65" s="2" t="s">
        <v>5</v>
      </c>
      <c r="M65" s="2" t="s">
        <v>225</v>
      </c>
      <c r="N65" s="2" t="s">
        <v>7</v>
      </c>
      <c r="O65" s="2" t="s">
        <v>58</v>
      </c>
      <c r="P65" s="2" t="s">
        <v>61</v>
      </c>
      <c r="Q65" s="52" t="s">
        <v>8</v>
      </c>
      <c r="R65" s="2" t="s">
        <v>225</v>
      </c>
      <c r="S65" s="50"/>
    </row>
    <row r="66" spans="1:19" ht="42" customHeight="1" x14ac:dyDescent="0.3">
      <c r="A66" s="2" t="str">
        <f>Company</f>
        <v>Biamp Systems</v>
      </c>
      <c r="B66" s="17">
        <f t="shared" ref="B66:B71" si="7">Effectivity_Date</f>
        <v>46076</v>
      </c>
      <c r="C66" s="3" t="s">
        <v>4218</v>
      </c>
      <c r="D66" s="33" t="s">
        <v>2889</v>
      </c>
      <c r="E66" s="33" t="s">
        <v>38</v>
      </c>
      <c r="F66" s="55">
        <v>85</v>
      </c>
      <c r="G66" s="2" t="s">
        <v>2888</v>
      </c>
      <c r="H66" s="2" t="s">
        <v>2</v>
      </c>
      <c r="I66" s="2" t="s">
        <v>2889</v>
      </c>
      <c r="J66" s="2" t="s">
        <v>2890</v>
      </c>
      <c r="K66" s="2" t="s">
        <v>2883</v>
      </c>
      <c r="L66" s="2" t="s">
        <v>5</v>
      </c>
      <c r="M66" s="2" t="s">
        <v>2884</v>
      </c>
      <c r="N66" s="2" t="s">
        <v>7</v>
      </c>
      <c r="O66" s="2" t="s">
        <v>58</v>
      </c>
      <c r="P66" s="2" t="s">
        <v>61</v>
      </c>
      <c r="Q66" s="46" t="s">
        <v>8</v>
      </c>
      <c r="R66" s="2" t="s">
        <v>225</v>
      </c>
    </row>
    <row r="67" spans="1:19" ht="42" customHeight="1" x14ac:dyDescent="0.3">
      <c r="A67" s="2" t="s">
        <v>1</v>
      </c>
      <c r="B67" s="17">
        <f t="shared" si="7"/>
        <v>46076</v>
      </c>
      <c r="C67" s="3" t="s">
        <v>4219</v>
      </c>
      <c r="D67" s="33" t="s">
        <v>2881</v>
      </c>
      <c r="E67" s="33" t="s">
        <v>38</v>
      </c>
      <c r="F67" s="55">
        <v>64</v>
      </c>
      <c r="G67" s="2" t="s">
        <v>2880</v>
      </c>
      <c r="H67" s="2" t="s">
        <v>2</v>
      </c>
      <c r="I67" s="2" t="s">
        <v>2881</v>
      </c>
      <c r="J67" s="2" t="s">
        <v>2882</v>
      </c>
      <c r="K67" s="2" t="s">
        <v>2883</v>
      </c>
      <c r="L67" s="2" t="s">
        <v>5</v>
      </c>
      <c r="M67" s="2" t="s">
        <v>2884</v>
      </c>
      <c r="N67" s="2" t="s">
        <v>7</v>
      </c>
      <c r="O67" s="2" t="s">
        <v>58</v>
      </c>
      <c r="P67" s="2" t="s">
        <v>61</v>
      </c>
      <c r="Q67" s="52" t="s">
        <v>8</v>
      </c>
      <c r="R67" s="2" t="s">
        <v>225</v>
      </c>
    </row>
    <row r="68" spans="1:19" ht="42" customHeight="1" x14ac:dyDescent="0.3">
      <c r="A68" s="2" t="str">
        <f>Company</f>
        <v>Biamp Systems</v>
      </c>
      <c r="B68" s="17">
        <f t="shared" si="7"/>
        <v>46076</v>
      </c>
      <c r="C68" s="3" t="s">
        <v>4220</v>
      </c>
      <c r="D68" s="33" t="s">
        <v>2886</v>
      </c>
      <c r="E68" s="33" t="s">
        <v>38</v>
      </c>
      <c r="F68" s="55">
        <v>148</v>
      </c>
      <c r="G68" s="2" t="s">
        <v>2885</v>
      </c>
      <c r="H68" s="2" t="s">
        <v>2</v>
      </c>
      <c r="I68" s="2" t="s">
        <v>2886</v>
      </c>
      <c r="J68" s="2" t="s">
        <v>2887</v>
      </c>
      <c r="K68" s="2" t="s">
        <v>2883</v>
      </c>
      <c r="L68" s="2" t="s">
        <v>5</v>
      </c>
      <c r="M68" s="2" t="s">
        <v>2884</v>
      </c>
      <c r="N68" s="2" t="s">
        <v>7</v>
      </c>
      <c r="O68" s="2" t="s">
        <v>58</v>
      </c>
      <c r="P68" s="2" t="s">
        <v>61</v>
      </c>
      <c r="Q68" s="46" t="s">
        <v>8</v>
      </c>
      <c r="R68" s="2" t="s">
        <v>225</v>
      </c>
    </row>
    <row r="69" spans="1:19" ht="42" customHeight="1" x14ac:dyDescent="0.3">
      <c r="A69" s="2" t="str">
        <f>Company</f>
        <v>Biamp Systems</v>
      </c>
      <c r="B69" s="17">
        <f t="shared" si="7"/>
        <v>46076</v>
      </c>
      <c r="C69" s="3" t="s">
        <v>4228</v>
      </c>
      <c r="D69" s="33" t="s">
        <v>2892</v>
      </c>
      <c r="E69" s="33" t="s">
        <v>38</v>
      </c>
      <c r="F69" s="55">
        <v>85</v>
      </c>
      <c r="G69" s="2" t="s">
        <v>2891</v>
      </c>
      <c r="H69" s="2" t="s">
        <v>2</v>
      </c>
      <c r="I69" s="2" t="s">
        <v>2892</v>
      </c>
      <c r="J69" s="2" t="s">
        <v>2893</v>
      </c>
      <c r="K69" s="2" t="s">
        <v>2883</v>
      </c>
      <c r="L69" s="2" t="s">
        <v>5</v>
      </c>
      <c r="M69" s="2" t="s">
        <v>2884</v>
      </c>
      <c r="N69" s="2" t="s">
        <v>7</v>
      </c>
      <c r="O69" s="2" t="s">
        <v>58</v>
      </c>
      <c r="P69" s="2" t="s">
        <v>61</v>
      </c>
      <c r="Q69" s="46" t="s">
        <v>8</v>
      </c>
      <c r="R69" s="2" t="s">
        <v>225</v>
      </c>
    </row>
    <row r="70" spans="1:19" ht="42" customHeight="1" x14ac:dyDescent="0.3">
      <c r="A70" s="2" t="s">
        <v>1</v>
      </c>
      <c r="B70" s="17">
        <f t="shared" si="7"/>
        <v>46076</v>
      </c>
      <c r="C70" s="3" t="s">
        <v>4298</v>
      </c>
      <c r="D70" s="33" t="s">
        <v>3263</v>
      </c>
      <c r="E70" s="33" t="s">
        <v>38</v>
      </c>
      <c r="F70" s="55">
        <v>7000</v>
      </c>
      <c r="G70" s="2" t="s">
        <v>3262</v>
      </c>
      <c r="H70" s="2" t="s">
        <v>2</v>
      </c>
      <c r="I70" s="2" t="s">
        <v>3263</v>
      </c>
      <c r="J70" s="2" t="s">
        <v>3264</v>
      </c>
      <c r="K70" s="2" t="s">
        <v>2847</v>
      </c>
      <c r="L70" s="2" t="s">
        <v>5</v>
      </c>
      <c r="M70" s="2" t="s">
        <v>225</v>
      </c>
      <c r="N70" s="2" t="s">
        <v>7</v>
      </c>
      <c r="O70" s="2" t="s">
        <v>58</v>
      </c>
      <c r="P70" s="2" t="s">
        <v>2964</v>
      </c>
      <c r="Q70" s="52" t="s">
        <v>8</v>
      </c>
      <c r="R70" s="2" t="s">
        <v>225</v>
      </c>
      <c r="S70" s="2" t="s">
        <v>4444</v>
      </c>
    </row>
    <row r="71" spans="1:19" ht="42" customHeight="1" x14ac:dyDescent="0.3">
      <c r="A71" s="2" t="s">
        <v>1</v>
      </c>
      <c r="B71" s="17">
        <f t="shared" si="7"/>
        <v>46076</v>
      </c>
      <c r="C71" s="3" t="s">
        <v>4299</v>
      </c>
      <c r="D71" s="33" t="s">
        <v>3266</v>
      </c>
      <c r="E71" s="33" t="s">
        <v>38</v>
      </c>
      <c r="F71" s="55">
        <v>7400</v>
      </c>
      <c r="G71" s="2" t="s">
        <v>3265</v>
      </c>
      <c r="H71" s="2" t="s">
        <v>2</v>
      </c>
      <c r="I71" s="2" t="s">
        <v>3266</v>
      </c>
      <c r="J71" s="2" t="s">
        <v>3267</v>
      </c>
      <c r="K71" s="2" t="s">
        <v>2847</v>
      </c>
      <c r="L71" s="2" t="s">
        <v>5</v>
      </c>
      <c r="M71" s="2" t="s">
        <v>225</v>
      </c>
      <c r="N71" s="2" t="s">
        <v>7</v>
      </c>
      <c r="O71" s="2" t="s">
        <v>58</v>
      </c>
      <c r="P71" s="2" t="s">
        <v>2964</v>
      </c>
      <c r="Q71" s="52" t="s">
        <v>8</v>
      </c>
      <c r="R71" s="2" t="s">
        <v>225</v>
      </c>
      <c r="S71" s="2" t="s">
        <v>4444</v>
      </c>
    </row>
  </sheetData>
  <sheetProtection algorithmName="SHA-512" hashValue="bwfAv4wX5tGcwCYj4Pk9OEj9BH2223gYRhXiMObdojh8kMnWNl8XhbTS2Nr3KjTLa9/JNO/5L+3mEEDofKAs8A==" saltValue="2NnjMLQc9mDN193sitQQ8A==" spinCount="100000" sheet="1" objects="1" scenarios="1"/>
  <phoneticPr fontId="16" type="noConversion"/>
  <conditionalFormatting sqref="C9:C10">
    <cfRule type="duplicateValues" dxfId="39" priority="2"/>
  </conditionalFormatting>
  <hyperlinks>
    <hyperlink ref="Q2" r:id="rId1" display="https://www.biamp.com" xr:uid="{97E3E188-1F72-4136-BFD1-BA7A2DED3F50}"/>
    <hyperlink ref="Q9" r:id="rId2" xr:uid="{8715FE62-608E-4EBC-B5D8-4FBDA5C481A0}"/>
    <hyperlink ref="Q10" r:id="rId3" xr:uid="{2BBA3517-1F2B-4E4E-8414-E31102B0C177}"/>
    <hyperlink ref="Q11" r:id="rId4" display="https://www.biamp.com" xr:uid="{02C4E868-2475-4732-BDF0-C5F9D9B0253F}"/>
    <hyperlink ref="Q33" r:id="rId5" display="https://www.biamp.com" xr:uid="{337C98A8-A83D-4403-AD3F-83604A551736}"/>
    <hyperlink ref="Q34" r:id="rId6" display="https://www.biamp.com" xr:uid="{F5A9326F-918E-4A97-B471-D4501E9BF36A}"/>
    <hyperlink ref="Q35" r:id="rId7" xr:uid="{FEDA7766-0D9F-45D5-8FD6-86C56E54BE1E}"/>
    <hyperlink ref="Q36" r:id="rId8" display="https://www.biamp.com" xr:uid="{DD90BDF1-BB35-4EBB-8B33-B575C22E7475}"/>
    <hyperlink ref="Q37" r:id="rId9" display="https://www.biamp.com" xr:uid="{259D2908-CE88-4018-B23E-9E41E3FB8642}"/>
    <hyperlink ref="Q38" r:id="rId10" display="https://www.biamp.com" xr:uid="{55FC4F85-8CD8-4E68-B8AF-4756C54F6BC3}"/>
    <hyperlink ref="Q39" r:id="rId11" display="https://www.biamp.com" xr:uid="{7A2E537D-A0B6-49EC-B2DC-AD82360F18BA}"/>
    <hyperlink ref="Q40" r:id="rId12" display="https://www.biamp.com" xr:uid="{8770F036-8128-4F42-BCF8-DE295A5CD696}"/>
    <hyperlink ref="Q41" r:id="rId13" display="https://www.biamp.com" xr:uid="{814E78D2-BAE0-4939-8A3E-77EFEB9B1DDC}"/>
    <hyperlink ref="Q42" r:id="rId14" display="https://www.biamp.com" xr:uid="{56219727-8D68-4401-A28C-A40809B719CE}"/>
    <hyperlink ref="Q43" r:id="rId15" display="https://www.biamp.com" xr:uid="{1E9ADF58-6C4C-46A7-9958-57D8B396495F}"/>
    <hyperlink ref="Q44" r:id="rId16" display="https://www.biamp.com" xr:uid="{8CFE05C8-3904-41BC-ADD1-6E0CE8F01978}"/>
    <hyperlink ref="Q45" r:id="rId17" display="https://www.biamp.com" xr:uid="{8E90C441-E90D-4140-89FB-AC8650F36D82}"/>
    <hyperlink ref="Q46" r:id="rId18" display="https://www.biamp.com" xr:uid="{C0D1CE94-E2FD-44DC-A32C-762FD903A874}"/>
    <hyperlink ref="Q47" r:id="rId19" display="https://www.biamp.com" xr:uid="{C3582850-C093-440F-9544-16AD8632CC3C}"/>
    <hyperlink ref="Q48" r:id="rId20" display="https://www.biamp.com" xr:uid="{953046BD-4CD6-49AB-A8E8-372D3A75A8AF}"/>
    <hyperlink ref="Q49" r:id="rId21" display="https://www.biamp.com" xr:uid="{7F0E86F8-9DAD-4418-82C8-A80B857BE9AD}"/>
    <hyperlink ref="Q50" r:id="rId22" display="https://www.biamp.com" xr:uid="{AD1E2D48-C7D4-4404-A62D-5C531DDB2165}"/>
    <hyperlink ref="Q51" r:id="rId23" display="https://www.biamp.com" xr:uid="{3CB11D82-4EE6-4CBE-AFE6-EFAA8BB58590}"/>
    <hyperlink ref="Q52" r:id="rId24" display="https://www.biamp.com" xr:uid="{BA511DAD-C402-4B9C-8060-AC9EE139C6AC}"/>
    <hyperlink ref="Q53" r:id="rId25" display="https://www.biamp.com" xr:uid="{8AAE27A4-B4AE-4E5B-B154-C52CBF76AF19}"/>
    <hyperlink ref="Q54" r:id="rId26" display="https://www.biamp.com" xr:uid="{BC94DAB9-FBA4-4C00-A610-4E0411119575}"/>
    <hyperlink ref="Q55" r:id="rId27" display="https://www.biamp.com" xr:uid="{8B9F67E6-BD60-496F-B033-6EE9AC2C4834}"/>
    <hyperlink ref="Q56" r:id="rId28" display="https://www.biamp.com" xr:uid="{DCD1546F-EBCE-423B-A4C0-070298FB2D1A}"/>
    <hyperlink ref="Q57" r:id="rId29" display="https://www.biamp.com" xr:uid="{EB41610A-84D9-4362-A3A4-0A6B6E747D5C}"/>
    <hyperlink ref="Q58" r:id="rId30" display="https://www.biamp.com" xr:uid="{9BA71369-8847-45B0-85AE-F8692BE7511A}"/>
    <hyperlink ref="Q59" r:id="rId31" display="https://www.biamp.com" xr:uid="{097CDDCA-D85A-407A-BA10-131EB0208C26}"/>
    <hyperlink ref="Q60" r:id="rId32" display="https://www.biamp.com" xr:uid="{D6721819-8517-434B-ABC4-DE1CEF22E6B7}"/>
    <hyperlink ref="Q61" r:id="rId33" display="https://www.biamp.com" xr:uid="{55ECCDE3-7E3F-4EBE-800C-35214292968E}"/>
    <hyperlink ref="Q62" r:id="rId34" display="https://www.biamp.com" xr:uid="{CCEBF33E-F5DB-4F95-AFDB-9D4FC8E5C005}"/>
    <hyperlink ref="Q63" r:id="rId35" display="https://www.biamp.com" xr:uid="{ED0DCAF9-4AE7-4005-8291-F8C7123339B9}"/>
    <hyperlink ref="Q64" r:id="rId36" display="https://www.biamp.com" xr:uid="{11A8DEDF-95D9-456B-B57B-CCD1E62E17A0}"/>
    <hyperlink ref="Q66" r:id="rId37" xr:uid="{308BB355-BF54-4528-B22C-754169B1D2A0}"/>
    <hyperlink ref="Q67" r:id="rId38" xr:uid="{51E9D77C-C267-421C-8ACF-E5B42ED57E46}"/>
    <hyperlink ref="Q68" r:id="rId39" xr:uid="{B8CF4F20-84A1-44BD-9F93-A3B51684403C}"/>
    <hyperlink ref="Q69" r:id="rId40" xr:uid="{5E268273-AAD1-4640-9DD0-A5A324C156DD}"/>
    <hyperlink ref="Q70" r:id="rId41" xr:uid="{C6EE07ED-62FB-465F-BEC1-BC980AC62445}"/>
    <hyperlink ref="Q71" r:id="rId42" xr:uid="{804D1385-647E-464A-9439-8C4B94D29946}"/>
    <hyperlink ref="Q44:Q71" r:id="rId43" display="https://www.biamp.com" xr:uid="{03F98FFF-E4E7-4DFA-8912-3E8EDBC49D36}"/>
  </hyperlinks>
  <pageMargins left="0.7" right="0.7" top="0.75" bottom="0.75" header="0.3" footer="0.3"/>
  <pageSetup orientation="portrait" horizontalDpi="1200" verticalDpi="1200" r:id="rId44"/>
  <tableParts count="1">
    <tablePart r:id="rId4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D5A33-BAE6-466B-BDB7-FC3E1FF96191}">
  <sheetPr codeName="Sheet7"/>
  <dimension ref="A1:S450"/>
  <sheetViews>
    <sheetView workbookViewId="0">
      <pane xSplit="4" ySplit="1" topLeftCell="E2" activePane="bottomRight" state="frozen"/>
      <selection pane="topRight" activeCell="E1" sqref="E1"/>
      <selection pane="bottomLeft" activeCell="A2" sqref="A2"/>
      <selection pane="bottomRight" activeCell="G1" sqref="G1"/>
    </sheetView>
  </sheetViews>
  <sheetFormatPr defaultColWidth="8.88671875" defaultRowHeight="15.6" x14ac:dyDescent="0.3"/>
  <cols>
    <col min="1" max="1" width="17.5546875" style="2" customWidth="1"/>
    <col min="2" max="2" width="19.5546875" style="2" customWidth="1"/>
    <col min="3" max="3" width="18.88671875" style="3" customWidth="1"/>
    <col min="4" max="4" width="29.5546875" style="2" customWidth="1"/>
    <col min="5" max="5" width="11.109375" style="2" customWidth="1"/>
    <col min="6" max="6" width="14" style="40" customWidth="1"/>
    <col min="7" max="7" width="15.6640625" style="2" customWidth="1"/>
    <col min="8" max="8" width="11.33203125" style="2" customWidth="1"/>
    <col min="9" max="9" width="11.44140625" style="2" customWidth="1"/>
    <col min="10" max="10" width="58.77734375" style="2" customWidth="1"/>
    <col min="11" max="11" width="31.21875" style="2" customWidth="1"/>
    <col min="12" max="13" width="16.109375" style="2" customWidth="1"/>
    <col min="14" max="14" width="16" style="2" bestFit="1" customWidth="1"/>
    <col min="15" max="16" width="17.44140625" style="2" customWidth="1"/>
    <col min="17" max="17" width="23.5546875" style="2" customWidth="1"/>
    <col min="18" max="18" width="21" style="2" customWidth="1"/>
    <col min="19" max="19" width="60.5546875" style="2" customWidth="1"/>
    <col min="20" max="20" width="56.5546875" style="2" customWidth="1"/>
    <col min="21" max="16384" width="8.88671875" style="2"/>
  </cols>
  <sheetData>
    <row r="1" spans="1:19" ht="31.2" x14ac:dyDescent="0.3">
      <c r="A1" s="2" t="s">
        <v>9</v>
      </c>
      <c r="B1" s="2" t="s">
        <v>10</v>
      </c>
      <c r="C1" s="3" t="s">
        <v>11</v>
      </c>
      <c r="D1" s="2" t="s">
        <v>12</v>
      </c>
      <c r="E1" s="2" t="s">
        <v>13</v>
      </c>
      <c r="F1" s="68" t="s">
        <v>14</v>
      </c>
      <c r="G1" s="2" t="s">
        <v>4439</v>
      </c>
      <c r="H1" s="2" t="s">
        <v>16</v>
      </c>
      <c r="I1" s="2" t="s">
        <v>19</v>
      </c>
      <c r="J1" s="2" t="s">
        <v>20</v>
      </c>
      <c r="K1" s="2" t="s">
        <v>21</v>
      </c>
      <c r="L1" s="2" t="s">
        <v>22</v>
      </c>
      <c r="M1" s="2" t="s">
        <v>23</v>
      </c>
      <c r="N1" s="2" t="s">
        <v>28</v>
      </c>
      <c r="O1" s="2" t="s">
        <v>31</v>
      </c>
      <c r="P1" s="2" t="s">
        <v>32</v>
      </c>
      <c r="Q1" s="2" t="s">
        <v>33</v>
      </c>
      <c r="R1" s="2" t="s">
        <v>34</v>
      </c>
      <c r="S1" s="2" t="s">
        <v>35</v>
      </c>
    </row>
    <row r="2" spans="1:19" ht="42" customHeight="1" x14ac:dyDescent="0.3">
      <c r="A2" s="2" t="str">
        <f t="shared" ref="A2:A65" si="0">Company</f>
        <v>Biamp Systems</v>
      </c>
      <c r="B2" s="17">
        <f t="shared" ref="B2:B65" si="1">Effectivity_Date</f>
        <v>46076</v>
      </c>
      <c r="C2" s="39" t="s">
        <v>3381</v>
      </c>
      <c r="D2" s="2" t="s">
        <v>398</v>
      </c>
      <c r="E2" s="26" t="s">
        <v>38</v>
      </c>
      <c r="F2" s="40">
        <v>206</v>
      </c>
      <c r="G2" s="2" t="s">
        <v>397</v>
      </c>
      <c r="H2" s="2" t="str">
        <f t="shared" ref="H2:H65" si="2">Currency</f>
        <v>USD</v>
      </c>
      <c r="I2" s="26" t="str">
        <f>Table110[[#This Row],[Short Description]]</f>
        <v>AFC200</v>
      </c>
      <c r="J2" s="26" t="s">
        <v>399</v>
      </c>
      <c r="K2" s="2" t="s">
        <v>391</v>
      </c>
      <c r="L2" s="2" t="str">
        <f t="shared" ref="L2:L65" si="3">ItemStatus</f>
        <v>Current</v>
      </c>
      <c r="M2" s="2" t="s">
        <v>400</v>
      </c>
      <c r="N2" s="2" t="str">
        <f t="shared" ref="N2:N65" si="4">Freight</f>
        <v>Standard Freight</v>
      </c>
      <c r="O2" s="2" t="s">
        <v>58</v>
      </c>
      <c r="P2" s="2" t="s">
        <v>61</v>
      </c>
      <c r="Q2" s="46" t="str">
        <f t="shared" ref="Q2:Q65" si="5">URL</f>
        <v>https://www.biamp.com</v>
      </c>
      <c r="R2" s="2" t="str">
        <f>Table110[[#This Row],[Manufacturer''s Category]]</f>
        <v>Community</v>
      </c>
    </row>
    <row r="3" spans="1:19" ht="42" customHeight="1" x14ac:dyDescent="0.3">
      <c r="A3" s="2" t="str">
        <f t="shared" si="0"/>
        <v>Biamp Systems</v>
      </c>
      <c r="B3" s="17">
        <f t="shared" si="1"/>
        <v>46076</v>
      </c>
      <c r="C3" s="3" t="s">
        <v>3382</v>
      </c>
      <c r="D3" s="2" t="s">
        <v>403</v>
      </c>
      <c r="E3" s="26" t="s">
        <v>38</v>
      </c>
      <c r="F3" s="40">
        <v>6042</v>
      </c>
      <c r="G3" s="2" t="s">
        <v>402</v>
      </c>
      <c r="H3" s="2" t="str">
        <f t="shared" si="2"/>
        <v>USD</v>
      </c>
      <c r="I3" s="26" t="str">
        <f>Table110[[#This Row],[Short Description]]</f>
        <v>ALC-1604D</v>
      </c>
      <c r="J3" s="26" t="s">
        <v>404</v>
      </c>
      <c r="K3" s="2" t="s">
        <v>298</v>
      </c>
      <c r="L3" s="2" t="str">
        <f t="shared" si="3"/>
        <v>Current</v>
      </c>
      <c r="M3" s="2" t="s">
        <v>400</v>
      </c>
      <c r="N3" s="2" t="str">
        <f t="shared" si="4"/>
        <v>Standard Freight</v>
      </c>
      <c r="O3" s="2" t="s">
        <v>39</v>
      </c>
      <c r="P3" s="2" t="s">
        <v>401</v>
      </c>
      <c r="Q3" s="46" t="str">
        <f t="shared" si="5"/>
        <v>https://www.biamp.com</v>
      </c>
      <c r="R3" s="2" t="str">
        <f>Table110[[#This Row],[Manufacturer''s Category]]</f>
        <v>Community</v>
      </c>
    </row>
    <row r="4" spans="1:19" ht="42" customHeight="1" x14ac:dyDescent="0.3">
      <c r="A4" s="2" t="str">
        <f t="shared" si="0"/>
        <v>Biamp Systems</v>
      </c>
      <c r="B4" s="17">
        <f t="shared" si="1"/>
        <v>46076</v>
      </c>
      <c r="C4" s="3" t="s">
        <v>3383</v>
      </c>
      <c r="D4" s="2" t="s">
        <v>406</v>
      </c>
      <c r="E4" s="26" t="s">
        <v>38</v>
      </c>
      <c r="F4" s="40">
        <v>5300</v>
      </c>
      <c r="G4" s="2" t="s">
        <v>405</v>
      </c>
      <c r="H4" s="2" t="str">
        <f t="shared" si="2"/>
        <v>USD</v>
      </c>
      <c r="I4" s="26" t="str">
        <f>Table110[[#This Row],[Short Description]]</f>
        <v>ALC-3202D</v>
      </c>
      <c r="J4" s="26" t="s">
        <v>407</v>
      </c>
      <c r="K4" s="2" t="s">
        <v>298</v>
      </c>
      <c r="L4" s="2" t="str">
        <f t="shared" si="3"/>
        <v>Current</v>
      </c>
      <c r="M4" s="2" t="s">
        <v>400</v>
      </c>
      <c r="N4" s="2" t="str">
        <f t="shared" si="4"/>
        <v>Standard Freight</v>
      </c>
      <c r="O4" s="2" t="s">
        <v>39</v>
      </c>
      <c r="P4" s="2" t="s">
        <v>401</v>
      </c>
      <c r="Q4" s="46" t="str">
        <f t="shared" si="5"/>
        <v>https://www.biamp.com</v>
      </c>
      <c r="R4" s="2" t="str">
        <f>Table110[[#This Row],[Manufacturer''s Category]]</f>
        <v>Community</v>
      </c>
    </row>
    <row r="5" spans="1:19" ht="42" customHeight="1" x14ac:dyDescent="0.3">
      <c r="A5" s="2" t="str">
        <f t="shared" si="0"/>
        <v>Biamp Systems</v>
      </c>
      <c r="B5" s="17">
        <f t="shared" si="1"/>
        <v>46076</v>
      </c>
      <c r="C5" s="3" t="s">
        <v>3384</v>
      </c>
      <c r="D5" s="2" t="s">
        <v>409</v>
      </c>
      <c r="E5" s="26" t="s">
        <v>38</v>
      </c>
      <c r="F5" s="40">
        <v>3816</v>
      </c>
      <c r="G5" s="2" t="s">
        <v>408</v>
      </c>
      <c r="H5" s="2" t="str">
        <f t="shared" si="2"/>
        <v>USD</v>
      </c>
      <c r="I5" s="26" t="str">
        <f>Table110[[#This Row],[Short Description]]</f>
        <v>ALC-404D</v>
      </c>
      <c r="J5" s="26" t="s">
        <v>410</v>
      </c>
      <c r="K5" s="2" t="s">
        <v>298</v>
      </c>
      <c r="L5" s="2" t="str">
        <f t="shared" si="3"/>
        <v>Current</v>
      </c>
      <c r="M5" s="2" t="s">
        <v>400</v>
      </c>
      <c r="N5" s="2" t="str">
        <f t="shared" si="4"/>
        <v>Standard Freight</v>
      </c>
      <c r="O5" s="2" t="s">
        <v>39</v>
      </c>
      <c r="P5" s="2" t="s">
        <v>401</v>
      </c>
      <c r="Q5" s="46" t="str">
        <f t="shared" si="5"/>
        <v>https://www.biamp.com</v>
      </c>
      <c r="R5" s="2" t="str">
        <f>Table110[[#This Row],[Manufacturer''s Category]]</f>
        <v>Community</v>
      </c>
    </row>
    <row r="6" spans="1:19" ht="42" customHeight="1" x14ac:dyDescent="0.3">
      <c r="A6" s="2" t="str">
        <f t="shared" si="0"/>
        <v>Biamp Systems</v>
      </c>
      <c r="B6" s="17">
        <f t="shared" si="1"/>
        <v>46076</v>
      </c>
      <c r="C6" s="3" t="s">
        <v>3403</v>
      </c>
      <c r="D6" s="2" t="s">
        <v>412</v>
      </c>
      <c r="E6" s="26" t="s">
        <v>38</v>
      </c>
      <c r="F6" s="40">
        <v>515</v>
      </c>
      <c r="G6" s="2" t="s">
        <v>411</v>
      </c>
      <c r="H6" s="2" t="str">
        <f t="shared" si="2"/>
        <v>USD</v>
      </c>
      <c r="I6" s="26" t="str">
        <f>Table110[[#This Row],[Short Description]]</f>
        <v>BAND100FT</v>
      </c>
      <c r="J6" s="26" t="s">
        <v>413</v>
      </c>
      <c r="K6" s="2" t="s">
        <v>391</v>
      </c>
      <c r="L6" s="2" t="str">
        <f t="shared" si="3"/>
        <v>Current</v>
      </c>
      <c r="M6" s="2" t="s">
        <v>400</v>
      </c>
      <c r="N6" s="2" t="str">
        <f t="shared" si="4"/>
        <v>Standard Freight</v>
      </c>
      <c r="O6" s="2" t="s">
        <v>39</v>
      </c>
      <c r="P6" s="2" t="s">
        <v>121</v>
      </c>
      <c r="Q6" s="46" t="str">
        <f t="shared" si="5"/>
        <v>https://www.biamp.com</v>
      </c>
      <c r="R6" s="2" t="str">
        <f>Table110[[#This Row],[Manufacturer''s Category]]</f>
        <v>Community</v>
      </c>
    </row>
    <row r="7" spans="1:19" ht="42" customHeight="1" x14ac:dyDescent="0.3">
      <c r="A7" s="2" t="str">
        <f t="shared" si="0"/>
        <v>Biamp Systems</v>
      </c>
      <c r="B7" s="17">
        <f t="shared" si="1"/>
        <v>46076</v>
      </c>
      <c r="C7" s="3" t="s">
        <v>3404</v>
      </c>
      <c r="D7" s="2" t="s">
        <v>415</v>
      </c>
      <c r="E7" s="26" t="s">
        <v>38</v>
      </c>
      <c r="F7" s="40">
        <v>492</v>
      </c>
      <c r="G7" s="2" t="s">
        <v>414</v>
      </c>
      <c r="H7" s="2" t="str">
        <f t="shared" si="2"/>
        <v>USD</v>
      </c>
      <c r="I7" s="26" t="str">
        <f>Table110[[#This Row],[Short Description]]</f>
        <v>BFR22HB</v>
      </c>
      <c r="J7" s="26" t="s">
        <v>416</v>
      </c>
      <c r="K7" s="2" t="s">
        <v>391</v>
      </c>
      <c r="L7" s="2" t="str">
        <f t="shared" si="3"/>
        <v>Current</v>
      </c>
      <c r="M7" s="2" t="s">
        <v>400</v>
      </c>
      <c r="N7" s="2" t="str">
        <f t="shared" si="4"/>
        <v>Standard Freight</v>
      </c>
      <c r="O7" s="2" t="s">
        <v>39</v>
      </c>
      <c r="P7" s="2" t="s">
        <v>121</v>
      </c>
      <c r="Q7" s="46" t="str">
        <f t="shared" si="5"/>
        <v>https://www.biamp.com</v>
      </c>
      <c r="R7" s="2" t="str">
        <f>Table110[[#This Row],[Manufacturer''s Category]]</f>
        <v>Community</v>
      </c>
    </row>
    <row r="8" spans="1:19" ht="42" customHeight="1" x14ac:dyDescent="0.3">
      <c r="A8" s="2" t="str">
        <f t="shared" si="0"/>
        <v>Biamp Systems</v>
      </c>
      <c r="B8" s="17">
        <f t="shared" si="1"/>
        <v>46076</v>
      </c>
      <c r="C8" s="3" t="s">
        <v>3405</v>
      </c>
      <c r="D8" s="2" t="s">
        <v>418</v>
      </c>
      <c r="E8" s="26" t="s">
        <v>38</v>
      </c>
      <c r="F8" s="40">
        <v>492</v>
      </c>
      <c r="G8" s="2" t="s">
        <v>417</v>
      </c>
      <c r="H8" s="2" t="str">
        <f t="shared" si="2"/>
        <v>USD</v>
      </c>
      <c r="I8" s="26" t="str">
        <f>Table110[[#This Row],[Short Description]]</f>
        <v>BFR22HW</v>
      </c>
      <c r="J8" s="26" t="s">
        <v>419</v>
      </c>
      <c r="K8" s="2" t="s">
        <v>391</v>
      </c>
      <c r="L8" s="2" t="str">
        <f t="shared" si="3"/>
        <v>Current</v>
      </c>
      <c r="M8" s="2" t="s">
        <v>400</v>
      </c>
      <c r="N8" s="2" t="str">
        <f t="shared" si="4"/>
        <v>Standard Freight</v>
      </c>
      <c r="O8" s="2" t="s">
        <v>39</v>
      </c>
      <c r="P8" s="2" t="s">
        <v>121</v>
      </c>
      <c r="Q8" s="46" t="str">
        <f t="shared" si="5"/>
        <v>https://www.biamp.com</v>
      </c>
      <c r="R8" s="2" t="str">
        <f>Table110[[#This Row],[Manufacturer''s Category]]</f>
        <v>Community</v>
      </c>
    </row>
    <row r="9" spans="1:19" ht="42" customHeight="1" x14ac:dyDescent="0.3">
      <c r="A9" s="2" t="str">
        <f t="shared" si="0"/>
        <v>Biamp Systems</v>
      </c>
      <c r="B9" s="17">
        <f t="shared" si="1"/>
        <v>46076</v>
      </c>
      <c r="C9" s="3" t="s">
        <v>3406</v>
      </c>
      <c r="D9" s="2" t="s">
        <v>421</v>
      </c>
      <c r="E9" s="26" t="s">
        <v>38</v>
      </c>
      <c r="F9" s="40">
        <v>399</v>
      </c>
      <c r="G9" s="2" t="s">
        <v>420</v>
      </c>
      <c r="H9" s="2" t="str">
        <f t="shared" si="2"/>
        <v>USD</v>
      </c>
      <c r="I9" s="26" t="str">
        <f>Table110[[#This Row],[Short Description]]</f>
        <v>BFR22VB</v>
      </c>
      <c r="J9" s="26" t="s">
        <v>422</v>
      </c>
      <c r="K9" s="2" t="s">
        <v>391</v>
      </c>
      <c r="L9" s="2" t="str">
        <f t="shared" si="3"/>
        <v>Current</v>
      </c>
      <c r="M9" s="2" t="s">
        <v>400</v>
      </c>
      <c r="N9" s="2" t="str">
        <f t="shared" si="4"/>
        <v>Standard Freight</v>
      </c>
      <c r="O9" s="2" t="s">
        <v>39</v>
      </c>
      <c r="P9" s="2" t="s">
        <v>121</v>
      </c>
      <c r="Q9" s="46" t="str">
        <f t="shared" si="5"/>
        <v>https://www.biamp.com</v>
      </c>
      <c r="R9" s="2" t="str">
        <f>Table110[[#This Row],[Manufacturer''s Category]]</f>
        <v>Community</v>
      </c>
    </row>
    <row r="10" spans="1:19" ht="42" customHeight="1" x14ac:dyDescent="0.3">
      <c r="A10" s="2" t="str">
        <f t="shared" si="0"/>
        <v>Biamp Systems</v>
      </c>
      <c r="B10" s="17">
        <f t="shared" si="1"/>
        <v>46076</v>
      </c>
      <c r="C10" s="3" t="s">
        <v>3407</v>
      </c>
      <c r="D10" s="2" t="s">
        <v>424</v>
      </c>
      <c r="E10" s="26" t="s">
        <v>38</v>
      </c>
      <c r="F10" s="40">
        <v>399</v>
      </c>
      <c r="G10" s="2" t="s">
        <v>423</v>
      </c>
      <c r="H10" s="2" t="str">
        <f t="shared" si="2"/>
        <v>USD</v>
      </c>
      <c r="I10" s="26" t="str">
        <f>Table110[[#This Row],[Short Description]]</f>
        <v>BFR22VW</v>
      </c>
      <c r="J10" s="26" t="s">
        <v>425</v>
      </c>
      <c r="K10" s="2" t="s">
        <v>391</v>
      </c>
      <c r="L10" s="2" t="str">
        <f t="shared" si="3"/>
        <v>Current</v>
      </c>
      <c r="M10" s="2" t="s">
        <v>400</v>
      </c>
      <c r="N10" s="2" t="str">
        <f t="shared" si="4"/>
        <v>Standard Freight</v>
      </c>
      <c r="O10" s="2" t="s">
        <v>39</v>
      </c>
      <c r="P10" s="2" t="s">
        <v>121</v>
      </c>
      <c r="Q10" s="46" t="str">
        <f t="shared" si="5"/>
        <v>https://www.biamp.com</v>
      </c>
      <c r="R10" s="2" t="str">
        <f>Table110[[#This Row],[Manufacturer''s Category]]</f>
        <v>Community</v>
      </c>
    </row>
    <row r="11" spans="1:19" ht="42" customHeight="1" x14ac:dyDescent="0.3">
      <c r="A11" s="2" t="str">
        <f t="shared" si="0"/>
        <v>Biamp Systems</v>
      </c>
      <c r="B11" s="17">
        <f t="shared" si="1"/>
        <v>46076</v>
      </c>
      <c r="C11" s="3" t="s">
        <v>3475</v>
      </c>
      <c r="D11" s="2" t="s">
        <v>427</v>
      </c>
      <c r="E11" s="2" t="s">
        <v>38</v>
      </c>
      <c r="F11" s="40">
        <v>85</v>
      </c>
      <c r="G11" s="2" t="s">
        <v>426</v>
      </c>
      <c r="H11" s="2" t="str">
        <f t="shared" si="2"/>
        <v>USD</v>
      </c>
      <c r="I11" s="26" t="str">
        <f>Table110[[#This Row],[Short Description]]</f>
        <v>CMKIT</v>
      </c>
      <c r="J11" s="2" t="s">
        <v>428</v>
      </c>
      <c r="K11" s="2" t="s">
        <v>391</v>
      </c>
      <c r="L11" s="2" t="str">
        <f t="shared" si="3"/>
        <v>Current</v>
      </c>
      <c r="M11" s="2" t="s">
        <v>400</v>
      </c>
      <c r="N11" s="2" t="str">
        <f t="shared" si="4"/>
        <v>Standard Freight</v>
      </c>
      <c r="O11" s="2" t="s">
        <v>39</v>
      </c>
      <c r="P11" s="2" t="s">
        <v>121</v>
      </c>
      <c r="Q11" s="46" t="str">
        <f t="shared" si="5"/>
        <v>https://www.biamp.com</v>
      </c>
      <c r="R11" s="2" t="str">
        <f>Table110[[#This Row],[Manufacturer''s Category]]</f>
        <v>Community</v>
      </c>
    </row>
    <row r="12" spans="1:19" ht="42" customHeight="1" x14ac:dyDescent="0.3">
      <c r="A12" s="2" t="str">
        <f t="shared" si="0"/>
        <v>Biamp Systems</v>
      </c>
      <c r="B12" s="17">
        <f t="shared" si="1"/>
        <v>46076</v>
      </c>
      <c r="C12" s="3" t="s">
        <v>3476</v>
      </c>
      <c r="D12" s="2" t="s">
        <v>430</v>
      </c>
      <c r="E12" s="2" t="s">
        <v>38</v>
      </c>
      <c r="F12" s="40">
        <v>85</v>
      </c>
      <c r="G12" s="2" t="s">
        <v>429</v>
      </c>
      <c r="H12" s="2" t="str">
        <f t="shared" si="2"/>
        <v>USD</v>
      </c>
      <c r="I12" s="26" t="str">
        <f>Table110[[#This Row],[Short Description]]</f>
        <v>CMKITW</v>
      </c>
      <c r="J12" s="2" t="s">
        <v>431</v>
      </c>
      <c r="K12" s="2" t="s">
        <v>391</v>
      </c>
      <c r="L12" s="2" t="str">
        <f t="shared" si="3"/>
        <v>Current</v>
      </c>
      <c r="M12" s="2" t="s">
        <v>400</v>
      </c>
      <c r="N12" s="2" t="str">
        <f t="shared" si="4"/>
        <v>Standard Freight</v>
      </c>
      <c r="O12" s="2" t="s">
        <v>39</v>
      </c>
      <c r="P12" s="2" t="s">
        <v>121</v>
      </c>
      <c r="Q12" s="46" t="str">
        <f t="shared" si="5"/>
        <v>https://www.biamp.com</v>
      </c>
      <c r="R12" s="2" t="str">
        <f>Table110[[#This Row],[Manufacturer''s Category]]</f>
        <v>Community</v>
      </c>
    </row>
    <row r="13" spans="1:19" ht="42" customHeight="1" x14ac:dyDescent="0.3">
      <c r="A13" s="2" t="str">
        <f t="shared" si="0"/>
        <v>Biamp Systems</v>
      </c>
      <c r="B13" s="17">
        <f t="shared" si="1"/>
        <v>46076</v>
      </c>
      <c r="C13" s="3" t="s">
        <v>3518</v>
      </c>
      <c r="D13" s="2" t="s">
        <v>433</v>
      </c>
      <c r="E13" s="2" t="s">
        <v>38</v>
      </c>
      <c r="F13" s="40">
        <v>492</v>
      </c>
      <c r="G13" s="2" t="s">
        <v>432</v>
      </c>
      <c r="H13" s="2" t="str">
        <f t="shared" si="2"/>
        <v>USD</v>
      </c>
      <c r="I13" s="26" t="str">
        <f>Table110[[#This Row],[Short Description]]</f>
        <v>DFSB</v>
      </c>
      <c r="J13" s="2" t="s">
        <v>434</v>
      </c>
      <c r="K13" s="2" t="s">
        <v>391</v>
      </c>
      <c r="L13" s="2" t="str">
        <f t="shared" si="3"/>
        <v>Current</v>
      </c>
      <c r="M13" s="2" t="s">
        <v>400</v>
      </c>
      <c r="N13" s="2" t="str">
        <f t="shared" si="4"/>
        <v>Standard Freight</v>
      </c>
      <c r="O13" s="2" t="s">
        <v>39</v>
      </c>
      <c r="P13" s="2" t="s">
        <v>121</v>
      </c>
      <c r="Q13" s="46" t="str">
        <f t="shared" si="5"/>
        <v>https://www.biamp.com</v>
      </c>
      <c r="R13" s="2" t="str">
        <f>Table110[[#This Row],[Manufacturer''s Category]]</f>
        <v>Community</v>
      </c>
    </row>
    <row r="14" spans="1:19" ht="42" customHeight="1" x14ac:dyDescent="0.3">
      <c r="A14" s="2" t="str">
        <f t="shared" si="0"/>
        <v>Biamp Systems</v>
      </c>
      <c r="B14" s="17">
        <f t="shared" si="1"/>
        <v>46076</v>
      </c>
      <c r="C14" s="3" t="s">
        <v>3519</v>
      </c>
      <c r="D14" s="2" t="s">
        <v>436</v>
      </c>
      <c r="E14" s="2" t="s">
        <v>38</v>
      </c>
      <c r="F14" s="40">
        <v>492</v>
      </c>
      <c r="G14" s="2" t="s">
        <v>435</v>
      </c>
      <c r="H14" s="2" t="str">
        <f t="shared" si="2"/>
        <v>USD</v>
      </c>
      <c r="I14" s="26" t="str">
        <f>Table110[[#This Row],[Short Description]]</f>
        <v>DFSW</v>
      </c>
      <c r="J14" s="2" t="s">
        <v>437</v>
      </c>
      <c r="K14" s="2" t="s">
        <v>391</v>
      </c>
      <c r="L14" s="2" t="str">
        <f t="shared" si="3"/>
        <v>Current</v>
      </c>
      <c r="M14" s="2" t="s">
        <v>400</v>
      </c>
      <c r="N14" s="2" t="str">
        <f t="shared" si="4"/>
        <v>Standard Freight</v>
      </c>
      <c r="O14" s="2" t="s">
        <v>39</v>
      </c>
      <c r="P14" s="2" t="s">
        <v>121</v>
      </c>
      <c r="Q14" s="46" t="str">
        <f t="shared" si="5"/>
        <v>https://www.biamp.com</v>
      </c>
      <c r="R14" s="2" t="str">
        <f>Table110[[#This Row],[Manufacturer''s Category]]</f>
        <v>Community</v>
      </c>
    </row>
    <row r="15" spans="1:19" ht="42" customHeight="1" x14ac:dyDescent="0.3">
      <c r="A15" s="2" t="str">
        <f t="shared" si="0"/>
        <v>Biamp Systems</v>
      </c>
      <c r="B15" s="17">
        <f t="shared" si="1"/>
        <v>46076</v>
      </c>
      <c r="C15" s="3" t="s">
        <v>3557</v>
      </c>
      <c r="D15" s="2" t="s">
        <v>439</v>
      </c>
      <c r="E15" s="2" t="s">
        <v>38</v>
      </c>
      <c r="F15" s="40">
        <v>736</v>
      </c>
      <c r="G15" s="2" t="s">
        <v>438</v>
      </c>
      <c r="H15" s="2" t="str">
        <f t="shared" si="2"/>
        <v>USD</v>
      </c>
      <c r="I15" s="26" t="str">
        <f>Table110[[#This Row],[Short Description]]</f>
        <v>DVS-BFR22B</v>
      </c>
      <c r="J15" s="2" t="s">
        <v>440</v>
      </c>
      <c r="K15" s="2" t="s">
        <v>391</v>
      </c>
      <c r="L15" s="2" t="str">
        <f t="shared" si="3"/>
        <v>Current</v>
      </c>
      <c r="M15" s="2" t="s">
        <v>400</v>
      </c>
      <c r="N15" s="2" t="str">
        <f t="shared" si="4"/>
        <v>Standard Freight</v>
      </c>
      <c r="O15" s="2" t="s">
        <v>39</v>
      </c>
      <c r="P15" s="2" t="s">
        <v>121</v>
      </c>
      <c r="Q15" s="46" t="str">
        <f t="shared" si="5"/>
        <v>https://www.biamp.com</v>
      </c>
      <c r="R15" s="2" t="str">
        <f>Table110[[#This Row],[Manufacturer''s Category]]</f>
        <v>Community</v>
      </c>
    </row>
    <row r="16" spans="1:19" ht="42" customHeight="1" x14ac:dyDescent="0.3">
      <c r="A16" s="2" t="str">
        <f t="shared" si="0"/>
        <v>Biamp Systems</v>
      </c>
      <c r="B16" s="17">
        <f t="shared" si="1"/>
        <v>46076</v>
      </c>
      <c r="C16" s="3" t="s">
        <v>3558</v>
      </c>
      <c r="D16" s="2" t="s">
        <v>442</v>
      </c>
      <c r="E16" s="2" t="s">
        <v>38</v>
      </c>
      <c r="F16" s="40">
        <v>736</v>
      </c>
      <c r="G16" s="2" t="s">
        <v>441</v>
      </c>
      <c r="H16" s="2" t="str">
        <f t="shared" si="2"/>
        <v>USD</v>
      </c>
      <c r="I16" s="26" t="str">
        <f>Table110[[#This Row],[Short Description]]</f>
        <v>DVS-BFR22W</v>
      </c>
      <c r="J16" s="2" t="s">
        <v>443</v>
      </c>
      <c r="K16" s="2" t="s">
        <v>391</v>
      </c>
      <c r="L16" s="2" t="str">
        <f t="shared" si="3"/>
        <v>Current</v>
      </c>
      <c r="M16" s="2" t="s">
        <v>400</v>
      </c>
      <c r="N16" s="2" t="str">
        <f t="shared" si="4"/>
        <v>Standard Freight</v>
      </c>
      <c r="O16" s="2" t="s">
        <v>39</v>
      </c>
      <c r="P16" s="2" t="s">
        <v>121</v>
      </c>
      <c r="Q16" s="46" t="str">
        <f t="shared" si="5"/>
        <v>https://www.biamp.com</v>
      </c>
      <c r="R16" s="2" t="str">
        <f>Table110[[#This Row],[Manufacturer''s Category]]</f>
        <v>Community</v>
      </c>
    </row>
    <row r="17" spans="1:18" ht="42" customHeight="1" x14ac:dyDescent="0.3">
      <c r="A17" s="2" t="str">
        <f t="shared" si="0"/>
        <v>Biamp Systems</v>
      </c>
      <c r="B17" s="17">
        <f t="shared" si="1"/>
        <v>46076</v>
      </c>
      <c r="C17" s="39" t="s">
        <v>3708</v>
      </c>
      <c r="D17" s="2" t="s">
        <v>445</v>
      </c>
      <c r="E17" s="2" t="s">
        <v>38</v>
      </c>
      <c r="F17" s="40">
        <v>1075</v>
      </c>
      <c r="G17" s="2" t="s">
        <v>444</v>
      </c>
      <c r="H17" s="2" t="str">
        <f t="shared" si="2"/>
        <v>USD</v>
      </c>
      <c r="I17" s="26" t="str">
        <f>Table110[[#This Row],[Short Description]]</f>
        <v>HAB3-BFR38B</v>
      </c>
      <c r="J17" s="2" t="s">
        <v>446</v>
      </c>
      <c r="K17" s="2" t="s">
        <v>391</v>
      </c>
      <c r="L17" s="2" t="str">
        <f t="shared" si="3"/>
        <v>Current</v>
      </c>
      <c r="M17" s="2" t="s">
        <v>400</v>
      </c>
      <c r="N17" s="2" t="str">
        <f t="shared" si="4"/>
        <v>Standard Freight</v>
      </c>
      <c r="O17" s="2" t="s">
        <v>39</v>
      </c>
      <c r="P17" s="2" t="s">
        <v>121</v>
      </c>
      <c r="Q17" s="46" t="str">
        <f t="shared" si="5"/>
        <v>https://www.biamp.com</v>
      </c>
      <c r="R17" s="2" t="str">
        <f>Table110[[#This Row],[Manufacturer''s Category]]</f>
        <v>Community</v>
      </c>
    </row>
    <row r="18" spans="1:18" ht="42" customHeight="1" x14ac:dyDescent="0.3">
      <c r="A18" s="2" t="str">
        <f t="shared" si="0"/>
        <v>Biamp Systems</v>
      </c>
      <c r="B18" s="17">
        <f t="shared" si="1"/>
        <v>46076</v>
      </c>
      <c r="C18" s="39" t="s">
        <v>3709</v>
      </c>
      <c r="D18" s="2" t="s">
        <v>448</v>
      </c>
      <c r="E18" s="2" t="s">
        <v>38</v>
      </c>
      <c r="F18" s="40">
        <v>1075</v>
      </c>
      <c r="G18" s="2" t="s">
        <v>447</v>
      </c>
      <c r="H18" s="2" t="str">
        <f t="shared" si="2"/>
        <v>USD</v>
      </c>
      <c r="I18" s="26" t="str">
        <f>Table110[[#This Row],[Short Description]]</f>
        <v>HAB3-BFR38W</v>
      </c>
      <c r="J18" s="2" t="s">
        <v>449</v>
      </c>
      <c r="K18" s="2" t="s">
        <v>391</v>
      </c>
      <c r="L18" s="2" t="str">
        <f t="shared" si="3"/>
        <v>Current</v>
      </c>
      <c r="M18" s="2" t="s">
        <v>400</v>
      </c>
      <c r="N18" s="2" t="str">
        <f t="shared" si="4"/>
        <v>Standard Freight</v>
      </c>
      <c r="O18" s="2" t="s">
        <v>39</v>
      </c>
      <c r="P18" s="2" t="s">
        <v>121</v>
      </c>
      <c r="Q18" s="46" t="str">
        <f t="shared" si="5"/>
        <v>https://www.biamp.com</v>
      </c>
      <c r="R18" s="2" t="str">
        <f>Table110[[#This Row],[Manufacturer''s Category]]</f>
        <v>Community</v>
      </c>
    </row>
    <row r="19" spans="1:18" ht="42" customHeight="1" x14ac:dyDescent="0.3">
      <c r="A19" s="2" t="str">
        <f t="shared" si="0"/>
        <v>Biamp Systems</v>
      </c>
      <c r="B19" s="17">
        <f t="shared" si="1"/>
        <v>46076</v>
      </c>
      <c r="C19" s="39" t="s">
        <v>3710</v>
      </c>
      <c r="D19" s="2" t="s">
        <v>451</v>
      </c>
      <c r="E19" s="2" t="s">
        <v>38</v>
      </c>
      <c r="F19" s="40">
        <v>888</v>
      </c>
      <c r="G19" s="2" t="s">
        <v>450</v>
      </c>
      <c r="H19" s="2" t="str">
        <f t="shared" si="2"/>
        <v>USD</v>
      </c>
      <c r="I19" s="26" t="str">
        <f>Table110[[#This Row],[Short Description]]</f>
        <v>HAB-BFR38B</v>
      </c>
      <c r="J19" s="2" t="s">
        <v>452</v>
      </c>
      <c r="K19" s="2" t="s">
        <v>391</v>
      </c>
      <c r="L19" s="2" t="str">
        <f t="shared" si="3"/>
        <v>Current</v>
      </c>
      <c r="M19" s="2" t="s">
        <v>400</v>
      </c>
      <c r="N19" s="2" t="str">
        <f t="shared" si="4"/>
        <v>Standard Freight</v>
      </c>
      <c r="O19" s="2" t="s">
        <v>39</v>
      </c>
      <c r="P19" s="2" t="s">
        <v>121</v>
      </c>
      <c r="Q19" s="46" t="str">
        <f t="shared" si="5"/>
        <v>https://www.biamp.com</v>
      </c>
      <c r="R19" s="2" t="str">
        <f>Table110[[#This Row],[Manufacturer''s Category]]</f>
        <v>Community</v>
      </c>
    </row>
    <row r="20" spans="1:18" ht="42" customHeight="1" x14ac:dyDescent="0.3">
      <c r="A20" s="2" t="str">
        <f t="shared" si="0"/>
        <v>Biamp Systems</v>
      </c>
      <c r="B20" s="17">
        <f t="shared" si="1"/>
        <v>46076</v>
      </c>
      <c r="C20" s="39" t="s">
        <v>3711</v>
      </c>
      <c r="D20" s="2" t="s">
        <v>454</v>
      </c>
      <c r="E20" s="2" t="s">
        <v>38</v>
      </c>
      <c r="F20" s="40">
        <v>888</v>
      </c>
      <c r="G20" s="2" t="s">
        <v>453</v>
      </c>
      <c r="H20" s="2" t="str">
        <f t="shared" si="2"/>
        <v>USD</v>
      </c>
      <c r="I20" s="26" t="str">
        <f>Table110[[#This Row],[Short Description]]</f>
        <v>HAB-BFR38W</v>
      </c>
      <c r="J20" s="2" t="s">
        <v>455</v>
      </c>
      <c r="K20" s="2" t="s">
        <v>391</v>
      </c>
      <c r="L20" s="2" t="str">
        <f t="shared" si="3"/>
        <v>Current</v>
      </c>
      <c r="M20" s="2" t="s">
        <v>400</v>
      </c>
      <c r="N20" s="2" t="str">
        <f t="shared" si="4"/>
        <v>Standard Freight</v>
      </c>
      <c r="O20" s="2" t="s">
        <v>39</v>
      </c>
      <c r="P20" s="2" t="s">
        <v>121</v>
      </c>
      <c r="Q20" s="46" t="str">
        <f t="shared" si="5"/>
        <v>https://www.biamp.com</v>
      </c>
      <c r="R20" s="2" t="str">
        <f>Table110[[#This Row],[Manufacturer''s Category]]</f>
        <v>Community</v>
      </c>
    </row>
    <row r="21" spans="1:18" ht="42" customHeight="1" x14ac:dyDescent="0.3">
      <c r="A21" s="2" t="str">
        <f t="shared" si="0"/>
        <v>Biamp Systems</v>
      </c>
      <c r="B21" s="17">
        <f t="shared" si="1"/>
        <v>46076</v>
      </c>
      <c r="C21" s="39" t="s">
        <v>3713</v>
      </c>
      <c r="D21" s="2" t="s">
        <v>457</v>
      </c>
      <c r="E21" s="2" t="s">
        <v>38</v>
      </c>
      <c r="F21" s="40">
        <v>1342</v>
      </c>
      <c r="G21" s="2" t="s">
        <v>456</v>
      </c>
      <c r="H21" s="2" t="str">
        <f t="shared" si="2"/>
        <v>USD</v>
      </c>
      <c r="I21" s="26" t="str">
        <f>Table110[[#This Row],[Short Description]]</f>
        <v>HSB3-BFR22B</v>
      </c>
      <c r="J21" s="2" t="s">
        <v>458</v>
      </c>
      <c r="K21" s="2" t="s">
        <v>391</v>
      </c>
      <c r="L21" s="2" t="str">
        <f t="shared" si="3"/>
        <v>Current</v>
      </c>
      <c r="M21" s="2" t="s">
        <v>400</v>
      </c>
      <c r="N21" s="2" t="str">
        <f t="shared" si="4"/>
        <v>Standard Freight</v>
      </c>
      <c r="O21" s="2" t="s">
        <v>39</v>
      </c>
      <c r="P21" s="2" t="s">
        <v>121</v>
      </c>
      <c r="Q21" s="46" t="str">
        <f t="shared" si="5"/>
        <v>https://www.biamp.com</v>
      </c>
      <c r="R21" s="2" t="str">
        <f>Table110[[#This Row],[Manufacturer''s Category]]</f>
        <v>Community</v>
      </c>
    </row>
    <row r="22" spans="1:18" ht="42" customHeight="1" x14ac:dyDescent="0.3">
      <c r="A22" s="2" t="str">
        <f t="shared" si="0"/>
        <v>Biamp Systems</v>
      </c>
      <c r="B22" s="17">
        <f t="shared" si="1"/>
        <v>46076</v>
      </c>
      <c r="C22" s="39" t="s">
        <v>3714</v>
      </c>
      <c r="D22" s="2" t="s">
        <v>460</v>
      </c>
      <c r="E22" s="2" t="s">
        <v>38</v>
      </c>
      <c r="F22" s="40">
        <v>1342</v>
      </c>
      <c r="G22" s="2" t="s">
        <v>459</v>
      </c>
      <c r="H22" s="2" t="str">
        <f t="shared" si="2"/>
        <v>USD</v>
      </c>
      <c r="I22" s="26" t="str">
        <f>Table110[[#This Row],[Short Description]]</f>
        <v>HSB3-BFR22W</v>
      </c>
      <c r="J22" s="2" t="s">
        <v>461</v>
      </c>
      <c r="K22" s="2" t="s">
        <v>391</v>
      </c>
      <c r="L22" s="2" t="str">
        <f t="shared" si="3"/>
        <v>Current</v>
      </c>
      <c r="M22" s="2" t="s">
        <v>400</v>
      </c>
      <c r="N22" s="2" t="str">
        <f t="shared" si="4"/>
        <v>Standard Freight</v>
      </c>
      <c r="O22" s="2" t="s">
        <v>39</v>
      </c>
      <c r="P22" s="2" t="s">
        <v>121</v>
      </c>
      <c r="Q22" s="46" t="str">
        <f t="shared" si="5"/>
        <v>https://www.biamp.com</v>
      </c>
      <c r="R22" s="2" t="str">
        <f>Table110[[#This Row],[Manufacturer''s Category]]</f>
        <v>Community</v>
      </c>
    </row>
    <row r="23" spans="1:18" ht="42" customHeight="1" x14ac:dyDescent="0.3">
      <c r="A23" s="2" t="str">
        <f t="shared" si="0"/>
        <v>Biamp Systems</v>
      </c>
      <c r="B23" s="17">
        <f t="shared" si="1"/>
        <v>46076</v>
      </c>
      <c r="C23" s="39" t="s">
        <v>3715</v>
      </c>
      <c r="D23" s="2" t="s">
        <v>463</v>
      </c>
      <c r="E23" s="2" t="s">
        <v>38</v>
      </c>
      <c r="F23" s="40">
        <v>1868</v>
      </c>
      <c r="G23" s="2" t="s">
        <v>462</v>
      </c>
      <c r="H23" s="2" t="str">
        <f t="shared" si="2"/>
        <v>USD</v>
      </c>
      <c r="I23" s="26" t="str">
        <f>Table110[[#This Row],[Short Description]]</f>
        <v>HSB3-SBR54B</v>
      </c>
      <c r="J23" s="2" t="s">
        <v>464</v>
      </c>
      <c r="K23" s="2" t="s">
        <v>391</v>
      </c>
      <c r="L23" s="2" t="str">
        <f t="shared" si="3"/>
        <v>Current</v>
      </c>
      <c r="M23" s="2" t="s">
        <v>400</v>
      </c>
      <c r="N23" s="2" t="str">
        <f t="shared" si="4"/>
        <v>Standard Freight</v>
      </c>
      <c r="O23" s="2" t="s">
        <v>39</v>
      </c>
      <c r="P23" s="2" t="s">
        <v>121</v>
      </c>
      <c r="Q23" s="46" t="str">
        <f t="shared" si="5"/>
        <v>https://www.biamp.com</v>
      </c>
      <c r="R23" s="2" t="str">
        <f>Table110[[#This Row],[Manufacturer''s Category]]</f>
        <v>Community</v>
      </c>
    </row>
    <row r="24" spans="1:18" ht="42" customHeight="1" x14ac:dyDescent="0.3">
      <c r="A24" s="2" t="str">
        <f t="shared" si="0"/>
        <v>Biamp Systems</v>
      </c>
      <c r="B24" s="17">
        <f t="shared" si="1"/>
        <v>46076</v>
      </c>
      <c r="C24" s="39" t="s">
        <v>3716</v>
      </c>
      <c r="D24" s="2" t="s">
        <v>466</v>
      </c>
      <c r="E24" s="2" t="s">
        <v>38</v>
      </c>
      <c r="F24" s="40">
        <v>1868</v>
      </c>
      <c r="G24" s="2" t="s">
        <v>465</v>
      </c>
      <c r="H24" s="2" t="str">
        <f t="shared" si="2"/>
        <v>USD</v>
      </c>
      <c r="I24" s="26" t="str">
        <f>Table110[[#This Row],[Short Description]]</f>
        <v>HSB3-SBR54W</v>
      </c>
      <c r="J24" s="2" t="s">
        <v>467</v>
      </c>
      <c r="K24" s="2" t="s">
        <v>391</v>
      </c>
      <c r="L24" s="2" t="str">
        <f t="shared" si="3"/>
        <v>Current</v>
      </c>
      <c r="M24" s="2" t="s">
        <v>400</v>
      </c>
      <c r="N24" s="2" t="str">
        <f t="shared" si="4"/>
        <v>Standard Freight</v>
      </c>
      <c r="O24" s="2" t="s">
        <v>39</v>
      </c>
      <c r="P24" s="2" t="s">
        <v>121</v>
      </c>
      <c r="Q24" s="46" t="str">
        <f t="shared" si="5"/>
        <v>https://www.biamp.com</v>
      </c>
      <c r="R24" s="2" t="str">
        <f>Table110[[#This Row],[Manufacturer''s Category]]</f>
        <v>Community</v>
      </c>
    </row>
    <row r="25" spans="1:18" ht="42" customHeight="1" x14ac:dyDescent="0.3">
      <c r="A25" s="2" t="str">
        <f t="shared" si="0"/>
        <v>Biamp Systems</v>
      </c>
      <c r="B25" s="17">
        <f t="shared" si="1"/>
        <v>46076</v>
      </c>
      <c r="C25" s="39" t="s">
        <v>3717</v>
      </c>
      <c r="D25" s="2" t="s">
        <v>469</v>
      </c>
      <c r="E25" s="2" t="s">
        <v>38</v>
      </c>
      <c r="F25" s="40">
        <v>1225</v>
      </c>
      <c r="G25" s="2" t="s">
        <v>468</v>
      </c>
      <c r="H25" s="2" t="str">
        <f t="shared" si="2"/>
        <v>USD</v>
      </c>
      <c r="I25" s="26" t="str">
        <f>Table110[[#This Row],[Short Description]]</f>
        <v>HSB-BFR22B</v>
      </c>
      <c r="J25" s="2" t="s">
        <v>470</v>
      </c>
      <c r="K25" s="2" t="s">
        <v>391</v>
      </c>
      <c r="L25" s="2" t="str">
        <f t="shared" si="3"/>
        <v>Current</v>
      </c>
      <c r="M25" s="2" t="s">
        <v>400</v>
      </c>
      <c r="N25" s="2" t="str">
        <f t="shared" si="4"/>
        <v>Standard Freight</v>
      </c>
      <c r="O25" s="2" t="s">
        <v>39</v>
      </c>
      <c r="P25" s="2" t="s">
        <v>121</v>
      </c>
      <c r="Q25" s="46" t="str">
        <f t="shared" si="5"/>
        <v>https://www.biamp.com</v>
      </c>
      <c r="R25" s="2" t="str">
        <f>Table110[[#This Row],[Manufacturer''s Category]]</f>
        <v>Community</v>
      </c>
    </row>
    <row r="26" spans="1:18" ht="42" customHeight="1" x14ac:dyDescent="0.3">
      <c r="A26" s="2" t="str">
        <f t="shared" si="0"/>
        <v>Biamp Systems</v>
      </c>
      <c r="B26" s="17">
        <f t="shared" si="1"/>
        <v>46076</v>
      </c>
      <c r="C26" s="39" t="s">
        <v>3718</v>
      </c>
      <c r="D26" s="2" t="s">
        <v>472</v>
      </c>
      <c r="E26" s="2" t="s">
        <v>38</v>
      </c>
      <c r="F26" s="40">
        <v>1225</v>
      </c>
      <c r="G26" s="2" t="s">
        <v>471</v>
      </c>
      <c r="H26" s="2" t="str">
        <f t="shared" si="2"/>
        <v>USD</v>
      </c>
      <c r="I26" s="26" t="str">
        <f>Table110[[#This Row],[Short Description]]</f>
        <v>HSB-BFR22W</v>
      </c>
      <c r="J26" s="2" t="s">
        <v>473</v>
      </c>
      <c r="K26" s="2" t="s">
        <v>391</v>
      </c>
      <c r="L26" s="2" t="str">
        <f t="shared" si="3"/>
        <v>Current</v>
      </c>
      <c r="M26" s="2" t="s">
        <v>400</v>
      </c>
      <c r="N26" s="2" t="str">
        <f t="shared" si="4"/>
        <v>Standard Freight</v>
      </c>
      <c r="O26" s="2" t="s">
        <v>39</v>
      </c>
      <c r="P26" s="2" t="s">
        <v>121</v>
      </c>
      <c r="Q26" s="46" t="str">
        <f t="shared" si="5"/>
        <v>https://www.biamp.com</v>
      </c>
      <c r="R26" s="2" t="str">
        <f>Table110[[#This Row],[Manufacturer''s Category]]</f>
        <v>Community</v>
      </c>
    </row>
    <row r="27" spans="1:18" ht="42" customHeight="1" x14ac:dyDescent="0.3">
      <c r="A27" s="2" t="str">
        <f t="shared" si="0"/>
        <v>Biamp Systems</v>
      </c>
      <c r="B27" s="17">
        <f t="shared" si="1"/>
        <v>46076</v>
      </c>
      <c r="C27" s="39" t="s">
        <v>3719</v>
      </c>
      <c r="D27" s="2" t="s">
        <v>475</v>
      </c>
      <c r="E27" s="2" t="s">
        <v>38</v>
      </c>
      <c r="F27" s="40">
        <v>1751</v>
      </c>
      <c r="G27" s="2" t="s">
        <v>474</v>
      </c>
      <c r="H27" s="2" t="str">
        <f t="shared" si="2"/>
        <v>USD</v>
      </c>
      <c r="I27" s="26" t="str">
        <f>Table110[[#This Row],[Short Description]]</f>
        <v>HSB-SBR54B</v>
      </c>
      <c r="J27" s="2" t="s">
        <v>476</v>
      </c>
      <c r="K27" s="2" t="s">
        <v>391</v>
      </c>
      <c r="L27" s="2" t="str">
        <f t="shared" si="3"/>
        <v>Current</v>
      </c>
      <c r="M27" s="2" t="s">
        <v>400</v>
      </c>
      <c r="N27" s="2" t="str">
        <f t="shared" si="4"/>
        <v>Standard Freight</v>
      </c>
      <c r="O27" s="2" t="s">
        <v>39</v>
      </c>
      <c r="P27" s="2" t="s">
        <v>121</v>
      </c>
      <c r="Q27" s="46" t="str">
        <f t="shared" si="5"/>
        <v>https://www.biamp.com</v>
      </c>
      <c r="R27" s="2" t="str">
        <f>Table110[[#This Row],[Manufacturer''s Category]]</f>
        <v>Community</v>
      </c>
    </row>
    <row r="28" spans="1:18" ht="42" customHeight="1" x14ac:dyDescent="0.3">
      <c r="A28" s="2" t="str">
        <f t="shared" si="0"/>
        <v>Biamp Systems</v>
      </c>
      <c r="B28" s="17">
        <f t="shared" si="1"/>
        <v>46076</v>
      </c>
      <c r="C28" s="39" t="s">
        <v>3720</v>
      </c>
      <c r="D28" s="2" t="s">
        <v>478</v>
      </c>
      <c r="E28" s="2" t="s">
        <v>38</v>
      </c>
      <c r="F28" s="40">
        <v>1751</v>
      </c>
      <c r="G28" s="2" t="s">
        <v>477</v>
      </c>
      <c r="H28" s="2" t="str">
        <f t="shared" si="2"/>
        <v>USD</v>
      </c>
      <c r="I28" s="26" t="str">
        <f>Table110[[#This Row],[Short Description]]</f>
        <v>HSB-SBR54W</v>
      </c>
      <c r="J28" s="2" t="s">
        <v>479</v>
      </c>
      <c r="K28" s="2" t="s">
        <v>391</v>
      </c>
      <c r="L28" s="2" t="str">
        <f t="shared" si="3"/>
        <v>Current</v>
      </c>
      <c r="M28" s="2" t="s">
        <v>400</v>
      </c>
      <c r="N28" s="2" t="str">
        <f t="shared" si="4"/>
        <v>Standard Freight</v>
      </c>
      <c r="O28" s="2" t="s">
        <v>39</v>
      </c>
      <c r="P28" s="2" t="s">
        <v>121</v>
      </c>
      <c r="Q28" s="46" t="str">
        <f t="shared" si="5"/>
        <v>https://www.biamp.com</v>
      </c>
      <c r="R28" s="2" t="str">
        <f>Table110[[#This Row],[Manufacturer''s Category]]</f>
        <v>Community</v>
      </c>
    </row>
    <row r="29" spans="1:18" ht="42" customHeight="1" x14ac:dyDescent="0.3">
      <c r="A29" s="2" t="str">
        <f t="shared" si="0"/>
        <v>Biamp Systems</v>
      </c>
      <c r="B29" s="17">
        <f t="shared" si="1"/>
        <v>46076</v>
      </c>
      <c r="C29" s="39" t="s">
        <v>3722</v>
      </c>
      <c r="D29" s="2" t="s">
        <v>481</v>
      </c>
      <c r="E29" s="2" t="s">
        <v>38</v>
      </c>
      <c r="F29" s="40">
        <v>772</v>
      </c>
      <c r="G29" s="2" t="s">
        <v>480</v>
      </c>
      <c r="H29" s="2" t="str">
        <f t="shared" si="2"/>
        <v>USD</v>
      </c>
      <c r="I29" s="26" t="str">
        <f>Table110[[#This Row],[Short Description]]</f>
        <v>HVS3B</v>
      </c>
      <c r="J29" s="2" t="s">
        <v>482</v>
      </c>
      <c r="K29" s="2" t="s">
        <v>391</v>
      </c>
      <c r="L29" s="2" t="str">
        <f t="shared" si="3"/>
        <v>Current</v>
      </c>
      <c r="M29" s="2" t="s">
        <v>400</v>
      </c>
      <c r="N29" s="2" t="str">
        <f t="shared" si="4"/>
        <v>Standard Freight</v>
      </c>
      <c r="O29" s="2" t="s">
        <v>39</v>
      </c>
      <c r="P29" s="2" t="s">
        <v>121</v>
      </c>
      <c r="Q29" s="46" t="str">
        <f t="shared" si="5"/>
        <v>https://www.biamp.com</v>
      </c>
      <c r="R29" s="2" t="str">
        <f>Table110[[#This Row],[Manufacturer''s Category]]</f>
        <v>Community</v>
      </c>
    </row>
    <row r="30" spans="1:18" ht="42" customHeight="1" x14ac:dyDescent="0.3">
      <c r="A30" s="2" t="str">
        <f t="shared" si="0"/>
        <v>Biamp Systems</v>
      </c>
      <c r="B30" s="17">
        <f t="shared" si="1"/>
        <v>46076</v>
      </c>
      <c r="C30" s="39" t="s">
        <v>3723</v>
      </c>
      <c r="D30" s="2" t="s">
        <v>484</v>
      </c>
      <c r="E30" s="2" t="s">
        <v>38</v>
      </c>
      <c r="F30" s="40">
        <v>772</v>
      </c>
      <c r="G30" s="2" t="s">
        <v>483</v>
      </c>
      <c r="H30" s="2" t="str">
        <f t="shared" si="2"/>
        <v>USD</v>
      </c>
      <c r="I30" s="26" t="str">
        <f>Table110[[#This Row],[Short Description]]</f>
        <v>HVS3W</v>
      </c>
      <c r="J30" s="2" t="s">
        <v>485</v>
      </c>
      <c r="K30" s="2" t="s">
        <v>391</v>
      </c>
      <c r="L30" s="2" t="str">
        <f t="shared" si="3"/>
        <v>Current</v>
      </c>
      <c r="M30" s="2" t="s">
        <v>400</v>
      </c>
      <c r="N30" s="2" t="str">
        <f t="shared" si="4"/>
        <v>Standard Freight</v>
      </c>
      <c r="O30" s="2" t="s">
        <v>39</v>
      </c>
      <c r="P30" s="2" t="s">
        <v>121</v>
      </c>
      <c r="Q30" s="46" t="str">
        <f t="shared" si="5"/>
        <v>https://www.biamp.com</v>
      </c>
      <c r="R30" s="2" t="str">
        <f>Table110[[#This Row],[Manufacturer''s Category]]</f>
        <v>Community</v>
      </c>
    </row>
    <row r="31" spans="1:18" ht="42" customHeight="1" x14ac:dyDescent="0.3">
      <c r="A31" s="2" t="str">
        <f t="shared" si="0"/>
        <v>Biamp Systems</v>
      </c>
      <c r="B31" s="17">
        <f t="shared" si="1"/>
        <v>46076</v>
      </c>
      <c r="C31" s="39" t="s">
        <v>3724</v>
      </c>
      <c r="D31" s="2" t="s">
        <v>487</v>
      </c>
      <c r="E31" s="2" t="s">
        <v>38</v>
      </c>
      <c r="F31" s="40">
        <v>676</v>
      </c>
      <c r="G31" s="2" t="s">
        <v>486</v>
      </c>
      <c r="H31" s="2" t="str">
        <f t="shared" si="2"/>
        <v>USD</v>
      </c>
      <c r="I31" s="26" t="str">
        <f>Table110[[#This Row],[Short Description]]</f>
        <v>HVSB</v>
      </c>
      <c r="J31" s="2" t="s">
        <v>488</v>
      </c>
      <c r="K31" s="2" t="s">
        <v>391</v>
      </c>
      <c r="L31" s="2" t="str">
        <f t="shared" si="3"/>
        <v>Current</v>
      </c>
      <c r="M31" s="2" t="s">
        <v>400</v>
      </c>
      <c r="N31" s="2" t="str">
        <f t="shared" si="4"/>
        <v>Standard Freight</v>
      </c>
      <c r="O31" s="2" t="s">
        <v>39</v>
      </c>
      <c r="P31" s="2" t="s">
        <v>121</v>
      </c>
      <c r="Q31" s="46" t="str">
        <f t="shared" si="5"/>
        <v>https://www.biamp.com</v>
      </c>
      <c r="R31" s="2" t="str">
        <f>Table110[[#This Row],[Manufacturer''s Category]]</f>
        <v>Community</v>
      </c>
    </row>
    <row r="32" spans="1:18" ht="42" customHeight="1" x14ac:dyDescent="0.3">
      <c r="A32" s="2" t="str">
        <f t="shared" si="0"/>
        <v>Biamp Systems</v>
      </c>
      <c r="B32" s="17">
        <f t="shared" si="1"/>
        <v>46076</v>
      </c>
      <c r="C32" s="39" t="s">
        <v>3725</v>
      </c>
      <c r="D32" s="2" t="s">
        <v>490</v>
      </c>
      <c r="E32" s="2" t="s">
        <v>38</v>
      </c>
      <c r="F32" s="40">
        <v>676</v>
      </c>
      <c r="G32" s="2" t="s">
        <v>489</v>
      </c>
      <c r="H32" s="2" t="str">
        <f t="shared" si="2"/>
        <v>USD</v>
      </c>
      <c r="I32" s="26" t="str">
        <f>Table110[[#This Row],[Short Description]]</f>
        <v>HVSW</v>
      </c>
      <c r="J32" s="2" t="s">
        <v>491</v>
      </c>
      <c r="K32" s="2" t="s">
        <v>391</v>
      </c>
      <c r="L32" s="2" t="str">
        <f t="shared" si="3"/>
        <v>Current</v>
      </c>
      <c r="M32" s="2" t="s">
        <v>400</v>
      </c>
      <c r="N32" s="2" t="str">
        <f t="shared" si="4"/>
        <v>Standard Freight</v>
      </c>
      <c r="O32" s="2" t="s">
        <v>39</v>
      </c>
      <c r="P32" s="2" t="s">
        <v>121</v>
      </c>
      <c r="Q32" s="46" t="str">
        <f t="shared" si="5"/>
        <v>https://www.biamp.com</v>
      </c>
      <c r="R32" s="2" t="str">
        <f>Table110[[#This Row],[Manufacturer''s Category]]</f>
        <v>Community</v>
      </c>
    </row>
    <row r="33" spans="1:18" ht="42" customHeight="1" x14ac:dyDescent="0.3">
      <c r="A33" s="2" t="str">
        <f t="shared" si="0"/>
        <v>Biamp Systems</v>
      </c>
      <c r="B33" s="17">
        <f t="shared" si="1"/>
        <v>46076</v>
      </c>
      <c r="C33" s="39" t="s">
        <v>3726</v>
      </c>
      <c r="D33" s="2" t="s">
        <v>493</v>
      </c>
      <c r="E33" s="2" t="s">
        <v>38</v>
      </c>
      <c r="F33" s="40">
        <v>642</v>
      </c>
      <c r="G33" s="2" t="s">
        <v>492</v>
      </c>
      <c r="H33" s="2" t="str">
        <f t="shared" si="2"/>
        <v>USD</v>
      </c>
      <c r="I33" s="26" t="str">
        <f>Table110[[#This Row],[Short Description]]</f>
        <v>IAF40B</v>
      </c>
      <c r="J33" s="2" t="s">
        <v>494</v>
      </c>
      <c r="K33" s="2" t="s">
        <v>391</v>
      </c>
      <c r="L33" s="2" t="str">
        <f t="shared" si="3"/>
        <v>Current</v>
      </c>
      <c r="M33" s="2" t="s">
        <v>400</v>
      </c>
      <c r="N33" s="2" t="str">
        <f t="shared" si="4"/>
        <v>Standard Freight</v>
      </c>
      <c r="O33" s="2" t="s">
        <v>39</v>
      </c>
      <c r="P33" s="2" t="s">
        <v>121</v>
      </c>
      <c r="Q33" s="46" t="str">
        <f t="shared" si="5"/>
        <v>https://www.biamp.com</v>
      </c>
      <c r="R33" s="2" t="str">
        <f>Table110[[#This Row],[Manufacturer''s Category]]</f>
        <v>Community</v>
      </c>
    </row>
    <row r="34" spans="1:18" ht="42" customHeight="1" x14ac:dyDescent="0.3">
      <c r="A34" s="2" t="str">
        <f t="shared" si="0"/>
        <v>Biamp Systems</v>
      </c>
      <c r="B34" s="17">
        <f t="shared" si="1"/>
        <v>46076</v>
      </c>
      <c r="C34" s="39" t="s">
        <v>3727</v>
      </c>
      <c r="D34" s="2" t="s">
        <v>496</v>
      </c>
      <c r="E34" s="2" t="s">
        <v>38</v>
      </c>
      <c r="F34" s="40">
        <v>642</v>
      </c>
      <c r="G34" s="2" t="s">
        <v>495</v>
      </c>
      <c r="H34" s="2" t="str">
        <f t="shared" si="2"/>
        <v>USD</v>
      </c>
      <c r="I34" s="26" t="str">
        <f>Table110[[#This Row],[Short Description]]</f>
        <v>IAF40W</v>
      </c>
      <c r="J34" s="2" t="s">
        <v>497</v>
      </c>
      <c r="K34" s="2" t="s">
        <v>391</v>
      </c>
      <c r="L34" s="2" t="str">
        <f t="shared" si="3"/>
        <v>Current</v>
      </c>
      <c r="M34" s="2" t="s">
        <v>400</v>
      </c>
      <c r="N34" s="2" t="str">
        <f t="shared" si="4"/>
        <v>Standard Freight</v>
      </c>
      <c r="O34" s="2" t="s">
        <v>39</v>
      </c>
      <c r="P34" s="2" t="s">
        <v>121</v>
      </c>
      <c r="Q34" s="46" t="str">
        <f t="shared" si="5"/>
        <v>https://www.biamp.com</v>
      </c>
      <c r="R34" s="2" t="str">
        <f>Table110[[#This Row],[Manufacturer''s Category]]</f>
        <v>Community</v>
      </c>
    </row>
    <row r="35" spans="1:18" ht="42" customHeight="1" x14ac:dyDescent="0.3">
      <c r="A35" s="2" t="str">
        <f t="shared" si="0"/>
        <v>Biamp Systems</v>
      </c>
      <c r="B35" s="17">
        <f t="shared" si="1"/>
        <v>46076</v>
      </c>
      <c r="C35" s="39" t="s">
        <v>3728</v>
      </c>
      <c r="D35" s="2" t="s">
        <v>499</v>
      </c>
      <c r="E35" s="2" t="s">
        <v>38</v>
      </c>
      <c r="F35" s="40">
        <v>736</v>
      </c>
      <c r="G35" s="2" t="s">
        <v>498</v>
      </c>
      <c r="H35" s="2" t="str">
        <f t="shared" si="2"/>
        <v>USD</v>
      </c>
      <c r="I35" s="26" t="str">
        <f>Table110[[#This Row],[Short Description]]</f>
        <v>IAF55B</v>
      </c>
      <c r="J35" s="2" t="s">
        <v>500</v>
      </c>
      <c r="K35" s="2" t="s">
        <v>391</v>
      </c>
      <c r="L35" s="2" t="str">
        <f t="shared" si="3"/>
        <v>Current</v>
      </c>
      <c r="M35" s="2" t="s">
        <v>400</v>
      </c>
      <c r="N35" s="2" t="str">
        <f t="shared" si="4"/>
        <v>Standard Freight</v>
      </c>
      <c r="O35" s="2" t="s">
        <v>39</v>
      </c>
      <c r="P35" s="2" t="s">
        <v>121</v>
      </c>
      <c r="Q35" s="46" t="str">
        <f t="shared" si="5"/>
        <v>https://www.biamp.com</v>
      </c>
      <c r="R35" s="2" t="str">
        <f>Table110[[#This Row],[Manufacturer''s Category]]</f>
        <v>Community</v>
      </c>
    </row>
    <row r="36" spans="1:18" ht="42" customHeight="1" x14ac:dyDescent="0.3">
      <c r="A36" s="2" t="str">
        <f t="shared" si="0"/>
        <v>Biamp Systems</v>
      </c>
      <c r="B36" s="17">
        <f t="shared" si="1"/>
        <v>46076</v>
      </c>
      <c r="C36" s="39" t="s">
        <v>3729</v>
      </c>
      <c r="D36" s="2" t="s">
        <v>502</v>
      </c>
      <c r="E36" s="2" t="s">
        <v>38</v>
      </c>
      <c r="F36" s="40">
        <v>736</v>
      </c>
      <c r="G36" s="2" t="s">
        <v>501</v>
      </c>
      <c r="H36" s="2" t="str">
        <f t="shared" si="2"/>
        <v>USD</v>
      </c>
      <c r="I36" s="26" t="str">
        <f>Table110[[#This Row],[Short Description]]</f>
        <v>IAF55W</v>
      </c>
      <c r="J36" s="2" t="s">
        <v>503</v>
      </c>
      <c r="K36" s="2" t="s">
        <v>391</v>
      </c>
      <c r="L36" s="2" t="str">
        <f t="shared" si="3"/>
        <v>Current</v>
      </c>
      <c r="M36" s="2" t="s">
        <v>400</v>
      </c>
      <c r="N36" s="2" t="str">
        <f t="shared" si="4"/>
        <v>Standard Freight</v>
      </c>
      <c r="O36" s="2" t="s">
        <v>39</v>
      </c>
      <c r="P36" s="2" t="s">
        <v>121</v>
      </c>
      <c r="Q36" s="46" t="str">
        <f t="shared" si="5"/>
        <v>https://www.biamp.com</v>
      </c>
      <c r="R36" s="2" t="str">
        <f>Table110[[#This Row],[Manufacturer''s Category]]</f>
        <v>Community</v>
      </c>
    </row>
    <row r="37" spans="1:18" ht="42" customHeight="1" x14ac:dyDescent="0.3">
      <c r="A37" s="2" t="str">
        <f t="shared" si="0"/>
        <v>Biamp Systems</v>
      </c>
      <c r="B37" s="17">
        <f t="shared" si="1"/>
        <v>46076</v>
      </c>
      <c r="C37" s="39" t="s">
        <v>3730</v>
      </c>
      <c r="D37" s="2" t="s">
        <v>505</v>
      </c>
      <c r="E37" s="2" t="s">
        <v>38</v>
      </c>
      <c r="F37" s="40">
        <v>1399</v>
      </c>
      <c r="G37" s="2" t="s">
        <v>504</v>
      </c>
      <c r="H37" s="2" t="str">
        <f t="shared" si="2"/>
        <v>USD</v>
      </c>
      <c r="I37" s="26" t="str">
        <f>Table110[[#This Row],[Short Description]]</f>
        <v>IC6-1062/00B</v>
      </c>
      <c r="J37" s="2" t="s">
        <v>506</v>
      </c>
      <c r="K37" s="2" t="s">
        <v>507</v>
      </c>
      <c r="L37" s="2" t="str">
        <f t="shared" si="3"/>
        <v>Current</v>
      </c>
      <c r="M37" s="2" t="s">
        <v>400</v>
      </c>
      <c r="N37" s="2" t="str">
        <f t="shared" si="4"/>
        <v>Standard Freight</v>
      </c>
      <c r="O37" s="2" t="s">
        <v>39</v>
      </c>
      <c r="P37" s="2" t="s">
        <v>121</v>
      </c>
      <c r="Q37" s="46" t="str">
        <f t="shared" si="5"/>
        <v>https://www.biamp.com</v>
      </c>
      <c r="R37" s="2" t="str">
        <f>Table110[[#This Row],[Manufacturer''s Category]]</f>
        <v>Community</v>
      </c>
    </row>
    <row r="38" spans="1:18" ht="42" customHeight="1" x14ac:dyDescent="0.3">
      <c r="A38" s="2" t="str">
        <f t="shared" si="0"/>
        <v>Biamp Systems</v>
      </c>
      <c r="B38" s="17">
        <f t="shared" si="1"/>
        <v>46076</v>
      </c>
      <c r="C38" s="39" t="s">
        <v>3731</v>
      </c>
      <c r="D38" s="2" t="s">
        <v>509</v>
      </c>
      <c r="E38" s="2" t="s">
        <v>38</v>
      </c>
      <c r="F38" s="40">
        <v>1399</v>
      </c>
      <c r="G38" s="2" t="s">
        <v>508</v>
      </c>
      <c r="H38" s="2" t="str">
        <f t="shared" si="2"/>
        <v>USD</v>
      </c>
      <c r="I38" s="26" t="str">
        <f>Table110[[#This Row],[Short Description]]</f>
        <v>IC6-1062/00W</v>
      </c>
      <c r="J38" s="2" t="s">
        <v>510</v>
      </c>
      <c r="K38" s="2" t="s">
        <v>507</v>
      </c>
      <c r="L38" s="2" t="str">
        <f t="shared" si="3"/>
        <v>Current</v>
      </c>
      <c r="M38" s="2" t="s">
        <v>400</v>
      </c>
      <c r="N38" s="2" t="str">
        <f t="shared" si="4"/>
        <v>Standard Freight</v>
      </c>
      <c r="O38" s="2" t="s">
        <v>39</v>
      </c>
      <c r="P38" s="2" t="s">
        <v>121</v>
      </c>
      <c r="Q38" s="46" t="str">
        <f t="shared" si="5"/>
        <v>https://www.biamp.com</v>
      </c>
      <c r="R38" s="2" t="str">
        <f>Table110[[#This Row],[Manufacturer''s Category]]</f>
        <v>Community</v>
      </c>
    </row>
    <row r="39" spans="1:18" ht="42" customHeight="1" x14ac:dyDescent="0.3">
      <c r="A39" s="2" t="str">
        <f t="shared" si="0"/>
        <v>Biamp Systems</v>
      </c>
      <c r="B39" s="17">
        <f t="shared" si="1"/>
        <v>46076</v>
      </c>
      <c r="C39" s="39" t="s">
        <v>3732</v>
      </c>
      <c r="D39" s="2" t="s">
        <v>512</v>
      </c>
      <c r="E39" s="2" t="s">
        <v>38</v>
      </c>
      <c r="F39" s="40">
        <v>1518</v>
      </c>
      <c r="G39" s="2" t="s">
        <v>511</v>
      </c>
      <c r="H39" s="2" t="str">
        <f t="shared" si="2"/>
        <v>USD</v>
      </c>
      <c r="I39" s="26" t="str">
        <f>Table110[[#This Row],[Short Description]]</f>
        <v>IC6-1062T00B</v>
      </c>
      <c r="J39" s="2" t="s">
        <v>513</v>
      </c>
      <c r="K39" s="2" t="s">
        <v>507</v>
      </c>
      <c r="L39" s="2" t="str">
        <f t="shared" si="3"/>
        <v>Current</v>
      </c>
      <c r="M39" s="2" t="s">
        <v>400</v>
      </c>
      <c r="N39" s="2" t="str">
        <f t="shared" si="4"/>
        <v>Standard Freight</v>
      </c>
      <c r="O39" s="2" t="s">
        <v>39</v>
      </c>
      <c r="P39" s="2" t="s">
        <v>121</v>
      </c>
      <c r="Q39" s="46" t="str">
        <f t="shared" si="5"/>
        <v>https://www.biamp.com</v>
      </c>
      <c r="R39" s="2" t="str">
        <f>Table110[[#This Row],[Manufacturer''s Category]]</f>
        <v>Community</v>
      </c>
    </row>
    <row r="40" spans="1:18" ht="42" customHeight="1" x14ac:dyDescent="0.3">
      <c r="A40" s="2" t="str">
        <f t="shared" si="0"/>
        <v>Biamp Systems</v>
      </c>
      <c r="B40" s="17">
        <f t="shared" si="1"/>
        <v>46076</v>
      </c>
      <c r="C40" s="39" t="s">
        <v>3733</v>
      </c>
      <c r="D40" s="2" t="s">
        <v>515</v>
      </c>
      <c r="E40" s="2" t="s">
        <v>38</v>
      </c>
      <c r="F40" s="40">
        <v>1518</v>
      </c>
      <c r="G40" s="2" t="s">
        <v>514</v>
      </c>
      <c r="H40" s="2" t="str">
        <f t="shared" si="2"/>
        <v>USD</v>
      </c>
      <c r="I40" s="26" t="str">
        <f>Table110[[#This Row],[Short Description]]</f>
        <v>IC6-1062T00W</v>
      </c>
      <c r="J40" s="2" t="s">
        <v>516</v>
      </c>
      <c r="K40" s="2" t="s">
        <v>507</v>
      </c>
      <c r="L40" s="2" t="str">
        <f t="shared" si="3"/>
        <v>Current</v>
      </c>
      <c r="M40" s="2" t="s">
        <v>400</v>
      </c>
      <c r="N40" s="2" t="str">
        <f t="shared" si="4"/>
        <v>Standard Freight</v>
      </c>
      <c r="O40" s="2" t="s">
        <v>39</v>
      </c>
      <c r="P40" s="2" t="s">
        <v>121</v>
      </c>
      <c r="Q40" s="46" t="str">
        <f t="shared" si="5"/>
        <v>https://www.biamp.com</v>
      </c>
      <c r="R40" s="2" t="str">
        <f>Table110[[#This Row],[Manufacturer''s Category]]</f>
        <v>Community</v>
      </c>
    </row>
    <row r="41" spans="1:18" ht="42" customHeight="1" x14ac:dyDescent="0.3">
      <c r="A41" s="2" t="str">
        <f t="shared" si="0"/>
        <v>Biamp Systems</v>
      </c>
      <c r="B41" s="17">
        <f t="shared" si="1"/>
        <v>46076</v>
      </c>
      <c r="C41" s="39" t="s">
        <v>3734</v>
      </c>
      <c r="D41" s="2" t="s">
        <v>518</v>
      </c>
      <c r="E41" s="2" t="s">
        <v>38</v>
      </c>
      <c r="F41" s="40">
        <v>1590</v>
      </c>
      <c r="G41" s="2" t="s">
        <v>517</v>
      </c>
      <c r="H41" s="2" t="str">
        <f t="shared" si="2"/>
        <v>USD</v>
      </c>
      <c r="I41" s="26" t="str">
        <f>Table110[[#This Row],[Short Description]]</f>
        <v>IC6-1062WR00</v>
      </c>
      <c r="J41" s="2" t="s">
        <v>519</v>
      </c>
      <c r="K41" s="2" t="s">
        <v>507</v>
      </c>
      <c r="L41" s="2" t="str">
        <f t="shared" si="3"/>
        <v>Current</v>
      </c>
      <c r="M41" s="2" t="s">
        <v>400</v>
      </c>
      <c r="N41" s="2" t="str">
        <f t="shared" si="4"/>
        <v>Standard Freight</v>
      </c>
      <c r="O41" s="2" t="s">
        <v>39</v>
      </c>
      <c r="P41" s="2" t="s">
        <v>121</v>
      </c>
      <c r="Q41" s="46" t="str">
        <f t="shared" si="5"/>
        <v>https://www.biamp.com</v>
      </c>
      <c r="R41" s="2" t="str">
        <f>Table110[[#This Row],[Manufacturer''s Category]]</f>
        <v>Community</v>
      </c>
    </row>
    <row r="42" spans="1:18" ht="42" customHeight="1" x14ac:dyDescent="0.3">
      <c r="A42" s="2" t="str">
        <f t="shared" si="0"/>
        <v>Biamp Systems</v>
      </c>
      <c r="B42" s="17">
        <f t="shared" si="1"/>
        <v>46076</v>
      </c>
      <c r="C42" s="39" t="s">
        <v>3735</v>
      </c>
      <c r="D42" s="2" t="s">
        <v>521</v>
      </c>
      <c r="E42" s="2" t="s">
        <v>38</v>
      </c>
      <c r="F42" s="40">
        <v>1696</v>
      </c>
      <c r="G42" s="2" t="s">
        <v>520</v>
      </c>
      <c r="H42" s="2" t="str">
        <f t="shared" si="2"/>
        <v>USD</v>
      </c>
      <c r="I42" s="26" t="str">
        <f>Table110[[#This Row],[Short Description]]</f>
        <v>IC6-1062WT00</v>
      </c>
      <c r="J42" s="2" t="s">
        <v>522</v>
      </c>
      <c r="K42" s="2" t="s">
        <v>507</v>
      </c>
      <c r="L42" s="2" t="str">
        <f t="shared" si="3"/>
        <v>Current</v>
      </c>
      <c r="M42" s="2" t="s">
        <v>400</v>
      </c>
      <c r="N42" s="2" t="str">
        <f t="shared" si="4"/>
        <v>Standard Freight</v>
      </c>
      <c r="O42" s="2" t="s">
        <v>39</v>
      </c>
      <c r="P42" s="2" t="s">
        <v>121</v>
      </c>
      <c r="Q42" s="46" t="str">
        <f t="shared" si="5"/>
        <v>https://www.biamp.com</v>
      </c>
      <c r="R42" s="2" t="str">
        <f>Table110[[#This Row],[Manufacturer''s Category]]</f>
        <v>Community</v>
      </c>
    </row>
    <row r="43" spans="1:18" ht="42" customHeight="1" x14ac:dyDescent="0.3">
      <c r="A43" s="2" t="str">
        <f t="shared" si="0"/>
        <v>Biamp Systems</v>
      </c>
      <c r="B43" s="17">
        <f t="shared" si="1"/>
        <v>46076</v>
      </c>
      <c r="C43" s="39" t="s">
        <v>3736</v>
      </c>
      <c r="D43" s="2" t="s">
        <v>524</v>
      </c>
      <c r="E43" s="2" t="s">
        <v>38</v>
      </c>
      <c r="F43" s="40">
        <v>1808</v>
      </c>
      <c r="G43" s="2" t="s">
        <v>523</v>
      </c>
      <c r="H43" s="2" t="str">
        <f t="shared" si="2"/>
        <v>USD</v>
      </c>
      <c r="I43" s="26" t="str">
        <f>Table110[[#This Row],[Short Description]]</f>
        <v>IC6-1082/26B</v>
      </c>
      <c r="J43" s="2" t="s">
        <v>525</v>
      </c>
      <c r="K43" s="2" t="s">
        <v>507</v>
      </c>
      <c r="L43" s="2" t="str">
        <f t="shared" si="3"/>
        <v>Current</v>
      </c>
      <c r="M43" s="2" t="s">
        <v>400</v>
      </c>
      <c r="N43" s="2" t="str">
        <f t="shared" si="4"/>
        <v>Standard Freight</v>
      </c>
      <c r="O43" s="2" t="s">
        <v>39</v>
      </c>
      <c r="P43" s="2" t="s">
        <v>121</v>
      </c>
      <c r="Q43" s="46" t="str">
        <f t="shared" si="5"/>
        <v>https://www.biamp.com</v>
      </c>
      <c r="R43" s="2" t="str">
        <f>Table110[[#This Row],[Manufacturer''s Category]]</f>
        <v>Community</v>
      </c>
    </row>
    <row r="44" spans="1:18" ht="42" customHeight="1" x14ac:dyDescent="0.3">
      <c r="A44" s="2" t="str">
        <f t="shared" si="0"/>
        <v>Biamp Systems</v>
      </c>
      <c r="B44" s="17">
        <f t="shared" si="1"/>
        <v>46076</v>
      </c>
      <c r="C44" s="39" t="s">
        <v>3737</v>
      </c>
      <c r="D44" s="2" t="s">
        <v>527</v>
      </c>
      <c r="E44" s="2" t="s">
        <v>38</v>
      </c>
      <c r="F44" s="40">
        <v>1808</v>
      </c>
      <c r="G44" s="2" t="s">
        <v>526</v>
      </c>
      <c r="H44" s="2" t="str">
        <f t="shared" si="2"/>
        <v>USD</v>
      </c>
      <c r="I44" s="26" t="str">
        <f>Table110[[#This Row],[Short Description]]</f>
        <v>IC6-1082/26W</v>
      </c>
      <c r="J44" s="2" t="s">
        <v>528</v>
      </c>
      <c r="K44" s="2" t="s">
        <v>507</v>
      </c>
      <c r="L44" s="2" t="str">
        <f t="shared" si="3"/>
        <v>Current</v>
      </c>
      <c r="M44" s="2" t="s">
        <v>400</v>
      </c>
      <c r="N44" s="2" t="str">
        <f t="shared" si="4"/>
        <v>Standard Freight</v>
      </c>
      <c r="O44" s="2" t="s">
        <v>39</v>
      </c>
      <c r="P44" s="2" t="s">
        <v>121</v>
      </c>
      <c r="Q44" s="46" t="str">
        <f t="shared" si="5"/>
        <v>https://www.biamp.com</v>
      </c>
      <c r="R44" s="2" t="str">
        <f>Table110[[#This Row],[Manufacturer''s Category]]</f>
        <v>Community</v>
      </c>
    </row>
    <row r="45" spans="1:18" ht="42" customHeight="1" x14ac:dyDescent="0.3">
      <c r="A45" s="2" t="str">
        <f t="shared" si="0"/>
        <v>Biamp Systems</v>
      </c>
      <c r="B45" s="17">
        <f t="shared" si="1"/>
        <v>46076</v>
      </c>
      <c r="C45" s="39" t="s">
        <v>3738</v>
      </c>
      <c r="D45" s="2" t="s">
        <v>530</v>
      </c>
      <c r="E45" s="2" t="s">
        <v>38</v>
      </c>
      <c r="F45" s="40">
        <v>1808</v>
      </c>
      <c r="G45" s="2" t="s">
        <v>529</v>
      </c>
      <c r="H45" s="2" t="str">
        <f t="shared" si="2"/>
        <v>USD</v>
      </c>
      <c r="I45" s="26" t="str">
        <f>Table110[[#This Row],[Short Description]]</f>
        <v>IC6-1082/96B</v>
      </c>
      <c r="J45" s="2" t="s">
        <v>531</v>
      </c>
      <c r="K45" s="2" t="s">
        <v>507</v>
      </c>
      <c r="L45" s="2" t="str">
        <f t="shared" si="3"/>
        <v>Current</v>
      </c>
      <c r="M45" s="2" t="s">
        <v>400</v>
      </c>
      <c r="N45" s="2" t="str">
        <f t="shared" si="4"/>
        <v>Standard Freight</v>
      </c>
      <c r="O45" s="2" t="s">
        <v>39</v>
      </c>
      <c r="P45" s="2" t="s">
        <v>121</v>
      </c>
      <c r="Q45" s="46" t="str">
        <f t="shared" si="5"/>
        <v>https://www.biamp.com</v>
      </c>
      <c r="R45" s="2" t="str">
        <f>Table110[[#This Row],[Manufacturer''s Category]]</f>
        <v>Community</v>
      </c>
    </row>
    <row r="46" spans="1:18" ht="42" customHeight="1" x14ac:dyDescent="0.3">
      <c r="A46" s="2" t="str">
        <f t="shared" si="0"/>
        <v>Biamp Systems</v>
      </c>
      <c r="B46" s="17">
        <f t="shared" si="1"/>
        <v>46076</v>
      </c>
      <c r="C46" s="39" t="s">
        <v>3739</v>
      </c>
      <c r="D46" s="2" t="s">
        <v>533</v>
      </c>
      <c r="E46" s="2" t="s">
        <v>38</v>
      </c>
      <c r="F46" s="40">
        <v>1808</v>
      </c>
      <c r="G46" s="2" t="s">
        <v>532</v>
      </c>
      <c r="H46" s="2" t="str">
        <f t="shared" si="2"/>
        <v>USD</v>
      </c>
      <c r="I46" s="26" t="str">
        <f>Table110[[#This Row],[Short Description]]</f>
        <v>IC6-1082/96W</v>
      </c>
      <c r="J46" s="2" t="s">
        <v>534</v>
      </c>
      <c r="K46" s="2" t="s">
        <v>507</v>
      </c>
      <c r="L46" s="2" t="str">
        <f t="shared" si="3"/>
        <v>Current</v>
      </c>
      <c r="M46" s="2" t="s">
        <v>400</v>
      </c>
      <c r="N46" s="2" t="str">
        <f t="shared" si="4"/>
        <v>Standard Freight</v>
      </c>
      <c r="O46" s="2" t="s">
        <v>39</v>
      </c>
      <c r="P46" s="2" t="s">
        <v>121</v>
      </c>
      <c r="Q46" s="46" t="str">
        <f t="shared" si="5"/>
        <v>https://www.biamp.com</v>
      </c>
      <c r="R46" s="2" t="str">
        <f>Table110[[#This Row],[Manufacturer''s Category]]</f>
        <v>Community</v>
      </c>
    </row>
    <row r="47" spans="1:18" ht="42" customHeight="1" x14ac:dyDescent="0.3">
      <c r="A47" s="2" t="str">
        <f t="shared" si="0"/>
        <v>Biamp Systems</v>
      </c>
      <c r="B47" s="17">
        <f t="shared" si="1"/>
        <v>46076</v>
      </c>
      <c r="C47" s="39" t="s">
        <v>3740</v>
      </c>
      <c r="D47" s="2" t="s">
        <v>536</v>
      </c>
      <c r="E47" s="2" t="s">
        <v>38</v>
      </c>
      <c r="F47" s="40">
        <v>1925</v>
      </c>
      <c r="G47" s="2" t="s">
        <v>535</v>
      </c>
      <c r="H47" s="2" t="str">
        <f t="shared" si="2"/>
        <v>USD</v>
      </c>
      <c r="I47" s="26" t="str">
        <f>Table110[[#This Row],[Short Description]]</f>
        <v>IC6-1082T26B</v>
      </c>
      <c r="J47" s="2" t="s">
        <v>537</v>
      </c>
      <c r="K47" s="2" t="s">
        <v>507</v>
      </c>
      <c r="L47" s="2" t="str">
        <f t="shared" si="3"/>
        <v>Current</v>
      </c>
      <c r="M47" s="2" t="s">
        <v>400</v>
      </c>
      <c r="N47" s="2" t="str">
        <f t="shared" si="4"/>
        <v>Standard Freight</v>
      </c>
      <c r="O47" s="2" t="s">
        <v>39</v>
      </c>
      <c r="P47" s="2" t="s">
        <v>121</v>
      </c>
      <c r="Q47" s="46" t="str">
        <f t="shared" si="5"/>
        <v>https://www.biamp.com</v>
      </c>
      <c r="R47" s="2" t="str">
        <f>Table110[[#This Row],[Manufacturer''s Category]]</f>
        <v>Community</v>
      </c>
    </row>
    <row r="48" spans="1:18" ht="42" customHeight="1" x14ac:dyDescent="0.3">
      <c r="A48" s="2" t="str">
        <f t="shared" si="0"/>
        <v>Biamp Systems</v>
      </c>
      <c r="B48" s="17">
        <f t="shared" si="1"/>
        <v>46076</v>
      </c>
      <c r="C48" s="39" t="s">
        <v>3741</v>
      </c>
      <c r="D48" s="2" t="s">
        <v>539</v>
      </c>
      <c r="E48" s="2" t="s">
        <v>38</v>
      </c>
      <c r="F48" s="40">
        <v>1925</v>
      </c>
      <c r="G48" s="2" t="s">
        <v>538</v>
      </c>
      <c r="H48" s="2" t="str">
        <f t="shared" si="2"/>
        <v>USD</v>
      </c>
      <c r="I48" s="26" t="str">
        <f>Table110[[#This Row],[Short Description]]</f>
        <v>IC6-1082T26W</v>
      </c>
      <c r="J48" s="2" t="s">
        <v>540</v>
      </c>
      <c r="K48" s="2" t="s">
        <v>507</v>
      </c>
      <c r="L48" s="2" t="str">
        <f t="shared" si="3"/>
        <v>Current</v>
      </c>
      <c r="M48" s="2" t="s">
        <v>400</v>
      </c>
      <c r="N48" s="2" t="str">
        <f t="shared" si="4"/>
        <v>Standard Freight</v>
      </c>
      <c r="O48" s="2" t="s">
        <v>39</v>
      </c>
      <c r="P48" s="2" t="s">
        <v>121</v>
      </c>
      <c r="Q48" s="46" t="str">
        <f t="shared" si="5"/>
        <v>https://www.biamp.com</v>
      </c>
      <c r="R48" s="2" t="str">
        <f>Table110[[#This Row],[Manufacturer''s Category]]</f>
        <v>Community</v>
      </c>
    </row>
    <row r="49" spans="1:18" ht="42" customHeight="1" x14ac:dyDescent="0.3">
      <c r="A49" s="2" t="str">
        <f t="shared" si="0"/>
        <v>Biamp Systems</v>
      </c>
      <c r="B49" s="17">
        <f t="shared" si="1"/>
        <v>46076</v>
      </c>
      <c r="C49" s="39" t="s">
        <v>3742</v>
      </c>
      <c r="D49" s="2" t="s">
        <v>542</v>
      </c>
      <c r="E49" s="2" t="s">
        <v>38</v>
      </c>
      <c r="F49" s="40">
        <v>1925</v>
      </c>
      <c r="G49" s="2" t="s">
        <v>541</v>
      </c>
      <c r="H49" s="2" t="str">
        <f t="shared" si="2"/>
        <v>USD</v>
      </c>
      <c r="I49" s="26" t="str">
        <f>Table110[[#This Row],[Short Description]]</f>
        <v>IC6-1082T96B</v>
      </c>
      <c r="J49" s="2" t="s">
        <v>543</v>
      </c>
      <c r="K49" s="2" t="s">
        <v>507</v>
      </c>
      <c r="L49" s="2" t="str">
        <f t="shared" si="3"/>
        <v>Current</v>
      </c>
      <c r="M49" s="2" t="s">
        <v>400</v>
      </c>
      <c r="N49" s="2" t="str">
        <f t="shared" si="4"/>
        <v>Standard Freight</v>
      </c>
      <c r="O49" s="2" t="s">
        <v>39</v>
      </c>
      <c r="P49" s="2" t="s">
        <v>121</v>
      </c>
      <c r="Q49" s="46" t="str">
        <f t="shared" si="5"/>
        <v>https://www.biamp.com</v>
      </c>
      <c r="R49" s="2" t="str">
        <f>Table110[[#This Row],[Manufacturer''s Category]]</f>
        <v>Community</v>
      </c>
    </row>
    <row r="50" spans="1:18" ht="42" customHeight="1" x14ac:dyDescent="0.3">
      <c r="A50" s="2" t="str">
        <f t="shared" si="0"/>
        <v>Biamp Systems</v>
      </c>
      <c r="B50" s="17">
        <f t="shared" si="1"/>
        <v>46076</v>
      </c>
      <c r="C50" s="39" t="s">
        <v>3743</v>
      </c>
      <c r="D50" s="2" t="s">
        <v>545</v>
      </c>
      <c r="E50" s="2" t="s">
        <v>38</v>
      </c>
      <c r="F50" s="40">
        <v>1925</v>
      </c>
      <c r="G50" s="2" t="s">
        <v>544</v>
      </c>
      <c r="H50" s="2" t="str">
        <f t="shared" si="2"/>
        <v>USD</v>
      </c>
      <c r="I50" s="26" t="str">
        <f>Table110[[#This Row],[Short Description]]</f>
        <v>IC6-1082T96W</v>
      </c>
      <c r="J50" s="2" t="s">
        <v>546</v>
      </c>
      <c r="K50" s="2" t="s">
        <v>507</v>
      </c>
      <c r="L50" s="2" t="str">
        <f t="shared" si="3"/>
        <v>Current</v>
      </c>
      <c r="M50" s="2" t="s">
        <v>400</v>
      </c>
      <c r="N50" s="2" t="str">
        <f t="shared" si="4"/>
        <v>Standard Freight</v>
      </c>
      <c r="O50" s="2" t="s">
        <v>39</v>
      </c>
      <c r="P50" s="2" t="s">
        <v>121</v>
      </c>
      <c r="Q50" s="46" t="str">
        <f t="shared" si="5"/>
        <v>https://www.biamp.com</v>
      </c>
      <c r="R50" s="2" t="str">
        <f>Table110[[#This Row],[Manufacturer''s Category]]</f>
        <v>Community</v>
      </c>
    </row>
    <row r="51" spans="1:18" ht="42" customHeight="1" x14ac:dyDescent="0.3">
      <c r="A51" s="2" t="str">
        <f t="shared" si="0"/>
        <v>Biamp Systems</v>
      </c>
      <c r="B51" s="17">
        <f t="shared" si="1"/>
        <v>46076</v>
      </c>
      <c r="C51" s="39" t="s">
        <v>3744</v>
      </c>
      <c r="D51" s="2" t="s">
        <v>548</v>
      </c>
      <c r="E51" s="2" t="s">
        <v>38</v>
      </c>
      <c r="F51" s="40">
        <v>2120</v>
      </c>
      <c r="G51" s="2" t="s">
        <v>547</v>
      </c>
      <c r="H51" s="2" t="str">
        <f t="shared" si="2"/>
        <v>USD</v>
      </c>
      <c r="I51" s="26" t="str">
        <f>Table110[[#This Row],[Short Description]]</f>
        <v>IC6-1082WR26</v>
      </c>
      <c r="J51" s="2" t="s">
        <v>549</v>
      </c>
      <c r="K51" s="2" t="s">
        <v>507</v>
      </c>
      <c r="L51" s="2" t="str">
        <f t="shared" si="3"/>
        <v>Current</v>
      </c>
      <c r="M51" s="2" t="s">
        <v>400</v>
      </c>
      <c r="N51" s="2" t="str">
        <f t="shared" si="4"/>
        <v>Standard Freight</v>
      </c>
      <c r="O51" s="2" t="s">
        <v>39</v>
      </c>
      <c r="P51" s="2" t="s">
        <v>121</v>
      </c>
      <c r="Q51" s="46" t="str">
        <f t="shared" si="5"/>
        <v>https://www.biamp.com</v>
      </c>
      <c r="R51" s="2" t="str">
        <f>Table110[[#This Row],[Manufacturer''s Category]]</f>
        <v>Community</v>
      </c>
    </row>
    <row r="52" spans="1:18" ht="42" customHeight="1" x14ac:dyDescent="0.3">
      <c r="A52" s="2" t="str">
        <f t="shared" si="0"/>
        <v>Biamp Systems</v>
      </c>
      <c r="B52" s="17">
        <f t="shared" si="1"/>
        <v>46076</v>
      </c>
      <c r="C52" s="39" t="s">
        <v>3745</v>
      </c>
      <c r="D52" s="2" t="s">
        <v>551</v>
      </c>
      <c r="E52" s="2" t="s">
        <v>38</v>
      </c>
      <c r="F52" s="40">
        <v>2120</v>
      </c>
      <c r="G52" s="2" t="s">
        <v>550</v>
      </c>
      <c r="H52" s="2" t="str">
        <f t="shared" si="2"/>
        <v>USD</v>
      </c>
      <c r="I52" s="26" t="str">
        <f>Table110[[#This Row],[Short Description]]</f>
        <v>IC6-1082WR96</v>
      </c>
      <c r="J52" s="2" t="s">
        <v>552</v>
      </c>
      <c r="K52" s="2" t="s">
        <v>507</v>
      </c>
      <c r="L52" s="2" t="str">
        <f t="shared" si="3"/>
        <v>Current</v>
      </c>
      <c r="M52" s="2" t="s">
        <v>400</v>
      </c>
      <c r="N52" s="2" t="str">
        <f t="shared" si="4"/>
        <v>Standard Freight</v>
      </c>
      <c r="O52" s="2" t="s">
        <v>39</v>
      </c>
      <c r="P52" s="2" t="s">
        <v>121</v>
      </c>
      <c r="Q52" s="46" t="str">
        <f t="shared" si="5"/>
        <v>https://www.biamp.com</v>
      </c>
      <c r="R52" s="2" t="str">
        <f>Table110[[#This Row],[Manufacturer''s Category]]</f>
        <v>Community</v>
      </c>
    </row>
    <row r="53" spans="1:18" ht="42" customHeight="1" x14ac:dyDescent="0.3">
      <c r="A53" s="2" t="str">
        <f t="shared" si="0"/>
        <v>Biamp Systems</v>
      </c>
      <c r="B53" s="17">
        <f t="shared" si="1"/>
        <v>46076</v>
      </c>
      <c r="C53" s="39" t="s">
        <v>3746</v>
      </c>
      <c r="D53" s="2" t="s">
        <v>554</v>
      </c>
      <c r="E53" s="2" t="s">
        <v>38</v>
      </c>
      <c r="F53" s="40">
        <v>2226</v>
      </c>
      <c r="G53" s="2" t="s">
        <v>553</v>
      </c>
      <c r="H53" s="2" t="str">
        <f t="shared" si="2"/>
        <v>USD</v>
      </c>
      <c r="I53" s="26" t="str">
        <f>Table110[[#This Row],[Short Description]]</f>
        <v>IC6-1082WT26</v>
      </c>
      <c r="J53" s="2" t="s">
        <v>555</v>
      </c>
      <c r="K53" s="2" t="s">
        <v>507</v>
      </c>
      <c r="L53" s="2" t="str">
        <f t="shared" si="3"/>
        <v>Current</v>
      </c>
      <c r="M53" s="2" t="s">
        <v>400</v>
      </c>
      <c r="N53" s="2" t="str">
        <f t="shared" si="4"/>
        <v>Standard Freight</v>
      </c>
      <c r="O53" s="2" t="s">
        <v>39</v>
      </c>
      <c r="P53" s="2" t="s">
        <v>121</v>
      </c>
      <c r="Q53" s="46" t="str">
        <f t="shared" si="5"/>
        <v>https://www.biamp.com</v>
      </c>
      <c r="R53" s="2" t="str">
        <f>Table110[[#This Row],[Manufacturer''s Category]]</f>
        <v>Community</v>
      </c>
    </row>
    <row r="54" spans="1:18" ht="42" customHeight="1" x14ac:dyDescent="0.3">
      <c r="A54" s="2" t="str">
        <f t="shared" si="0"/>
        <v>Biamp Systems</v>
      </c>
      <c r="B54" s="17">
        <f t="shared" si="1"/>
        <v>46076</v>
      </c>
      <c r="C54" s="39" t="s">
        <v>3747</v>
      </c>
      <c r="D54" s="2" t="s">
        <v>557</v>
      </c>
      <c r="E54" s="2" t="s">
        <v>38</v>
      </c>
      <c r="F54" s="40">
        <v>2226</v>
      </c>
      <c r="G54" s="2" t="s">
        <v>556</v>
      </c>
      <c r="H54" s="2" t="str">
        <f t="shared" si="2"/>
        <v>USD</v>
      </c>
      <c r="I54" s="26" t="str">
        <f>Table110[[#This Row],[Short Description]]</f>
        <v>IC6-1082WT96</v>
      </c>
      <c r="J54" s="2" t="s">
        <v>558</v>
      </c>
      <c r="K54" s="2" t="s">
        <v>507</v>
      </c>
      <c r="L54" s="2" t="str">
        <f t="shared" si="3"/>
        <v>Current</v>
      </c>
      <c r="M54" s="2" t="s">
        <v>400</v>
      </c>
      <c r="N54" s="2" t="str">
        <f t="shared" si="4"/>
        <v>Standard Freight</v>
      </c>
      <c r="O54" s="2" t="s">
        <v>39</v>
      </c>
      <c r="P54" s="2" t="s">
        <v>121</v>
      </c>
      <c r="Q54" s="46" t="str">
        <f t="shared" si="5"/>
        <v>https://www.biamp.com</v>
      </c>
      <c r="R54" s="2" t="str">
        <f>Table110[[#This Row],[Manufacturer''s Category]]</f>
        <v>Community</v>
      </c>
    </row>
    <row r="55" spans="1:18" ht="42" customHeight="1" x14ac:dyDescent="0.3">
      <c r="A55" s="2" t="str">
        <f t="shared" si="0"/>
        <v>Biamp Systems</v>
      </c>
      <c r="B55" s="17">
        <f t="shared" si="1"/>
        <v>46076</v>
      </c>
      <c r="C55" s="39" t="s">
        <v>3748</v>
      </c>
      <c r="D55" s="2" t="s">
        <v>560</v>
      </c>
      <c r="E55" s="2" t="s">
        <v>38</v>
      </c>
      <c r="F55" s="40">
        <v>2332</v>
      </c>
      <c r="G55" s="2" t="s">
        <v>559</v>
      </c>
      <c r="H55" s="2" t="str">
        <f t="shared" si="2"/>
        <v>USD</v>
      </c>
      <c r="I55" s="26" t="str">
        <f>Table110[[#This Row],[Short Description]]</f>
        <v>IC6-2082/26B</v>
      </c>
      <c r="J55" s="2" t="s">
        <v>561</v>
      </c>
      <c r="K55" s="2" t="s">
        <v>507</v>
      </c>
      <c r="L55" s="2" t="str">
        <f t="shared" si="3"/>
        <v>Current</v>
      </c>
      <c r="M55" s="2" t="s">
        <v>400</v>
      </c>
      <c r="N55" s="2" t="str">
        <f t="shared" si="4"/>
        <v>Standard Freight</v>
      </c>
      <c r="O55" s="2" t="s">
        <v>39</v>
      </c>
      <c r="P55" s="2" t="s">
        <v>121</v>
      </c>
      <c r="Q55" s="46" t="str">
        <f t="shared" si="5"/>
        <v>https://www.biamp.com</v>
      </c>
      <c r="R55" s="2" t="str">
        <f>Table110[[#This Row],[Manufacturer''s Category]]</f>
        <v>Community</v>
      </c>
    </row>
    <row r="56" spans="1:18" ht="42" customHeight="1" x14ac:dyDescent="0.3">
      <c r="A56" s="2" t="str">
        <f t="shared" si="0"/>
        <v>Biamp Systems</v>
      </c>
      <c r="B56" s="17">
        <f t="shared" si="1"/>
        <v>46076</v>
      </c>
      <c r="C56" s="39" t="s">
        <v>3749</v>
      </c>
      <c r="D56" s="2" t="s">
        <v>563</v>
      </c>
      <c r="E56" s="2" t="s">
        <v>38</v>
      </c>
      <c r="F56" s="40">
        <v>2332</v>
      </c>
      <c r="G56" s="2" t="s">
        <v>562</v>
      </c>
      <c r="H56" s="2" t="str">
        <f t="shared" si="2"/>
        <v>USD</v>
      </c>
      <c r="I56" s="26" t="str">
        <f>Table110[[#This Row],[Short Description]]</f>
        <v>IC6-2082/26W</v>
      </c>
      <c r="J56" s="2" t="s">
        <v>564</v>
      </c>
      <c r="K56" s="2" t="s">
        <v>507</v>
      </c>
      <c r="L56" s="2" t="str">
        <f t="shared" si="3"/>
        <v>Current</v>
      </c>
      <c r="M56" s="2" t="s">
        <v>400</v>
      </c>
      <c r="N56" s="2" t="str">
        <f t="shared" si="4"/>
        <v>Standard Freight</v>
      </c>
      <c r="O56" s="2" t="s">
        <v>39</v>
      </c>
      <c r="P56" s="2" t="s">
        <v>121</v>
      </c>
      <c r="Q56" s="46" t="str">
        <f t="shared" si="5"/>
        <v>https://www.biamp.com</v>
      </c>
      <c r="R56" s="2" t="str">
        <f>Table110[[#This Row],[Manufacturer''s Category]]</f>
        <v>Community</v>
      </c>
    </row>
    <row r="57" spans="1:18" ht="42" customHeight="1" x14ac:dyDescent="0.3">
      <c r="A57" s="2" t="str">
        <f t="shared" si="0"/>
        <v>Biamp Systems</v>
      </c>
      <c r="B57" s="17">
        <f t="shared" si="1"/>
        <v>46076</v>
      </c>
      <c r="C57" s="39" t="s">
        <v>3750</v>
      </c>
      <c r="D57" s="2" t="s">
        <v>566</v>
      </c>
      <c r="E57" s="2" t="s">
        <v>38</v>
      </c>
      <c r="F57" s="40">
        <v>2332</v>
      </c>
      <c r="G57" s="2" t="s">
        <v>565</v>
      </c>
      <c r="H57" s="2" t="str">
        <f t="shared" si="2"/>
        <v>USD</v>
      </c>
      <c r="I57" s="26" t="str">
        <f>Table110[[#This Row],[Short Description]]</f>
        <v>IC6-2082/96B</v>
      </c>
      <c r="J57" s="2" t="s">
        <v>567</v>
      </c>
      <c r="K57" s="2" t="s">
        <v>507</v>
      </c>
      <c r="L57" s="2" t="str">
        <f t="shared" si="3"/>
        <v>Current</v>
      </c>
      <c r="M57" s="2" t="s">
        <v>400</v>
      </c>
      <c r="N57" s="2" t="str">
        <f t="shared" si="4"/>
        <v>Standard Freight</v>
      </c>
      <c r="O57" s="2" t="s">
        <v>39</v>
      </c>
      <c r="P57" s="2" t="s">
        <v>121</v>
      </c>
      <c r="Q57" s="46" t="str">
        <f t="shared" si="5"/>
        <v>https://www.biamp.com</v>
      </c>
      <c r="R57" s="2" t="str">
        <f>Table110[[#This Row],[Manufacturer''s Category]]</f>
        <v>Community</v>
      </c>
    </row>
    <row r="58" spans="1:18" ht="42" customHeight="1" x14ac:dyDescent="0.3">
      <c r="A58" s="2" t="str">
        <f t="shared" si="0"/>
        <v>Biamp Systems</v>
      </c>
      <c r="B58" s="17">
        <f t="shared" si="1"/>
        <v>46076</v>
      </c>
      <c r="C58" s="39" t="s">
        <v>3751</v>
      </c>
      <c r="D58" s="2" t="s">
        <v>569</v>
      </c>
      <c r="E58" s="2" t="s">
        <v>38</v>
      </c>
      <c r="F58" s="40">
        <v>2332</v>
      </c>
      <c r="G58" s="2" t="s">
        <v>568</v>
      </c>
      <c r="H58" s="2" t="str">
        <f t="shared" si="2"/>
        <v>USD</v>
      </c>
      <c r="I58" s="26" t="str">
        <f>Table110[[#This Row],[Short Description]]</f>
        <v>IC6-2082/96W</v>
      </c>
      <c r="J58" s="2" t="s">
        <v>570</v>
      </c>
      <c r="K58" s="2" t="s">
        <v>507</v>
      </c>
      <c r="L58" s="2" t="str">
        <f t="shared" si="3"/>
        <v>Current</v>
      </c>
      <c r="M58" s="2" t="s">
        <v>400</v>
      </c>
      <c r="N58" s="2" t="str">
        <f t="shared" si="4"/>
        <v>Standard Freight</v>
      </c>
      <c r="O58" s="2" t="s">
        <v>39</v>
      </c>
      <c r="P58" s="2" t="s">
        <v>121</v>
      </c>
      <c r="Q58" s="46" t="str">
        <f t="shared" si="5"/>
        <v>https://www.biamp.com</v>
      </c>
      <c r="R58" s="2" t="str">
        <f>Table110[[#This Row],[Manufacturer''s Category]]</f>
        <v>Community</v>
      </c>
    </row>
    <row r="59" spans="1:18" ht="42" customHeight="1" x14ac:dyDescent="0.3">
      <c r="A59" s="2" t="str">
        <f t="shared" si="0"/>
        <v>Biamp Systems</v>
      </c>
      <c r="B59" s="17">
        <f t="shared" si="1"/>
        <v>46076</v>
      </c>
      <c r="C59" s="39" t="s">
        <v>3752</v>
      </c>
      <c r="D59" s="2" t="s">
        <v>572</v>
      </c>
      <c r="E59" s="2" t="s">
        <v>38</v>
      </c>
      <c r="F59" s="40">
        <v>2449</v>
      </c>
      <c r="G59" s="2" t="s">
        <v>571</v>
      </c>
      <c r="H59" s="2" t="str">
        <f t="shared" si="2"/>
        <v>USD</v>
      </c>
      <c r="I59" s="26" t="str">
        <f>Table110[[#This Row],[Short Description]]</f>
        <v>IC6-2082T26B</v>
      </c>
      <c r="J59" s="2" t="s">
        <v>573</v>
      </c>
      <c r="K59" s="2" t="s">
        <v>507</v>
      </c>
      <c r="L59" s="2" t="str">
        <f t="shared" si="3"/>
        <v>Current</v>
      </c>
      <c r="M59" s="2" t="s">
        <v>400</v>
      </c>
      <c r="N59" s="2" t="str">
        <f t="shared" si="4"/>
        <v>Standard Freight</v>
      </c>
      <c r="O59" s="2" t="s">
        <v>39</v>
      </c>
      <c r="P59" s="2" t="s">
        <v>121</v>
      </c>
      <c r="Q59" s="46" t="str">
        <f t="shared" si="5"/>
        <v>https://www.biamp.com</v>
      </c>
      <c r="R59" s="2" t="str">
        <f>Table110[[#This Row],[Manufacturer''s Category]]</f>
        <v>Community</v>
      </c>
    </row>
    <row r="60" spans="1:18" ht="42" customHeight="1" x14ac:dyDescent="0.3">
      <c r="A60" s="2" t="str">
        <f t="shared" si="0"/>
        <v>Biamp Systems</v>
      </c>
      <c r="B60" s="17">
        <f t="shared" si="1"/>
        <v>46076</v>
      </c>
      <c r="C60" s="39" t="s">
        <v>3753</v>
      </c>
      <c r="D60" s="2" t="s">
        <v>575</v>
      </c>
      <c r="E60" s="2" t="s">
        <v>38</v>
      </c>
      <c r="F60" s="40">
        <v>2449</v>
      </c>
      <c r="G60" s="2" t="s">
        <v>574</v>
      </c>
      <c r="H60" s="2" t="str">
        <f t="shared" si="2"/>
        <v>USD</v>
      </c>
      <c r="I60" s="26" t="str">
        <f>Table110[[#This Row],[Short Description]]</f>
        <v>IC6-2082T26W</v>
      </c>
      <c r="J60" s="2" t="s">
        <v>576</v>
      </c>
      <c r="K60" s="2" t="s">
        <v>507</v>
      </c>
      <c r="L60" s="2" t="str">
        <f t="shared" si="3"/>
        <v>Current</v>
      </c>
      <c r="M60" s="2" t="s">
        <v>400</v>
      </c>
      <c r="N60" s="2" t="str">
        <f t="shared" si="4"/>
        <v>Standard Freight</v>
      </c>
      <c r="O60" s="2" t="s">
        <v>39</v>
      </c>
      <c r="P60" s="2" t="s">
        <v>121</v>
      </c>
      <c r="Q60" s="46" t="str">
        <f t="shared" si="5"/>
        <v>https://www.biamp.com</v>
      </c>
      <c r="R60" s="2" t="str">
        <f>Table110[[#This Row],[Manufacturer''s Category]]</f>
        <v>Community</v>
      </c>
    </row>
    <row r="61" spans="1:18" ht="42" customHeight="1" x14ac:dyDescent="0.3">
      <c r="A61" s="2" t="str">
        <f t="shared" si="0"/>
        <v>Biamp Systems</v>
      </c>
      <c r="B61" s="17">
        <f t="shared" si="1"/>
        <v>46076</v>
      </c>
      <c r="C61" s="39" t="s">
        <v>3754</v>
      </c>
      <c r="D61" s="2" t="s">
        <v>578</v>
      </c>
      <c r="E61" s="2" t="s">
        <v>38</v>
      </c>
      <c r="F61" s="40">
        <v>2449</v>
      </c>
      <c r="G61" s="2" t="s">
        <v>577</v>
      </c>
      <c r="H61" s="2" t="str">
        <f t="shared" si="2"/>
        <v>USD</v>
      </c>
      <c r="I61" s="26" t="str">
        <f>Table110[[#This Row],[Short Description]]</f>
        <v>IC6-2082T96B</v>
      </c>
      <c r="J61" s="2" t="s">
        <v>579</v>
      </c>
      <c r="K61" s="2" t="s">
        <v>507</v>
      </c>
      <c r="L61" s="2" t="str">
        <f t="shared" si="3"/>
        <v>Current</v>
      </c>
      <c r="M61" s="2" t="s">
        <v>400</v>
      </c>
      <c r="N61" s="2" t="str">
        <f t="shared" si="4"/>
        <v>Standard Freight</v>
      </c>
      <c r="O61" s="2" t="s">
        <v>39</v>
      </c>
      <c r="P61" s="2" t="s">
        <v>121</v>
      </c>
      <c r="Q61" s="46" t="str">
        <f t="shared" si="5"/>
        <v>https://www.biamp.com</v>
      </c>
      <c r="R61" s="2" t="str">
        <f>Table110[[#This Row],[Manufacturer''s Category]]</f>
        <v>Community</v>
      </c>
    </row>
    <row r="62" spans="1:18" ht="42" customHeight="1" x14ac:dyDescent="0.3">
      <c r="A62" s="2" t="str">
        <f t="shared" si="0"/>
        <v>Biamp Systems</v>
      </c>
      <c r="B62" s="17">
        <f t="shared" si="1"/>
        <v>46076</v>
      </c>
      <c r="C62" s="39" t="s">
        <v>3755</v>
      </c>
      <c r="D62" s="2" t="s">
        <v>581</v>
      </c>
      <c r="E62" s="2" t="s">
        <v>38</v>
      </c>
      <c r="F62" s="40">
        <v>2449</v>
      </c>
      <c r="G62" s="2" t="s">
        <v>580</v>
      </c>
      <c r="H62" s="2" t="str">
        <f t="shared" si="2"/>
        <v>USD</v>
      </c>
      <c r="I62" s="26" t="str">
        <f>Table110[[#This Row],[Short Description]]</f>
        <v>IC6-2082T96W</v>
      </c>
      <c r="J62" s="2" t="s">
        <v>582</v>
      </c>
      <c r="K62" s="2" t="s">
        <v>507</v>
      </c>
      <c r="L62" s="2" t="str">
        <f t="shared" si="3"/>
        <v>Current</v>
      </c>
      <c r="M62" s="2" t="s">
        <v>400</v>
      </c>
      <c r="N62" s="2" t="str">
        <f t="shared" si="4"/>
        <v>Standard Freight</v>
      </c>
      <c r="O62" s="2" t="s">
        <v>39</v>
      </c>
      <c r="P62" s="2" t="s">
        <v>121</v>
      </c>
      <c r="Q62" s="46" t="str">
        <f t="shared" si="5"/>
        <v>https://www.biamp.com</v>
      </c>
      <c r="R62" s="2" t="str">
        <f>Table110[[#This Row],[Manufacturer''s Category]]</f>
        <v>Community</v>
      </c>
    </row>
    <row r="63" spans="1:18" ht="42" customHeight="1" x14ac:dyDescent="0.3">
      <c r="A63" s="2" t="str">
        <f t="shared" si="0"/>
        <v>Biamp Systems</v>
      </c>
      <c r="B63" s="17">
        <f t="shared" si="1"/>
        <v>46076</v>
      </c>
      <c r="C63" s="39" t="s">
        <v>3756</v>
      </c>
      <c r="D63" s="2" t="s">
        <v>584</v>
      </c>
      <c r="E63" s="2" t="s">
        <v>38</v>
      </c>
      <c r="F63" s="40">
        <v>2862</v>
      </c>
      <c r="G63" s="2" t="s">
        <v>583</v>
      </c>
      <c r="H63" s="2" t="str">
        <f t="shared" si="2"/>
        <v>USD</v>
      </c>
      <c r="I63" s="26" t="str">
        <f>Table110[[#This Row],[Short Description]]</f>
        <v>IC6-2082WR26</v>
      </c>
      <c r="J63" s="2" t="s">
        <v>585</v>
      </c>
      <c r="K63" s="2" t="s">
        <v>507</v>
      </c>
      <c r="L63" s="2" t="str">
        <f t="shared" si="3"/>
        <v>Current</v>
      </c>
      <c r="M63" s="2" t="s">
        <v>400</v>
      </c>
      <c r="N63" s="2" t="str">
        <f t="shared" si="4"/>
        <v>Standard Freight</v>
      </c>
      <c r="O63" s="2" t="s">
        <v>39</v>
      </c>
      <c r="P63" s="2" t="s">
        <v>121</v>
      </c>
      <c r="Q63" s="46" t="str">
        <f t="shared" si="5"/>
        <v>https://www.biamp.com</v>
      </c>
      <c r="R63" s="2" t="str">
        <f>Table110[[#This Row],[Manufacturer''s Category]]</f>
        <v>Community</v>
      </c>
    </row>
    <row r="64" spans="1:18" ht="42" customHeight="1" x14ac:dyDescent="0.3">
      <c r="A64" s="2" t="str">
        <f t="shared" si="0"/>
        <v>Biamp Systems</v>
      </c>
      <c r="B64" s="17">
        <f t="shared" si="1"/>
        <v>46076</v>
      </c>
      <c r="C64" s="39" t="s">
        <v>3757</v>
      </c>
      <c r="D64" s="2" t="s">
        <v>587</v>
      </c>
      <c r="E64" s="2" t="s">
        <v>38</v>
      </c>
      <c r="F64" s="40">
        <v>2862</v>
      </c>
      <c r="G64" s="2" t="s">
        <v>586</v>
      </c>
      <c r="H64" s="2" t="str">
        <f t="shared" si="2"/>
        <v>USD</v>
      </c>
      <c r="I64" s="26" t="str">
        <f>Table110[[#This Row],[Short Description]]</f>
        <v>IC6-2082WR96</v>
      </c>
      <c r="J64" s="2" t="s">
        <v>588</v>
      </c>
      <c r="K64" s="2" t="s">
        <v>507</v>
      </c>
      <c r="L64" s="2" t="str">
        <f t="shared" si="3"/>
        <v>Current</v>
      </c>
      <c r="M64" s="2" t="s">
        <v>400</v>
      </c>
      <c r="N64" s="2" t="str">
        <f t="shared" si="4"/>
        <v>Standard Freight</v>
      </c>
      <c r="O64" s="2" t="s">
        <v>39</v>
      </c>
      <c r="P64" s="2" t="s">
        <v>121</v>
      </c>
      <c r="Q64" s="46" t="str">
        <f t="shared" si="5"/>
        <v>https://www.biamp.com</v>
      </c>
      <c r="R64" s="2" t="str">
        <f>Table110[[#This Row],[Manufacturer''s Category]]</f>
        <v>Community</v>
      </c>
    </row>
    <row r="65" spans="1:19" ht="42" customHeight="1" x14ac:dyDescent="0.3">
      <c r="A65" s="2" t="str">
        <f t="shared" si="0"/>
        <v>Biamp Systems</v>
      </c>
      <c r="B65" s="17">
        <f t="shared" si="1"/>
        <v>46076</v>
      </c>
      <c r="C65" s="39" t="s">
        <v>3758</v>
      </c>
      <c r="D65" s="2" t="s">
        <v>590</v>
      </c>
      <c r="E65" s="2" t="s">
        <v>38</v>
      </c>
      <c r="F65" s="40">
        <v>2968</v>
      </c>
      <c r="G65" s="2" t="s">
        <v>589</v>
      </c>
      <c r="H65" s="2" t="str">
        <f t="shared" si="2"/>
        <v>USD</v>
      </c>
      <c r="I65" s="26" t="str">
        <f>Table110[[#This Row],[Short Description]]</f>
        <v>IC6-2082WT26</v>
      </c>
      <c r="J65" s="2" t="s">
        <v>591</v>
      </c>
      <c r="K65" s="2" t="s">
        <v>507</v>
      </c>
      <c r="L65" s="2" t="str">
        <f t="shared" si="3"/>
        <v>Current</v>
      </c>
      <c r="M65" s="2" t="s">
        <v>400</v>
      </c>
      <c r="N65" s="2" t="str">
        <f t="shared" si="4"/>
        <v>Standard Freight</v>
      </c>
      <c r="O65" s="2" t="s">
        <v>39</v>
      </c>
      <c r="P65" s="2" t="s">
        <v>121</v>
      </c>
      <c r="Q65" s="46" t="str">
        <f t="shared" si="5"/>
        <v>https://www.biamp.com</v>
      </c>
      <c r="R65" s="2" t="str">
        <f>Table110[[#This Row],[Manufacturer''s Category]]</f>
        <v>Community</v>
      </c>
    </row>
    <row r="66" spans="1:19" ht="42" customHeight="1" x14ac:dyDescent="0.3">
      <c r="A66" s="2" t="str">
        <f t="shared" ref="A66:A129" si="6">Company</f>
        <v>Biamp Systems</v>
      </c>
      <c r="B66" s="17">
        <f t="shared" ref="B66:B129" si="7">Effectivity_Date</f>
        <v>46076</v>
      </c>
      <c r="C66" s="39" t="s">
        <v>3759</v>
      </c>
      <c r="D66" s="2" t="s">
        <v>593</v>
      </c>
      <c r="E66" s="2" t="s">
        <v>38</v>
      </c>
      <c r="F66" s="40">
        <v>2968</v>
      </c>
      <c r="G66" s="2" t="s">
        <v>592</v>
      </c>
      <c r="H66" s="2" t="str">
        <f t="shared" ref="H66:H129" si="8">Currency</f>
        <v>USD</v>
      </c>
      <c r="I66" s="26" t="str">
        <f>Table110[[#This Row],[Short Description]]</f>
        <v>IC6-2082WT96</v>
      </c>
      <c r="J66" s="2" t="s">
        <v>594</v>
      </c>
      <c r="K66" s="2" t="s">
        <v>507</v>
      </c>
      <c r="L66" s="2" t="str">
        <f t="shared" ref="L66:L129" si="9">ItemStatus</f>
        <v>Current</v>
      </c>
      <c r="M66" s="2" t="s">
        <v>400</v>
      </c>
      <c r="N66" s="2" t="str">
        <f t="shared" ref="N66:N129" si="10">Freight</f>
        <v>Standard Freight</v>
      </c>
      <c r="O66" s="2" t="s">
        <v>39</v>
      </c>
      <c r="P66" s="2" t="s">
        <v>121</v>
      </c>
      <c r="Q66" s="46" t="str">
        <f t="shared" ref="Q66:Q129" si="11">URL</f>
        <v>https://www.biamp.com</v>
      </c>
      <c r="R66" s="2" t="str">
        <f>Table110[[#This Row],[Manufacturer''s Category]]</f>
        <v>Community</v>
      </c>
    </row>
    <row r="67" spans="1:19" ht="42" customHeight="1" x14ac:dyDescent="0.3">
      <c r="A67" s="2" t="str">
        <f t="shared" si="6"/>
        <v>Biamp Systems</v>
      </c>
      <c r="B67" s="17">
        <f t="shared" si="7"/>
        <v>46076</v>
      </c>
      <c r="C67" s="39" t="s">
        <v>3761</v>
      </c>
      <c r="D67" s="2" t="s">
        <v>596</v>
      </c>
      <c r="E67" s="2" t="s">
        <v>38</v>
      </c>
      <c r="F67" s="40">
        <v>2586</v>
      </c>
      <c r="G67" s="2" t="s">
        <v>595</v>
      </c>
      <c r="H67" s="2" t="str">
        <f t="shared" si="8"/>
        <v>USD</v>
      </c>
      <c r="I67" s="26" t="str">
        <f>Table110[[#This Row],[Short Description]]</f>
        <v>IP6-1122/26B</v>
      </c>
      <c r="J67" s="2" t="s">
        <v>597</v>
      </c>
      <c r="K67" s="2" t="s">
        <v>598</v>
      </c>
      <c r="L67" s="2" t="str">
        <f t="shared" si="9"/>
        <v>Current</v>
      </c>
      <c r="M67" s="2" t="s">
        <v>400</v>
      </c>
      <c r="N67" s="2" t="str">
        <f t="shared" si="10"/>
        <v>Standard Freight</v>
      </c>
      <c r="O67" s="2" t="s">
        <v>39</v>
      </c>
      <c r="P67" s="2" t="s">
        <v>121</v>
      </c>
      <c r="Q67" s="46" t="str">
        <f t="shared" si="11"/>
        <v>https://www.biamp.com</v>
      </c>
      <c r="R67" s="2" t="str">
        <f>Table110[[#This Row],[Manufacturer''s Category]]</f>
        <v>Community</v>
      </c>
    </row>
    <row r="68" spans="1:19" ht="42" customHeight="1" x14ac:dyDescent="0.3">
      <c r="A68" s="2" t="str">
        <f t="shared" si="6"/>
        <v>Biamp Systems</v>
      </c>
      <c r="B68" s="17">
        <f t="shared" si="7"/>
        <v>46076</v>
      </c>
      <c r="C68" s="39" t="s">
        <v>3762</v>
      </c>
      <c r="D68" s="2" t="s">
        <v>600</v>
      </c>
      <c r="E68" s="2" t="s">
        <v>38</v>
      </c>
      <c r="F68" s="40">
        <v>2586</v>
      </c>
      <c r="G68" s="2" t="s">
        <v>599</v>
      </c>
      <c r="H68" s="2" t="str">
        <f t="shared" si="8"/>
        <v>USD</v>
      </c>
      <c r="I68" s="26" t="str">
        <f>Table110[[#This Row],[Short Description]]</f>
        <v>IP6-1122/26W</v>
      </c>
      <c r="J68" s="2" t="s">
        <v>601</v>
      </c>
      <c r="K68" s="2" t="s">
        <v>598</v>
      </c>
      <c r="L68" s="2" t="str">
        <f t="shared" si="9"/>
        <v>Current</v>
      </c>
      <c r="M68" s="2" t="s">
        <v>400</v>
      </c>
      <c r="N68" s="2" t="str">
        <f t="shared" si="10"/>
        <v>Standard Freight</v>
      </c>
      <c r="O68" s="2" t="s">
        <v>39</v>
      </c>
      <c r="P68" s="2" t="s">
        <v>121</v>
      </c>
      <c r="Q68" s="46" t="str">
        <f t="shared" si="11"/>
        <v>https://www.biamp.com</v>
      </c>
      <c r="R68" s="2" t="str">
        <f>Table110[[#This Row],[Manufacturer''s Category]]</f>
        <v>Community</v>
      </c>
    </row>
    <row r="69" spans="1:19" ht="42" customHeight="1" x14ac:dyDescent="0.3">
      <c r="A69" s="2" t="str">
        <f t="shared" si="6"/>
        <v>Biamp Systems</v>
      </c>
      <c r="B69" s="17">
        <f t="shared" si="7"/>
        <v>46076</v>
      </c>
      <c r="C69" s="39" t="s">
        <v>3763</v>
      </c>
      <c r="D69" s="2" t="s">
        <v>603</v>
      </c>
      <c r="E69" s="2" t="s">
        <v>38</v>
      </c>
      <c r="F69" s="40">
        <v>2586</v>
      </c>
      <c r="G69" s="2" t="s">
        <v>602</v>
      </c>
      <c r="H69" s="2" t="str">
        <f t="shared" si="8"/>
        <v>USD</v>
      </c>
      <c r="I69" s="26" t="str">
        <f>Table110[[#This Row],[Short Description]]</f>
        <v>IP6-1122/64B</v>
      </c>
      <c r="J69" s="2" t="s">
        <v>604</v>
      </c>
      <c r="K69" s="2" t="s">
        <v>598</v>
      </c>
      <c r="L69" s="2" t="str">
        <f t="shared" si="9"/>
        <v>Current</v>
      </c>
      <c r="M69" s="2" t="s">
        <v>400</v>
      </c>
      <c r="N69" s="2" t="str">
        <f t="shared" si="10"/>
        <v>Standard Freight</v>
      </c>
      <c r="O69" s="2" t="s">
        <v>39</v>
      </c>
      <c r="P69" s="2" t="s">
        <v>121</v>
      </c>
      <c r="Q69" s="46" t="str">
        <f t="shared" si="11"/>
        <v>https://www.biamp.com</v>
      </c>
      <c r="R69" s="2" t="str">
        <f>Table110[[#This Row],[Manufacturer''s Category]]</f>
        <v>Community</v>
      </c>
    </row>
    <row r="70" spans="1:19" ht="42" customHeight="1" x14ac:dyDescent="0.3">
      <c r="A70" s="2" t="str">
        <f t="shared" si="6"/>
        <v>Biamp Systems</v>
      </c>
      <c r="B70" s="17">
        <f t="shared" si="7"/>
        <v>46076</v>
      </c>
      <c r="C70" s="39" t="s">
        <v>3764</v>
      </c>
      <c r="D70" s="2" t="s">
        <v>606</v>
      </c>
      <c r="E70" s="2" t="s">
        <v>38</v>
      </c>
      <c r="F70" s="40">
        <v>2586</v>
      </c>
      <c r="G70" s="2" t="s">
        <v>605</v>
      </c>
      <c r="H70" s="2" t="str">
        <f t="shared" si="8"/>
        <v>USD</v>
      </c>
      <c r="I70" s="26" t="str">
        <f>Table110[[#This Row],[Short Description]]</f>
        <v>IP6-1122/64W</v>
      </c>
      <c r="J70" s="2" t="s">
        <v>607</v>
      </c>
      <c r="K70" s="2" t="s">
        <v>598</v>
      </c>
      <c r="L70" s="2" t="str">
        <f t="shared" si="9"/>
        <v>Current</v>
      </c>
      <c r="M70" s="2" t="s">
        <v>400</v>
      </c>
      <c r="N70" s="2" t="str">
        <f t="shared" si="10"/>
        <v>Standard Freight</v>
      </c>
      <c r="O70" s="2" t="s">
        <v>39</v>
      </c>
      <c r="P70" s="2" t="s">
        <v>121</v>
      </c>
      <c r="Q70" s="46" t="str">
        <f t="shared" si="11"/>
        <v>https://www.biamp.com</v>
      </c>
      <c r="R70" s="2" t="str">
        <f>Table110[[#This Row],[Manufacturer''s Category]]</f>
        <v>Community</v>
      </c>
    </row>
    <row r="71" spans="1:19" ht="42" customHeight="1" x14ac:dyDescent="0.3">
      <c r="A71" s="2" t="str">
        <f t="shared" si="6"/>
        <v>Biamp Systems</v>
      </c>
      <c r="B71" s="17">
        <f t="shared" si="7"/>
        <v>46076</v>
      </c>
      <c r="C71" s="39" t="s">
        <v>3765</v>
      </c>
      <c r="D71" s="2" t="s">
        <v>609</v>
      </c>
      <c r="E71" s="2" t="s">
        <v>38</v>
      </c>
      <c r="F71" s="40">
        <v>2586</v>
      </c>
      <c r="G71" s="2" t="s">
        <v>608</v>
      </c>
      <c r="H71" s="2" t="str">
        <f t="shared" si="8"/>
        <v>USD</v>
      </c>
      <c r="I71" s="26" t="str">
        <f>Table110[[#This Row],[Short Description]]</f>
        <v>IP6-1122/66B</v>
      </c>
      <c r="J71" s="2" t="s">
        <v>610</v>
      </c>
      <c r="K71" s="2" t="s">
        <v>598</v>
      </c>
      <c r="L71" s="2" t="str">
        <f t="shared" si="9"/>
        <v>Current</v>
      </c>
      <c r="M71" s="2" t="s">
        <v>400</v>
      </c>
      <c r="N71" s="2" t="str">
        <f t="shared" si="10"/>
        <v>Standard Freight</v>
      </c>
      <c r="O71" s="2" t="s">
        <v>39</v>
      </c>
      <c r="P71" s="2" t="s">
        <v>121</v>
      </c>
      <c r="Q71" s="46" t="str">
        <f t="shared" si="11"/>
        <v>https://www.biamp.com</v>
      </c>
      <c r="R71" s="2" t="str">
        <f>Table110[[#This Row],[Manufacturer''s Category]]</f>
        <v>Community</v>
      </c>
    </row>
    <row r="72" spans="1:19" ht="42" customHeight="1" x14ac:dyDescent="0.3">
      <c r="A72" s="2" t="str">
        <f t="shared" si="6"/>
        <v>Biamp Systems</v>
      </c>
      <c r="B72" s="17">
        <f t="shared" si="7"/>
        <v>46076</v>
      </c>
      <c r="C72" s="39" t="s">
        <v>3766</v>
      </c>
      <c r="D72" s="2" t="s">
        <v>612</v>
      </c>
      <c r="E72" s="2" t="s">
        <v>38</v>
      </c>
      <c r="F72" s="40">
        <v>2586</v>
      </c>
      <c r="G72" s="2" t="s">
        <v>611</v>
      </c>
      <c r="H72" s="2" t="str">
        <f t="shared" si="8"/>
        <v>USD</v>
      </c>
      <c r="I72" s="26" t="str">
        <f>Table110[[#This Row],[Short Description]]</f>
        <v>IP6-1122/66W</v>
      </c>
      <c r="J72" s="2" t="s">
        <v>613</v>
      </c>
      <c r="K72" s="2" t="s">
        <v>598</v>
      </c>
      <c r="L72" s="2" t="str">
        <f t="shared" si="9"/>
        <v>Current</v>
      </c>
      <c r="M72" s="2" t="s">
        <v>400</v>
      </c>
      <c r="N72" s="2" t="str">
        <f t="shared" si="10"/>
        <v>Standard Freight</v>
      </c>
      <c r="O72" s="2" t="s">
        <v>39</v>
      </c>
      <c r="P72" s="2" t="s">
        <v>121</v>
      </c>
      <c r="Q72" s="46" t="str">
        <f t="shared" si="11"/>
        <v>https://www.biamp.com</v>
      </c>
      <c r="R72" s="2" t="str">
        <f>Table110[[#This Row],[Manufacturer''s Category]]</f>
        <v>Community</v>
      </c>
    </row>
    <row r="73" spans="1:19" ht="42" customHeight="1" x14ac:dyDescent="0.3">
      <c r="A73" s="2" t="str">
        <f t="shared" si="6"/>
        <v>Biamp Systems</v>
      </c>
      <c r="B73" s="17">
        <f t="shared" si="7"/>
        <v>46076</v>
      </c>
      <c r="C73" s="39" t="s">
        <v>3767</v>
      </c>
      <c r="D73" s="2" t="s">
        <v>615</v>
      </c>
      <c r="E73" s="2" t="s">
        <v>38</v>
      </c>
      <c r="F73" s="40">
        <v>2586</v>
      </c>
      <c r="G73" s="2" t="s">
        <v>614</v>
      </c>
      <c r="H73" s="2" t="str">
        <f t="shared" si="8"/>
        <v>USD</v>
      </c>
      <c r="I73" s="26" t="str">
        <f>Table110[[#This Row],[Short Description]]</f>
        <v>IP6-1122/94B</v>
      </c>
      <c r="J73" s="2" t="s">
        <v>616</v>
      </c>
      <c r="K73" s="2" t="s">
        <v>598</v>
      </c>
      <c r="L73" s="2" t="str">
        <f t="shared" si="9"/>
        <v>Current</v>
      </c>
      <c r="M73" s="2" t="s">
        <v>400</v>
      </c>
      <c r="N73" s="2" t="str">
        <f t="shared" si="10"/>
        <v>Standard Freight</v>
      </c>
      <c r="O73" s="2" t="s">
        <v>39</v>
      </c>
      <c r="P73" s="2" t="s">
        <v>121</v>
      </c>
      <c r="Q73" s="46" t="str">
        <f t="shared" si="11"/>
        <v>https://www.biamp.com</v>
      </c>
      <c r="R73" s="2" t="str">
        <f>Table110[[#This Row],[Manufacturer''s Category]]</f>
        <v>Community</v>
      </c>
    </row>
    <row r="74" spans="1:19" ht="42" customHeight="1" x14ac:dyDescent="0.3">
      <c r="A74" s="2" t="str">
        <f t="shared" si="6"/>
        <v>Biamp Systems</v>
      </c>
      <c r="B74" s="17">
        <f t="shared" si="7"/>
        <v>46076</v>
      </c>
      <c r="C74" s="39" t="s">
        <v>3768</v>
      </c>
      <c r="D74" s="2" t="s">
        <v>618</v>
      </c>
      <c r="E74" s="2" t="s">
        <v>38</v>
      </c>
      <c r="F74" s="40">
        <v>2586</v>
      </c>
      <c r="G74" s="2" t="s">
        <v>617</v>
      </c>
      <c r="H74" s="2" t="str">
        <f t="shared" si="8"/>
        <v>USD</v>
      </c>
      <c r="I74" s="26" t="str">
        <f>Table110[[#This Row],[Short Description]]</f>
        <v>IP6-1122/94W</v>
      </c>
      <c r="J74" s="2" t="s">
        <v>619</v>
      </c>
      <c r="K74" s="2" t="s">
        <v>598</v>
      </c>
      <c r="L74" s="2" t="str">
        <f t="shared" si="9"/>
        <v>Current</v>
      </c>
      <c r="M74" s="2" t="s">
        <v>400</v>
      </c>
      <c r="N74" s="2" t="str">
        <f t="shared" si="10"/>
        <v>Standard Freight</v>
      </c>
      <c r="O74" s="2" t="s">
        <v>39</v>
      </c>
      <c r="P74" s="2" t="s">
        <v>121</v>
      </c>
      <c r="Q74" s="46" t="str">
        <f t="shared" si="11"/>
        <v>https://www.biamp.com</v>
      </c>
      <c r="R74" s="2" t="str">
        <f>Table110[[#This Row],[Manufacturer''s Category]]</f>
        <v>Community</v>
      </c>
    </row>
    <row r="75" spans="1:19" ht="42" customHeight="1" x14ac:dyDescent="0.3">
      <c r="A75" s="2" t="str">
        <f t="shared" si="6"/>
        <v>Biamp Systems</v>
      </c>
      <c r="B75" s="17">
        <f t="shared" si="7"/>
        <v>46076</v>
      </c>
      <c r="C75" s="39" t="s">
        <v>3769</v>
      </c>
      <c r="D75" s="2" t="s">
        <v>621</v>
      </c>
      <c r="E75" s="2" t="s">
        <v>38</v>
      </c>
      <c r="F75" s="40">
        <v>2586</v>
      </c>
      <c r="G75" s="2" t="s">
        <v>620</v>
      </c>
      <c r="H75" s="2" t="str">
        <f t="shared" si="8"/>
        <v>USD</v>
      </c>
      <c r="I75" s="26" t="str">
        <f>Table110[[#This Row],[Short Description]]</f>
        <v>IP6-1122/96B</v>
      </c>
      <c r="J75" s="2" t="s">
        <v>622</v>
      </c>
      <c r="K75" s="2" t="s">
        <v>598</v>
      </c>
      <c r="L75" s="2" t="str">
        <f t="shared" si="9"/>
        <v>Current</v>
      </c>
      <c r="M75" s="2" t="s">
        <v>400</v>
      </c>
      <c r="N75" s="2" t="str">
        <f t="shared" si="10"/>
        <v>Standard Freight</v>
      </c>
      <c r="O75" s="2" t="s">
        <v>39</v>
      </c>
      <c r="P75" s="2" t="s">
        <v>121</v>
      </c>
      <c r="Q75" s="46" t="str">
        <f t="shared" si="11"/>
        <v>https://www.biamp.com</v>
      </c>
      <c r="R75" s="2" t="str">
        <f>Table110[[#This Row],[Manufacturer''s Category]]</f>
        <v>Community</v>
      </c>
    </row>
    <row r="76" spans="1:19" ht="42" customHeight="1" x14ac:dyDescent="0.3">
      <c r="A76" s="2" t="str">
        <f t="shared" si="6"/>
        <v>Biamp Systems</v>
      </c>
      <c r="B76" s="17">
        <f t="shared" si="7"/>
        <v>46076</v>
      </c>
      <c r="C76" s="39" t="s">
        <v>3770</v>
      </c>
      <c r="D76" s="2" t="s">
        <v>624</v>
      </c>
      <c r="E76" s="2" t="s">
        <v>38</v>
      </c>
      <c r="F76" s="40">
        <v>2586</v>
      </c>
      <c r="G76" s="2" t="s">
        <v>623</v>
      </c>
      <c r="H76" s="2" t="str">
        <f t="shared" si="8"/>
        <v>USD</v>
      </c>
      <c r="I76" s="26" t="str">
        <f>Table110[[#This Row],[Short Description]]</f>
        <v>IP6-1122/96W</v>
      </c>
      <c r="J76" s="2" t="s">
        <v>625</v>
      </c>
      <c r="K76" s="2" t="s">
        <v>598</v>
      </c>
      <c r="L76" s="2" t="str">
        <f t="shared" si="9"/>
        <v>Current</v>
      </c>
      <c r="M76" s="2" t="s">
        <v>400</v>
      </c>
      <c r="N76" s="2" t="str">
        <f t="shared" si="10"/>
        <v>Standard Freight</v>
      </c>
      <c r="O76" s="2" t="s">
        <v>39</v>
      </c>
      <c r="P76" s="2" t="s">
        <v>121</v>
      </c>
      <c r="Q76" s="46" t="str">
        <f t="shared" si="11"/>
        <v>https://www.biamp.com</v>
      </c>
      <c r="R76" s="2" t="str">
        <f>Table110[[#This Row],[Manufacturer''s Category]]</f>
        <v>Community</v>
      </c>
    </row>
    <row r="77" spans="1:19" ht="42" customHeight="1" x14ac:dyDescent="0.3">
      <c r="A77" s="2" t="str">
        <f t="shared" si="6"/>
        <v>Biamp Systems</v>
      </c>
      <c r="B77" s="17">
        <f t="shared" si="7"/>
        <v>46076</v>
      </c>
      <c r="C77" s="39" t="s">
        <v>3771</v>
      </c>
      <c r="D77" s="2" t="s">
        <v>627</v>
      </c>
      <c r="E77" s="2" t="s">
        <v>38</v>
      </c>
      <c r="F77" s="40">
        <v>2586</v>
      </c>
      <c r="G77" s="2" t="s">
        <v>626</v>
      </c>
      <c r="H77" s="2" t="str">
        <f t="shared" si="8"/>
        <v>USD</v>
      </c>
      <c r="I77" s="26" t="str">
        <f>Table110[[#This Row],[Short Description]]</f>
        <v>IP6-1122/99B</v>
      </c>
      <c r="J77" s="2" t="s">
        <v>628</v>
      </c>
      <c r="K77" s="2" t="s">
        <v>598</v>
      </c>
      <c r="L77" s="2" t="str">
        <f t="shared" si="9"/>
        <v>Current</v>
      </c>
      <c r="M77" s="2" t="s">
        <v>400</v>
      </c>
      <c r="N77" s="2" t="str">
        <f t="shared" si="10"/>
        <v>Standard Freight</v>
      </c>
      <c r="O77" s="2" t="s">
        <v>39</v>
      </c>
      <c r="P77" s="2" t="s">
        <v>121</v>
      </c>
      <c r="Q77" s="46" t="str">
        <f t="shared" si="11"/>
        <v>https://www.biamp.com</v>
      </c>
      <c r="R77" s="2" t="str">
        <f>Table110[[#This Row],[Manufacturer''s Category]]</f>
        <v>Community</v>
      </c>
    </row>
    <row r="78" spans="1:19" ht="42" customHeight="1" x14ac:dyDescent="0.3">
      <c r="A78" s="2" t="str">
        <f t="shared" si="6"/>
        <v>Biamp Systems</v>
      </c>
      <c r="B78" s="17">
        <f t="shared" si="7"/>
        <v>46076</v>
      </c>
      <c r="C78" s="39" t="s">
        <v>3772</v>
      </c>
      <c r="D78" s="2" t="s">
        <v>630</v>
      </c>
      <c r="E78" s="2" t="s">
        <v>38</v>
      </c>
      <c r="F78" s="40">
        <v>2586</v>
      </c>
      <c r="G78" s="2" t="s">
        <v>629</v>
      </c>
      <c r="H78" s="2" t="str">
        <f t="shared" si="8"/>
        <v>USD</v>
      </c>
      <c r="I78" s="26" t="str">
        <f>Table110[[#This Row],[Short Description]]</f>
        <v>IP6-1122/99W</v>
      </c>
      <c r="J78" s="2" t="s">
        <v>631</v>
      </c>
      <c r="K78" s="2" t="s">
        <v>598</v>
      </c>
      <c r="L78" s="2" t="str">
        <f t="shared" si="9"/>
        <v>Current</v>
      </c>
      <c r="M78" s="2" t="s">
        <v>400</v>
      </c>
      <c r="N78" s="2" t="str">
        <f t="shared" si="10"/>
        <v>Standard Freight</v>
      </c>
      <c r="O78" s="2" t="s">
        <v>39</v>
      </c>
      <c r="P78" s="2" t="s">
        <v>121</v>
      </c>
      <c r="Q78" s="46" t="str">
        <f t="shared" si="11"/>
        <v>https://www.biamp.com</v>
      </c>
      <c r="R78" s="2" t="str">
        <f>Table110[[#This Row],[Manufacturer''s Category]]</f>
        <v>Community</v>
      </c>
    </row>
    <row r="79" spans="1:19" ht="42" customHeight="1" x14ac:dyDescent="0.3">
      <c r="A79" s="2" t="str">
        <f t="shared" si="6"/>
        <v>Biamp Systems</v>
      </c>
      <c r="B79" s="17">
        <f t="shared" si="7"/>
        <v>46076</v>
      </c>
      <c r="C79" s="39" t="s">
        <v>3773</v>
      </c>
      <c r="D79" s="2" t="s">
        <v>633</v>
      </c>
      <c r="E79" s="2" t="s">
        <v>38</v>
      </c>
      <c r="F79" s="40" t="s">
        <v>634</v>
      </c>
      <c r="G79" s="2" t="s">
        <v>632</v>
      </c>
      <c r="H79" s="2" t="str">
        <f t="shared" si="8"/>
        <v>USD</v>
      </c>
      <c r="I79" s="26" t="str">
        <f>Table110[[#This Row],[Short Description]]</f>
        <v>IP6-1122/xx-CTO</v>
      </c>
      <c r="J79" s="2" t="s">
        <v>635</v>
      </c>
      <c r="K79" s="2" t="s">
        <v>598</v>
      </c>
      <c r="L79" s="2" t="str">
        <f t="shared" si="9"/>
        <v>Current</v>
      </c>
      <c r="M79" s="2" t="s">
        <v>400</v>
      </c>
      <c r="N79" s="2" t="str">
        <f t="shared" si="10"/>
        <v>Standard Freight</v>
      </c>
      <c r="O79" s="2" t="s">
        <v>39</v>
      </c>
      <c r="P79" s="2" t="s">
        <v>121</v>
      </c>
      <c r="Q79" s="46" t="str">
        <f t="shared" si="11"/>
        <v>https://www.biamp.com</v>
      </c>
      <c r="R79" s="2" t="str">
        <f>Table110[[#This Row],[Manufacturer''s Category]]</f>
        <v>Community</v>
      </c>
      <c r="S79" s="2" t="s">
        <v>636</v>
      </c>
    </row>
    <row r="80" spans="1:19" ht="42" customHeight="1" x14ac:dyDescent="0.3">
      <c r="A80" s="2" t="str">
        <f t="shared" si="6"/>
        <v>Biamp Systems</v>
      </c>
      <c r="B80" s="17">
        <f t="shared" si="7"/>
        <v>46076</v>
      </c>
      <c r="C80" s="39" t="s">
        <v>3774</v>
      </c>
      <c r="D80" s="2" t="s">
        <v>638</v>
      </c>
      <c r="E80" s="2" t="s">
        <v>38</v>
      </c>
      <c r="F80" s="40">
        <v>3900</v>
      </c>
      <c r="G80" s="2" t="s">
        <v>637</v>
      </c>
      <c r="H80" s="2" t="str">
        <f t="shared" si="8"/>
        <v>USD</v>
      </c>
      <c r="I80" s="26" t="str">
        <f>Table110[[#This Row],[Short Description]]</f>
        <v>IP6-1122WR26</v>
      </c>
      <c r="J80" s="2" t="s">
        <v>639</v>
      </c>
      <c r="K80" s="2" t="s">
        <v>598</v>
      </c>
      <c r="L80" s="2" t="str">
        <f t="shared" si="9"/>
        <v>Current</v>
      </c>
      <c r="M80" s="2" t="s">
        <v>400</v>
      </c>
      <c r="N80" s="2" t="str">
        <f t="shared" si="10"/>
        <v>Standard Freight</v>
      </c>
      <c r="O80" s="2" t="s">
        <v>39</v>
      </c>
      <c r="P80" s="2" t="s">
        <v>121</v>
      </c>
      <c r="Q80" s="46" t="str">
        <f t="shared" si="11"/>
        <v>https://www.biamp.com</v>
      </c>
      <c r="R80" s="2" t="str">
        <f>Table110[[#This Row],[Manufacturer''s Category]]</f>
        <v>Community</v>
      </c>
    </row>
    <row r="81" spans="1:18" ht="42" customHeight="1" x14ac:dyDescent="0.3">
      <c r="A81" s="2" t="str">
        <f t="shared" si="6"/>
        <v>Biamp Systems</v>
      </c>
      <c r="B81" s="17">
        <f t="shared" si="7"/>
        <v>46076</v>
      </c>
      <c r="C81" s="39" t="s">
        <v>3775</v>
      </c>
      <c r="D81" s="2" t="s">
        <v>641</v>
      </c>
      <c r="E81" s="2" t="s">
        <v>38</v>
      </c>
      <c r="F81" s="40">
        <v>3900</v>
      </c>
      <c r="G81" s="2" t="s">
        <v>640</v>
      </c>
      <c r="H81" s="2" t="str">
        <f t="shared" si="8"/>
        <v>USD</v>
      </c>
      <c r="I81" s="26" t="str">
        <f>Table110[[#This Row],[Short Description]]</f>
        <v>IP6-1122WR64</v>
      </c>
      <c r="J81" s="2" t="s">
        <v>642</v>
      </c>
      <c r="K81" s="2" t="s">
        <v>598</v>
      </c>
      <c r="L81" s="2" t="str">
        <f t="shared" si="9"/>
        <v>Current</v>
      </c>
      <c r="M81" s="2" t="s">
        <v>400</v>
      </c>
      <c r="N81" s="2" t="str">
        <f t="shared" si="10"/>
        <v>Standard Freight</v>
      </c>
      <c r="O81" s="2" t="s">
        <v>39</v>
      </c>
      <c r="P81" s="2" t="s">
        <v>121</v>
      </c>
      <c r="Q81" s="46" t="str">
        <f t="shared" si="11"/>
        <v>https://www.biamp.com</v>
      </c>
      <c r="R81" s="2" t="str">
        <f>Table110[[#This Row],[Manufacturer''s Category]]</f>
        <v>Community</v>
      </c>
    </row>
    <row r="82" spans="1:18" ht="42" customHeight="1" x14ac:dyDescent="0.3">
      <c r="A82" s="2" t="str">
        <f t="shared" si="6"/>
        <v>Biamp Systems</v>
      </c>
      <c r="B82" s="17">
        <f t="shared" si="7"/>
        <v>46076</v>
      </c>
      <c r="C82" s="39" t="s">
        <v>3776</v>
      </c>
      <c r="D82" s="2" t="s">
        <v>644</v>
      </c>
      <c r="E82" s="2" t="s">
        <v>38</v>
      </c>
      <c r="F82" s="40">
        <v>3900</v>
      </c>
      <c r="G82" s="2" t="s">
        <v>643</v>
      </c>
      <c r="H82" s="2" t="str">
        <f t="shared" si="8"/>
        <v>USD</v>
      </c>
      <c r="I82" s="26" t="str">
        <f>Table110[[#This Row],[Short Description]]</f>
        <v>IP6-1122WR66</v>
      </c>
      <c r="J82" s="2" t="s">
        <v>645</v>
      </c>
      <c r="K82" s="2" t="s">
        <v>598</v>
      </c>
      <c r="L82" s="2" t="str">
        <f t="shared" si="9"/>
        <v>Current</v>
      </c>
      <c r="M82" s="2" t="s">
        <v>400</v>
      </c>
      <c r="N82" s="2" t="str">
        <f t="shared" si="10"/>
        <v>Standard Freight</v>
      </c>
      <c r="O82" s="2" t="s">
        <v>39</v>
      </c>
      <c r="P82" s="2" t="s">
        <v>121</v>
      </c>
      <c r="Q82" s="46" t="str">
        <f t="shared" si="11"/>
        <v>https://www.biamp.com</v>
      </c>
      <c r="R82" s="2" t="str">
        <f>Table110[[#This Row],[Manufacturer''s Category]]</f>
        <v>Community</v>
      </c>
    </row>
    <row r="83" spans="1:18" ht="42" customHeight="1" x14ac:dyDescent="0.3">
      <c r="A83" s="2" t="str">
        <f t="shared" si="6"/>
        <v>Biamp Systems</v>
      </c>
      <c r="B83" s="17">
        <f t="shared" si="7"/>
        <v>46076</v>
      </c>
      <c r="C83" s="39" t="s">
        <v>3777</v>
      </c>
      <c r="D83" s="2" t="s">
        <v>647</v>
      </c>
      <c r="E83" s="2" t="s">
        <v>38</v>
      </c>
      <c r="F83" s="40">
        <v>3900</v>
      </c>
      <c r="G83" s="2" t="s">
        <v>646</v>
      </c>
      <c r="H83" s="2" t="str">
        <f t="shared" si="8"/>
        <v>USD</v>
      </c>
      <c r="I83" s="26" t="str">
        <f>Table110[[#This Row],[Short Description]]</f>
        <v>IP6-1122WR94</v>
      </c>
      <c r="J83" s="2" t="s">
        <v>648</v>
      </c>
      <c r="K83" s="2" t="s">
        <v>598</v>
      </c>
      <c r="L83" s="2" t="str">
        <f t="shared" si="9"/>
        <v>Current</v>
      </c>
      <c r="M83" s="2" t="s">
        <v>400</v>
      </c>
      <c r="N83" s="2" t="str">
        <f t="shared" si="10"/>
        <v>Standard Freight</v>
      </c>
      <c r="O83" s="2" t="s">
        <v>39</v>
      </c>
      <c r="P83" s="2" t="s">
        <v>121</v>
      </c>
      <c r="Q83" s="46" t="str">
        <f t="shared" si="11"/>
        <v>https://www.biamp.com</v>
      </c>
      <c r="R83" s="2" t="str">
        <f>Table110[[#This Row],[Manufacturer''s Category]]</f>
        <v>Community</v>
      </c>
    </row>
    <row r="84" spans="1:18" ht="42" customHeight="1" x14ac:dyDescent="0.3">
      <c r="A84" s="2" t="str">
        <f t="shared" si="6"/>
        <v>Biamp Systems</v>
      </c>
      <c r="B84" s="17">
        <f t="shared" si="7"/>
        <v>46076</v>
      </c>
      <c r="C84" s="39" t="s">
        <v>3778</v>
      </c>
      <c r="D84" s="2" t="s">
        <v>650</v>
      </c>
      <c r="E84" s="2" t="s">
        <v>38</v>
      </c>
      <c r="F84" s="40">
        <v>3900</v>
      </c>
      <c r="G84" s="2" t="s">
        <v>649</v>
      </c>
      <c r="H84" s="2" t="str">
        <f t="shared" si="8"/>
        <v>USD</v>
      </c>
      <c r="I84" s="26" t="str">
        <f>Table110[[#This Row],[Short Description]]</f>
        <v>IP6-1122WR96</v>
      </c>
      <c r="J84" s="2" t="s">
        <v>651</v>
      </c>
      <c r="K84" s="2" t="s">
        <v>598</v>
      </c>
      <c r="L84" s="2" t="str">
        <f t="shared" si="9"/>
        <v>Current</v>
      </c>
      <c r="M84" s="2" t="s">
        <v>400</v>
      </c>
      <c r="N84" s="2" t="str">
        <f t="shared" si="10"/>
        <v>Standard Freight</v>
      </c>
      <c r="O84" s="2" t="s">
        <v>39</v>
      </c>
      <c r="P84" s="2" t="s">
        <v>121</v>
      </c>
      <c r="Q84" s="46" t="str">
        <f t="shared" si="11"/>
        <v>https://www.biamp.com</v>
      </c>
      <c r="R84" s="2" t="str">
        <f>Table110[[#This Row],[Manufacturer''s Category]]</f>
        <v>Community</v>
      </c>
    </row>
    <row r="85" spans="1:18" ht="42" customHeight="1" x14ac:dyDescent="0.3">
      <c r="A85" s="2" t="str">
        <f t="shared" si="6"/>
        <v>Biamp Systems</v>
      </c>
      <c r="B85" s="17">
        <f t="shared" si="7"/>
        <v>46076</v>
      </c>
      <c r="C85" s="39" t="s">
        <v>3779</v>
      </c>
      <c r="D85" s="2" t="s">
        <v>653</v>
      </c>
      <c r="E85" s="2" t="s">
        <v>38</v>
      </c>
      <c r="F85" s="40">
        <v>3900</v>
      </c>
      <c r="G85" s="2" t="s">
        <v>652</v>
      </c>
      <c r="H85" s="2" t="str">
        <f t="shared" si="8"/>
        <v>USD</v>
      </c>
      <c r="I85" s="26" t="str">
        <f>Table110[[#This Row],[Short Description]]</f>
        <v>IP6-1122WR99</v>
      </c>
      <c r="J85" s="2" t="s">
        <v>654</v>
      </c>
      <c r="K85" s="2" t="s">
        <v>598</v>
      </c>
      <c r="L85" s="2" t="str">
        <f t="shared" si="9"/>
        <v>Current</v>
      </c>
      <c r="M85" s="2" t="s">
        <v>400</v>
      </c>
      <c r="N85" s="2" t="str">
        <f t="shared" si="10"/>
        <v>Standard Freight</v>
      </c>
      <c r="O85" s="2" t="s">
        <v>39</v>
      </c>
      <c r="P85" s="2" t="s">
        <v>121</v>
      </c>
      <c r="Q85" s="46" t="str">
        <f t="shared" si="11"/>
        <v>https://www.biamp.com</v>
      </c>
      <c r="R85" s="2" t="str">
        <f>Table110[[#This Row],[Manufacturer''s Category]]</f>
        <v>Community</v>
      </c>
    </row>
    <row r="86" spans="1:18" ht="42" customHeight="1" x14ac:dyDescent="0.3">
      <c r="A86" s="2" t="str">
        <f t="shared" si="6"/>
        <v>Biamp Systems</v>
      </c>
      <c r="B86" s="17">
        <f t="shared" si="7"/>
        <v>46076</v>
      </c>
      <c r="C86" s="39" t="s">
        <v>3780</v>
      </c>
      <c r="D86" s="2" t="s">
        <v>656</v>
      </c>
      <c r="E86" s="2" t="s">
        <v>38</v>
      </c>
      <c r="F86" s="40">
        <v>2862</v>
      </c>
      <c r="G86" s="2" t="s">
        <v>655</v>
      </c>
      <c r="H86" s="2" t="str">
        <f t="shared" si="8"/>
        <v>USD</v>
      </c>
      <c r="I86" s="26" t="str">
        <f>Table110[[#This Row],[Short Description]]</f>
        <v>IP6-1152/26B</v>
      </c>
      <c r="J86" s="2" t="s">
        <v>657</v>
      </c>
      <c r="K86" s="2" t="s">
        <v>598</v>
      </c>
      <c r="L86" s="2" t="str">
        <f t="shared" si="9"/>
        <v>Current</v>
      </c>
      <c r="M86" s="2" t="s">
        <v>400</v>
      </c>
      <c r="N86" s="2" t="str">
        <f t="shared" si="10"/>
        <v>Standard Freight</v>
      </c>
      <c r="O86" s="2" t="s">
        <v>39</v>
      </c>
      <c r="P86" s="2" t="s">
        <v>121</v>
      </c>
      <c r="Q86" s="46" t="str">
        <f t="shared" si="11"/>
        <v>https://www.biamp.com</v>
      </c>
      <c r="R86" s="2" t="str">
        <f>Table110[[#This Row],[Manufacturer''s Category]]</f>
        <v>Community</v>
      </c>
    </row>
    <row r="87" spans="1:18" ht="42" customHeight="1" x14ac:dyDescent="0.3">
      <c r="A87" s="2" t="str">
        <f t="shared" si="6"/>
        <v>Biamp Systems</v>
      </c>
      <c r="B87" s="17">
        <f t="shared" si="7"/>
        <v>46076</v>
      </c>
      <c r="C87" s="39" t="s">
        <v>3781</v>
      </c>
      <c r="D87" s="2" t="s">
        <v>659</v>
      </c>
      <c r="E87" s="2" t="s">
        <v>38</v>
      </c>
      <c r="F87" s="40">
        <v>2862</v>
      </c>
      <c r="G87" s="2" t="s">
        <v>658</v>
      </c>
      <c r="H87" s="2" t="str">
        <f t="shared" si="8"/>
        <v>USD</v>
      </c>
      <c r="I87" s="26" t="str">
        <f>Table110[[#This Row],[Short Description]]</f>
        <v>IP6-1152/26W</v>
      </c>
      <c r="J87" s="2" t="s">
        <v>660</v>
      </c>
      <c r="K87" s="2" t="s">
        <v>598</v>
      </c>
      <c r="L87" s="2" t="str">
        <f t="shared" si="9"/>
        <v>Current</v>
      </c>
      <c r="M87" s="2" t="s">
        <v>400</v>
      </c>
      <c r="N87" s="2" t="str">
        <f t="shared" si="10"/>
        <v>Standard Freight</v>
      </c>
      <c r="O87" s="2" t="s">
        <v>39</v>
      </c>
      <c r="P87" s="2" t="s">
        <v>121</v>
      </c>
      <c r="Q87" s="46" t="str">
        <f t="shared" si="11"/>
        <v>https://www.biamp.com</v>
      </c>
      <c r="R87" s="2" t="str">
        <f>Table110[[#This Row],[Manufacturer''s Category]]</f>
        <v>Community</v>
      </c>
    </row>
    <row r="88" spans="1:18" ht="42" customHeight="1" x14ac:dyDescent="0.3">
      <c r="A88" s="2" t="str">
        <f t="shared" si="6"/>
        <v>Biamp Systems</v>
      </c>
      <c r="B88" s="17">
        <f t="shared" si="7"/>
        <v>46076</v>
      </c>
      <c r="C88" s="39" t="s">
        <v>3782</v>
      </c>
      <c r="D88" s="2" t="s">
        <v>662</v>
      </c>
      <c r="E88" s="2" t="s">
        <v>38</v>
      </c>
      <c r="F88" s="40">
        <v>2862</v>
      </c>
      <c r="G88" s="2" t="s">
        <v>661</v>
      </c>
      <c r="H88" s="2" t="str">
        <f t="shared" si="8"/>
        <v>USD</v>
      </c>
      <c r="I88" s="26" t="str">
        <f>Table110[[#This Row],[Short Description]]</f>
        <v>IP6-1152/64B</v>
      </c>
      <c r="J88" s="2" t="s">
        <v>663</v>
      </c>
      <c r="K88" s="2" t="s">
        <v>598</v>
      </c>
      <c r="L88" s="2" t="str">
        <f t="shared" si="9"/>
        <v>Current</v>
      </c>
      <c r="M88" s="2" t="s">
        <v>400</v>
      </c>
      <c r="N88" s="2" t="str">
        <f t="shared" si="10"/>
        <v>Standard Freight</v>
      </c>
      <c r="O88" s="2" t="s">
        <v>39</v>
      </c>
      <c r="P88" s="2" t="s">
        <v>121</v>
      </c>
      <c r="Q88" s="46" t="str">
        <f t="shared" si="11"/>
        <v>https://www.biamp.com</v>
      </c>
      <c r="R88" s="2" t="str">
        <f>Table110[[#This Row],[Manufacturer''s Category]]</f>
        <v>Community</v>
      </c>
    </row>
    <row r="89" spans="1:18" ht="42" customHeight="1" x14ac:dyDescent="0.3">
      <c r="A89" s="2" t="str">
        <f t="shared" si="6"/>
        <v>Biamp Systems</v>
      </c>
      <c r="B89" s="17">
        <f t="shared" si="7"/>
        <v>46076</v>
      </c>
      <c r="C89" s="39" t="s">
        <v>3783</v>
      </c>
      <c r="D89" s="2" t="s">
        <v>665</v>
      </c>
      <c r="E89" s="2" t="s">
        <v>38</v>
      </c>
      <c r="F89" s="40">
        <v>2862</v>
      </c>
      <c r="G89" s="2" t="s">
        <v>664</v>
      </c>
      <c r="H89" s="2" t="str">
        <f t="shared" si="8"/>
        <v>USD</v>
      </c>
      <c r="I89" s="26" t="str">
        <f>Table110[[#This Row],[Short Description]]</f>
        <v>IP6-1152/64W</v>
      </c>
      <c r="J89" s="2" t="s">
        <v>666</v>
      </c>
      <c r="K89" s="2" t="s">
        <v>598</v>
      </c>
      <c r="L89" s="2" t="str">
        <f t="shared" si="9"/>
        <v>Current</v>
      </c>
      <c r="M89" s="2" t="s">
        <v>400</v>
      </c>
      <c r="N89" s="2" t="str">
        <f t="shared" si="10"/>
        <v>Standard Freight</v>
      </c>
      <c r="O89" s="2" t="s">
        <v>39</v>
      </c>
      <c r="P89" s="2" t="s">
        <v>121</v>
      </c>
      <c r="Q89" s="46" t="str">
        <f t="shared" si="11"/>
        <v>https://www.biamp.com</v>
      </c>
      <c r="R89" s="2" t="str">
        <f>Table110[[#This Row],[Manufacturer''s Category]]</f>
        <v>Community</v>
      </c>
    </row>
    <row r="90" spans="1:18" ht="42" customHeight="1" x14ac:dyDescent="0.3">
      <c r="A90" s="2" t="str">
        <f t="shared" si="6"/>
        <v>Biamp Systems</v>
      </c>
      <c r="B90" s="17">
        <f t="shared" si="7"/>
        <v>46076</v>
      </c>
      <c r="C90" s="39" t="s">
        <v>3784</v>
      </c>
      <c r="D90" s="2" t="s">
        <v>668</v>
      </c>
      <c r="E90" s="2" t="s">
        <v>38</v>
      </c>
      <c r="F90" s="40">
        <v>2862</v>
      </c>
      <c r="G90" s="2" t="s">
        <v>667</v>
      </c>
      <c r="H90" s="2" t="str">
        <f t="shared" si="8"/>
        <v>USD</v>
      </c>
      <c r="I90" s="26" t="str">
        <f>Table110[[#This Row],[Short Description]]</f>
        <v>IP6-1152/66B</v>
      </c>
      <c r="J90" s="2" t="s">
        <v>669</v>
      </c>
      <c r="K90" s="2" t="s">
        <v>598</v>
      </c>
      <c r="L90" s="2" t="str">
        <f t="shared" si="9"/>
        <v>Current</v>
      </c>
      <c r="M90" s="2" t="s">
        <v>400</v>
      </c>
      <c r="N90" s="2" t="str">
        <f t="shared" si="10"/>
        <v>Standard Freight</v>
      </c>
      <c r="O90" s="2" t="s">
        <v>39</v>
      </c>
      <c r="P90" s="2" t="s">
        <v>121</v>
      </c>
      <c r="Q90" s="46" t="str">
        <f t="shared" si="11"/>
        <v>https://www.biamp.com</v>
      </c>
      <c r="R90" s="2" t="str">
        <f>Table110[[#This Row],[Manufacturer''s Category]]</f>
        <v>Community</v>
      </c>
    </row>
    <row r="91" spans="1:18" ht="42" customHeight="1" x14ac:dyDescent="0.3">
      <c r="A91" s="2" t="str">
        <f t="shared" si="6"/>
        <v>Biamp Systems</v>
      </c>
      <c r="B91" s="17">
        <f t="shared" si="7"/>
        <v>46076</v>
      </c>
      <c r="C91" s="39" t="s">
        <v>3785</v>
      </c>
      <c r="D91" s="2" t="s">
        <v>671</v>
      </c>
      <c r="E91" s="2" t="s">
        <v>38</v>
      </c>
      <c r="F91" s="40">
        <v>2862</v>
      </c>
      <c r="G91" s="2" t="s">
        <v>670</v>
      </c>
      <c r="H91" s="2" t="str">
        <f t="shared" si="8"/>
        <v>USD</v>
      </c>
      <c r="I91" s="26" t="str">
        <f>Table110[[#This Row],[Short Description]]</f>
        <v>IP6-1152/66W</v>
      </c>
      <c r="J91" s="2" t="s">
        <v>672</v>
      </c>
      <c r="K91" s="2" t="s">
        <v>598</v>
      </c>
      <c r="L91" s="2" t="str">
        <f t="shared" si="9"/>
        <v>Current</v>
      </c>
      <c r="M91" s="2" t="s">
        <v>400</v>
      </c>
      <c r="N91" s="2" t="str">
        <f t="shared" si="10"/>
        <v>Standard Freight</v>
      </c>
      <c r="O91" s="2" t="s">
        <v>39</v>
      </c>
      <c r="P91" s="2" t="s">
        <v>121</v>
      </c>
      <c r="Q91" s="46" t="str">
        <f t="shared" si="11"/>
        <v>https://www.biamp.com</v>
      </c>
      <c r="R91" s="2" t="str">
        <f>Table110[[#This Row],[Manufacturer''s Category]]</f>
        <v>Community</v>
      </c>
    </row>
    <row r="92" spans="1:18" ht="42" customHeight="1" x14ac:dyDescent="0.3">
      <c r="A92" s="2" t="str">
        <f t="shared" si="6"/>
        <v>Biamp Systems</v>
      </c>
      <c r="B92" s="17">
        <f t="shared" si="7"/>
        <v>46076</v>
      </c>
      <c r="C92" s="39" t="s">
        <v>3786</v>
      </c>
      <c r="D92" s="2" t="s">
        <v>674</v>
      </c>
      <c r="E92" s="2" t="s">
        <v>38</v>
      </c>
      <c r="F92" s="40">
        <v>2862</v>
      </c>
      <c r="G92" s="2" t="s">
        <v>673</v>
      </c>
      <c r="H92" s="2" t="str">
        <f t="shared" si="8"/>
        <v>USD</v>
      </c>
      <c r="I92" s="26" t="str">
        <f>Table110[[#This Row],[Short Description]]</f>
        <v>IP6-1152/94B</v>
      </c>
      <c r="J92" s="2" t="s">
        <v>675</v>
      </c>
      <c r="K92" s="2" t="s">
        <v>598</v>
      </c>
      <c r="L92" s="2" t="str">
        <f t="shared" si="9"/>
        <v>Current</v>
      </c>
      <c r="M92" s="2" t="s">
        <v>400</v>
      </c>
      <c r="N92" s="2" t="str">
        <f t="shared" si="10"/>
        <v>Standard Freight</v>
      </c>
      <c r="O92" s="2" t="s">
        <v>39</v>
      </c>
      <c r="P92" s="2" t="s">
        <v>121</v>
      </c>
      <c r="Q92" s="46" t="str">
        <f t="shared" si="11"/>
        <v>https://www.biamp.com</v>
      </c>
      <c r="R92" s="2" t="str">
        <f>Table110[[#This Row],[Manufacturer''s Category]]</f>
        <v>Community</v>
      </c>
    </row>
    <row r="93" spans="1:18" ht="42" customHeight="1" x14ac:dyDescent="0.3">
      <c r="A93" s="2" t="str">
        <f t="shared" si="6"/>
        <v>Biamp Systems</v>
      </c>
      <c r="B93" s="17">
        <f t="shared" si="7"/>
        <v>46076</v>
      </c>
      <c r="C93" s="39" t="s">
        <v>3787</v>
      </c>
      <c r="D93" s="2" t="s">
        <v>677</v>
      </c>
      <c r="E93" s="2" t="s">
        <v>38</v>
      </c>
      <c r="F93" s="40">
        <v>2862</v>
      </c>
      <c r="G93" s="2" t="s">
        <v>676</v>
      </c>
      <c r="H93" s="2" t="str">
        <f t="shared" si="8"/>
        <v>USD</v>
      </c>
      <c r="I93" s="26" t="str">
        <f>Table110[[#This Row],[Short Description]]</f>
        <v>IP6-1152/94W</v>
      </c>
      <c r="J93" s="2" t="s">
        <v>678</v>
      </c>
      <c r="K93" s="2" t="s">
        <v>598</v>
      </c>
      <c r="L93" s="2" t="str">
        <f t="shared" si="9"/>
        <v>Current</v>
      </c>
      <c r="M93" s="2" t="s">
        <v>400</v>
      </c>
      <c r="N93" s="2" t="str">
        <f t="shared" si="10"/>
        <v>Standard Freight</v>
      </c>
      <c r="O93" s="2" t="s">
        <v>39</v>
      </c>
      <c r="P93" s="2" t="s">
        <v>121</v>
      </c>
      <c r="Q93" s="46" t="str">
        <f t="shared" si="11"/>
        <v>https://www.biamp.com</v>
      </c>
      <c r="R93" s="2" t="str">
        <f>Table110[[#This Row],[Manufacturer''s Category]]</f>
        <v>Community</v>
      </c>
    </row>
    <row r="94" spans="1:18" ht="42" customHeight="1" x14ac:dyDescent="0.3">
      <c r="A94" s="2" t="str">
        <f t="shared" si="6"/>
        <v>Biamp Systems</v>
      </c>
      <c r="B94" s="17">
        <f t="shared" si="7"/>
        <v>46076</v>
      </c>
      <c r="C94" s="39" t="s">
        <v>3788</v>
      </c>
      <c r="D94" s="2" t="s">
        <v>680</v>
      </c>
      <c r="E94" s="2" t="s">
        <v>38</v>
      </c>
      <c r="F94" s="40">
        <v>2862</v>
      </c>
      <c r="G94" s="2" t="s">
        <v>679</v>
      </c>
      <c r="H94" s="2" t="str">
        <f t="shared" si="8"/>
        <v>USD</v>
      </c>
      <c r="I94" s="26" t="str">
        <f>Table110[[#This Row],[Short Description]]</f>
        <v>IP6-1152/96B</v>
      </c>
      <c r="J94" s="2" t="s">
        <v>681</v>
      </c>
      <c r="K94" s="2" t="s">
        <v>598</v>
      </c>
      <c r="L94" s="2" t="str">
        <f t="shared" si="9"/>
        <v>Current</v>
      </c>
      <c r="M94" s="2" t="s">
        <v>400</v>
      </c>
      <c r="N94" s="2" t="str">
        <f t="shared" si="10"/>
        <v>Standard Freight</v>
      </c>
      <c r="O94" s="2" t="s">
        <v>39</v>
      </c>
      <c r="P94" s="2" t="s">
        <v>121</v>
      </c>
      <c r="Q94" s="46" t="str">
        <f t="shared" si="11"/>
        <v>https://www.biamp.com</v>
      </c>
      <c r="R94" s="2" t="str">
        <f>Table110[[#This Row],[Manufacturer''s Category]]</f>
        <v>Community</v>
      </c>
    </row>
    <row r="95" spans="1:18" ht="42" customHeight="1" x14ac:dyDescent="0.3">
      <c r="A95" s="2" t="str">
        <f t="shared" si="6"/>
        <v>Biamp Systems</v>
      </c>
      <c r="B95" s="17">
        <f t="shared" si="7"/>
        <v>46076</v>
      </c>
      <c r="C95" s="39" t="s">
        <v>3789</v>
      </c>
      <c r="D95" s="2" t="s">
        <v>683</v>
      </c>
      <c r="E95" s="2" t="s">
        <v>38</v>
      </c>
      <c r="F95" s="40">
        <v>2862</v>
      </c>
      <c r="G95" s="2" t="s">
        <v>682</v>
      </c>
      <c r="H95" s="2" t="str">
        <f t="shared" si="8"/>
        <v>USD</v>
      </c>
      <c r="I95" s="26" t="str">
        <f>Table110[[#This Row],[Short Description]]</f>
        <v>IP6-1152/96W</v>
      </c>
      <c r="J95" s="2" t="s">
        <v>684</v>
      </c>
      <c r="K95" s="2" t="s">
        <v>598</v>
      </c>
      <c r="L95" s="2" t="str">
        <f t="shared" si="9"/>
        <v>Current</v>
      </c>
      <c r="M95" s="2" t="s">
        <v>400</v>
      </c>
      <c r="N95" s="2" t="str">
        <f t="shared" si="10"/>
        <v>Standard Freight</v>
      </c>
      <c r="O95" s="2" t="s">
        <v>39</v>
      </c>
      <c r="P95" s="2" t="s">
        <v>121</v>
      </c>
      <c r="Q95" s="46" t="str">
        <f t="shared" si="11"/>
        <v>https://www.biamp.com</v>
      </c>
      <c r="R95" s="2" t="str">
        <f>Table110[[#This Row],[Manufacturer''s Category]]</f>
        <v>Community</v>
      </c>
    </row>
    <row r="96" spans="1:18" ht="42" customHeight="1" x14ac:dyDescent="0.3">
      <c r="A96" s="2" t="str">
        <f t="shared" si="6"/>
        <v>Biamp Systems</v>
      </c>
      <c r="B96" s="17">
        <f t="shared" si="7"/>
        <v>46076</v>
      </c>
      <c r="C96" s="39" t="s">
        <v>3790</v>
      </c>
      <c r="D96" s="2" t="s">
        <v>686</v>
      </c>
      <c r="E96" s="2" t="s">
        <v>38</v>
      </c>
      <c r="F96" s="40">
        <v>2862</v>
      </c>
      <c r="G96" s="2" t="s">
        <v>685</v>
      </c>
      <c r="H96" s="2" t="str">
        <f t="shared" si="8"/>
        <v>USD</v>
      </c>
      <c r="I96" s="26" t="str">
        <f>Table110[[#This Row],[Short Description]]</f>
        <v>IP6-1152/99B</v>
      </c>
      <c r="J96" s="2" t="s">
        <v>687</v>
      </c>
      <c r="K96" s="2" t="s">
        <v>598</v>
      </c>
      <c r="L96" s="2" t="str">
        <f t="shared" si="9"/>
        <v>Current</v>
      </c>
      <c r="M96" s="2" t="s">
        <v>400</v>
      </c>
      <c r="N96" s="2" t="str">
        <f t="shared" si="10"/>
        <v>Standard Freight</v>
      </c>
      <c r="O96" s="2" t="s">
        <v>39</v>
      </c>
      <c r="P96" s="2" t="s">
        <v>121</v>
      </c>
      <c r="Q96" s="46" t="str">
        <f t="shared" si="11"/>
        <v>https://www.biamp.com</v>
      </c>
      <c r="R96" s="2" t="str">
        <f>Table110[[#This Row],[Manufacturer''s Category]]</f>
        <v>Community</v>
      </c>
    </row>
    <row r="97" spans="1:19" ht="42" customHeight="1" x14ac:dyDescent="0.3">
      <c r="A97" s="2" t="str">
        <f t="shared" si="6"/>
        <v>Biamp Systems</v>
      </c>
      <c r="B97" s="17">
        <f t="shared" si="7"/>
        <v>46076</v>
      </c>
      <c r="C97" s="39" t="s">
        <v>3791</v>
      </c>
      <c r="D97" s="2" t="s">
        <v>689</v>
      </c>
      <c r="E97" s="2" t="s">
        <v>38</v>
      </c>
      <c r="F97" s="40">
        <v>2862</v>
      </c>
      <c r="G97" s="2" t="s">
        <v>688</v>
      </c>
      <c r="H97" s="2" t="str">
        <f t="shared" si="8"/>
        <v>USD</v>
      </c>
      <c r="I97" s="26" t="str">
        <f>Table110[[#This Row],[Short Description]]</f>
        <v>IP6-1152/99W</v>
      </c>
      <c r="J97" s="2" t="s">
        <v>690</v>
      </c>
      <c r="K97" s="2" t="s">
        <v>598</v>
      </c>
      <c r="L97" s="2" t="str">
        <f t="shared" si="9"/>
        <v>Current</v>
      </c>
      <c r="M97" s="2" t="s">
        <v>400</v>
      </c>
      <c r="N97" s="2" t="str">
        <f t="shared" si="10"/>
        <v>Standard Freight</v>
      </c>
      <c r="O97" s="2" t="s">
        <v>39</v>
      </c>
      <c r="P97" s="2" t="s">
        <v>121</v>
      </c>
      <c r="Q97" s="46" t="str">
        <f t="shared" si="11"/>
        <v>https://www.biamp.com</v>
      </c>
      <c r="R97" s="2" t="str">
        <f>Table110[[#This Row],[Manufacturer''s Category]]</f>
        <v>Community</v>
      </c>
    </row>
    <row r="98" spans="1:19" ht="42" customHeight="1" x14ac:dyDescent="0.3">
      <c r="A98" s="2" t="str">
        <f t="shared" si="6"/>
        <v>Biamp Systems</v>
      </c>
      <c r="B98" s="17">
        <f t="shared" si="7"/>
        <v>46076</v>
      </c>
      <c r="C98" s="39" t="s">
        <v>3792</v>
      </c>
      <c r="D98" s="2" t="s">
        <v>692</v>
      </c>
      <c r="E98" s="2" t="s">
        <v>38</v>
      </c>
      <c r="F98" s="40" t="s">
        <v>634</v>
      </c>
      <c r="G98" s="2" t="s">
        <v>691</v>
      </c>
      <c r="H98" s="2" t="str">
        <f t="shared" si="8"/>
        <v>USD</v>
      </c>
      <c r="I98" s="26" t="str">
        <f>Table110[[#This Row],[Short Description]]</f>
        <v>IP6-1152/xx-CTO</v>
      </c>
      <c r="J98" s="2" t="s">
        <v>693</v>
      </c>
      <c r="K98" s="2" t="s">
        <v>598</v>
      </c>
      <c r="L98" s="2" t="str">
        <f t="shared" si="9"/>
        <v>Current</v>
      </c>
      <c r="M98" s="2" t="s">
        <v>400</v>
      </c>
      <c r="N98" s="2" t="str">
        <f t="shared" si="10"/>
        <v>Standard Freight</v>
      </c>
      <c r="O98" s="2" t="s">
        <v>39</v>
      </c>
      <c r="P98" s="2" t="s">
        <v>121</v>
      </c>
      <c r="Q98" s="46" t="str">
        <f t="shared" si="11"/>
        <v>https://www.biamp.com</v>
      </c>
      <c r="R98" s="2" t="str">
        <f>Table110[[#This Row],[Manufacturer''s Category]]</f>
        <v>Community</v>
      </c>
      <c r="S98" s="2" t="s">
        <v>636</v>
      </c>
    </row>
    <row r="99" spans="1:19" ht="42" customHeight="1" x14ac:dyDescent="0.3">
      <c r="A99" s="2" t="str">
        <f t="shared" si="6"/>
        <v>Biamp Systems</v>
      </c>
      <c r="B99" s="17">
        <f t="shared" si="7"/>
        <v>46076</v>
      </c>
      <c r="C99" s="39" t="s">
        <v>3793</v>
      </c>
      <c r="D99" s="2" t="s">
        <v>695</v>
      </c>
      <c r="E99" s="2" t="s">
        <v>38</v>
      </c>
      <c r="F99" s="40">
        <v>4300</v>
      </c>
      <c r="G99" s="2" t="s">
        <v>694</v>
      </c>
      <c r="H99" s="2" t="str">
        <f t="shared" si="8"/>
        <v>USD</v>
      </c>
      <c r="I99" s="26" t="str">
        <f>Table110[[#This Row],[Short Description]]</f>
        <v>IP6-1152WR26</v>
      </c>
      <c r="J99" s="2" t="s">
        <v>696</v>
      </c>
      <c r="K99" s="2" t="s">
        <v>598</v>
      </c>
      <c r="L99" s="2" t="str">
        <f t="shared" si="9"/>
        <v>Current</v>
      </c>
      <c r="M99" s="2" t="s">
        <v>400</v>
      </c>
      <c r="N99" s="2" t="str">
        <f t="shared" si="10"/>
        <v>Standard Freight</v>
      </c>
      <c r="O99" s="2" t="s">
        <v>39</v>
      </c>
      <c r="P99" s="2" t="s">
        <v>121</v>
      </c>
      <c r="Q99" s="46" t="str">
        <f t="shared" si="11"/>
        <v>https://www.biamp.com</v>
      </c>
      <c r="R99" s="2" t="str">
        <f>Table110[[#This Row],[Manufacturer''s Category]]</f>
        <v>Community</v>
      </c>
    </row>
    <row r="100" spans="1:19" ht="42" customHeight="1" x14ac:dyDescent="0.3">
      <c r="A100" s="2" t="str">
        <f t="shared" si="6"/>
        <v>Biamp Systems</v>
      </c>
      <c r="B100" s="17">
        <f t="shared" si="7"/>
        <v>46076</v>
      </c>
      <c r="C100" s="39" t="s">
        <v>3794</v>
      </c>
      <c r="D100" s="2" t="s">
        <v>698</v>
      </c>
      <c r="E100" s="2" t="s">
        <v>38</v>
      </c>
      <c r="F100" s="40">
        <v>4300</v>
      </c>
      <c r="G100" s="2" t="s">
        <v>697</v>
      </c>
      <c r="H100" s="2" t="str">
        <f t="shared" si="8"/>
        <v>USD</v>
      </c>
      <c r="I100" s="26" t="str">
        <f>Table110[[#This Row],[Short Description]]</f>
        <v>IP6-1152WR64</v>
      </c>
      <c r="J100" s="2" t="s">
        <v>699</v>
      </c>
      <c r="K100" s="2" t="s">
        <v>598</v>
      </c>
      <c r="L100" s="2" t="str">
        <f t="shared" si="9"/>
        <v>Current</v>
      </c>
      <c r="M100" s="2" t="s">
        <v>400</v>
      </c>
      <c r="N100" s="2" t="str">
        <f t="shared" si="10"/>
        <v>Standard Freight</v>
      </c>
      <c r="O100" s="2" t="s">
        <v>39</v>
      </c>
      <c r="P100" s="2" t="s">
        <v>121</v>
      </c>
      <c r="Q100" s="46" t="str">
        <f t="shared" si="11"/>
        <v>https://www.biamp.com</v>
      </c>
      <c r="R100" s="2" t="str">
        <f>Table110[[#This Row],[Manufacturer''s Category]]</f>
        <v>Community</v>
      </c>
    </row>
    <row r="101" spans="1:19" ht="42" customHeight="1" x14ac:dyDescent="0.3">
      <c r="A101" s="2" t="str">
        <f t="shared" si="6"/>
        <v>Biamp Systems</v>
      </c>
      <c r="B101" s="17">
        <f t="shared" si="7"/>
        <v>46076</v>
      </c>
      <c r="C101" s="39" t="s">
        <v>3795</v>
      </c>
      <c r="D101" s="2" t="s">
        <v>701</v>
      </c>
      <c r="E101" s="2" t="s">
        <v>38</v>
      </c>
      <c r="F101" s="40">
        <v>4300</v>
      </c>
      <c r="G101" s="2" t="s">
        <v>700</v>
      </c>
      <c r="H101" s="2" t="str">
        <f t="shared" si="8"/>
        <v>USD</v>
      </c>
      <c r="I101" s="26" t="str">
        <f>Table110[[#This Row],[Short Description]]</f>
        <v>IP6-1152WR66</v>
      </c>
      <c r="J101" s="2" t="s">
        <v>702</v>
      </c>
      <c r="K101" s="2" t="s">
        <v>598</v>
      </c>
      <c r="L101" s="2" t="str">
        <f t="shared" si="9"/>
        <v>Current</v>
      </c>
      <c r="M101" s="2" t="s">
        <v>400</v>
      </c>
      <c r="N101" s="2" t="str">
        <f t="shared" si="10"/>
        <v>Standard Freight</v>
      </c>
      <c r="O101" s="2" t="s">
        <v>39</v>
      </c>
      <c r="P101" s="2" t="s">
        <v>121</v>
      </c>
      <c r="Q101" s="46" t="str">
        <f t="shared" si="11"/>
        <v>https://www.biamp.com</v>
      </c>
      <c r="R101" s="2" t="str">
        <f>Table110[[#This Row],[Manufacturer''s Category]]</f>
        <v>Community</v>
      </c>
    </row>
    <row r="102" spans="1:19" ht="42" customHeight="1" x14ac:dyDescent="0.3">
      <c r="A102" s="2" t="str">
        <f t="shared" si="6"/>
        <v>Biamp Systems</v>
      </c>
      <c r="B102" s="17">
        <f t="shared" si="7"/>
        <v>46076</v>
      </c>
      <c r="C102" s="39" t="s">
        <v>3796</v>
      </c>
      <c r="D102" s="2" t="s">
        <v>704</v>
      </c>
      <c r="E102" s="2" t="s">
        <v>38</v>
      </c>
      <c r="F102" s="40">
        <v>4300</v>
      </c>
      <c r="G102" s="2" t="s">
        <v>703</v>
      </c>
      <c r="H102" s="2" t="str">
        <f t="shared" si="8"/>
        <v>USD</v>
      </c>
      <c r="I102" s="26" t="str">
        <f>Table110[[#This Row],[Short Description]]</f>
        <v>IP6-1152WR94</v>
      </c>
      <c r="J102" s="2" t="s">
        <v>705</v>
      </c>
      <c r="K102" s="2" t="s">
        <v>598</v>
      </c>
      <c r="L102" s="2" t="str">
        <f t="shared" si="9"/>
        <v>Current</v>
      </c>
      <c r="M102" s="2" t="s">
        <v>400</v>
      </c>
      <c r="N102" s="2" t="str">
        <f t="shared" si="10"/>
        <v>Standard Freight</v>
      </c>
      <c r="O102" s="2" t="s">
        <v>39</v>
      </c>
      <c r="P102" s="2" t="s">
        <v>121</v>
      </c>
      <c r="Q102" s="46" t="str">
        <f t="shared" si="11"/>
        <v>https://www.biamp.com</v>
      </c>
      <c r="R102" s="2" t="str">
        <f>Table110[[#This Row],[Manufacturer''s Category]]</f>
        <v>Community</v>
      </c>
    </row>
    <row r="103" spans="1:19" ht="42" customHeight="1" x14ac:dyDescent="0.3">
      <c r="A103" s="2" t="str">
        <f t="shared" si="6"/>
        <v>Biamp Systems</v>
      </c>
      <c r="B103" s="17">
        <f t="shared" si="7"/>
        <v>46076</v>
      </c>
      <c r="C103" s="39" t="s">
        <v>3797</v>
      </c>
      <c r="D103" s="2" t="s">
        <v>707</v>
      </c>
      <c r="E103" s="2" t="s">
        <v>38</v>
      </c>
      <c r="F103" s="40">
        <v>4300</v>
      </c>
      <c r="G103" s="2" t="s">
        <v>706</v>
      </c>
      <c r="H103" s="2" t="str">
        <f t="shared" si="8"/>
        <v>USD</v>
      </c>
      <c r="I103" s="26" t="str">
        <f>Table110[[#This Row],[Short Description]]</f>
        <v>IP6-1152WR96</v>
      </c>
      <c r="J103" s="2" t="s">
        <v>708</v>
      </c>
      <c r="K103" s="2" t="s">
        <v>598</v>
      </c>
      <c r="L103" s="2" t="str">
        <f t="shared" si="9"/>
        <v>Current</v>
      </c>
      <c r="M103" s="2" t="s">
        <v>400</v>
      </c>
      <c r="N103" s="2" t="str">
        <f t="shared" si="10"/>
        <v>Standard Freight</v>
      </c>
      <c r="O103" s="2" t="s">
        <v>39</v>
      </c>
      <c r="P103" s="2" t="s">
        <v>121</v>
      </c>
      <c r="Q103" s="46" t="str">
        <f t="shared" si="11"/>
        <v>https://www.biamp.com</v>
      </c>
      <c r="R103" s="2" t="str">
        <f>Table110[[#This Row],[Manufacturer''s Category]]</f>
        <v>Community</v>
      </c>
    </row>
    <row r="104" spans="1:19" ht="42" customHeight="1" x14ac:dyDescent="0.3">
      <c r="A104" s="2" t="str">
        <f t="shared" si="6"/>
        <v>Biamp Systems</v>
      </c>
      <c r="B104" s="17">
        <f t="shared" si="7"/>
        <v>46076</v>
      </c>
      <c r="C104" s="39" t="s">
        <v>3798</v>
      </c>
      <c r="D104" s="2" t="s">
        <v>710</v>
      </c>
      <c r="E104" s="2" t="s">
        <v>38</v>
      </c>
      <c r="F104" s="40">
        <v>4300</v>
      </c>
      <c r="G104" s="2" t="s">
        <v>709</v>
      </c>
      <c r="H104" s="2" t="str">
        <f t="shared" si="8"/>
        <v>USD</v>
      </c>
      <c r="I104" s="26" t="str">
        <f>Table110[[#This Row],[Short Description]]</f>
        <v>IP6-1152WR99</v>
      </c>
      <c r="J104" s="2" t="s">
        <v>711</v>
      </c>
      <c r="K104" s="2" t="s">
        <v>598</v>
      </c>
      <c r="L104" s="2" t="str">
        <f t="shared" si="9"/>
        <v>Current</v>
      </c>
      <c r="M104" s="2" t="s">
        <v>400</v>
      </c>
      <c r="N104" s="2" t="str">
        <f t="shared" si="10"/>
        <v>Standard Freight</v>
      </c>
      <c r="O104" s="2" t="s">
        <v>39</v>
      </c>
      <c r="P104" s="2" t="s">
        <v>121</v>
      </c>
      <c r="Q104" s="46" t="str">
        <f t="shared" si="11"/>
        <v>https://www.biamp.com</v>
      </c>
      <c r="R104" s="2" t="str">
        <f>Table110[[#This Row],[Manufacturer''s Category]]</f>
        <v>Community</v>
      </c>
    </row>
    <row r="105" spans="1:19" ht="42" customHeight="1" x14ac:dyDescent="0.3">
      <c r="A105" s="2" t="str">
        <f t="shared" si="6"/>
        <v>Biamp Systems</v>
      </c>
      <c r="B105" s="17">
        <f t="shared" si="7"/>
        <v>46076</v>
      </c>
      <c r="C105" s="39" t="s">
        <v>3799</v>
      </c>
      <c r="D105" s="2" t="s">
        <v>713</v>
      </c>
      <c r="E105" s="2" t="s">
        <v>38</v>
      </c>
      <c r="F105" s="40">
        <v>3412</v>
      </c>
      <c r="G105" s="2" t="s">
        <v>712</v>
      </c>
      <c r="H105" s="2" t="str">
        <f t="shared" si="8"/>
        <v>USD</v>
      </c>
      <c r="I105" s="26" t="str">
        <f>Table110[[#This Row],[Short Description]]</f>
        <v>IP8-1122/26B</v>
      </c>
      <c r="J105" s="2" t="s">
        <v>714</v>
      </c>
      <c r="K105" s="2" t="s">
        <v>598</v>
      </c>
      <c r="L105" s="2" t="str">
        <f t="shared" si="9"/>
        <v>Current</v>
      </c>
      <c r="M105" s="2" t="s">
        <v>400</v>
      </c>
      <c r="N105" s="2" t="str">
        <f t="shared" si="10"/>
        <v>Standard Freight</v>
      </c>
      <c r="O105" s="2" t="s">
        <v>39</v>
      </c>
      <c r="P105" s="2" t="s">
        <v>121</v>
      </c>
      <c r="Q105" s="46" t="str">
        <f t="shared" si="11"/>
        <v>https://www.biamp.com</v>
      </c>
      <c r="R105" s="2" t="str">
        <f>Table110[[#This Row],[Manufacturer''s Category]]</f>
        <v>Community</v>
      </c>
    </row>
    <row r="106" spans="1:19" ht="42" customHeight="1" x14ac:dyDescent="0.3">
      <c r="A106" s="2" t="str">
        <f t="shared" si="6"/>
        <v>Biamp Systems</v>
      </c>
      <c r="B106" s="17">
        <f t="shared" si="7"/>
        <v>46076</v>
      </c>
      <c r="C106" s="39" t="s">
        <v>3800</v>
      </c>
      <c r="D106" s="2" t="s">
        <v>716</v>
      </c>
      <c r="E106" s="2" t="s">
        <v>38</v>
      </c>
      <c r="F106" s="40">
        <v>3412</v>
      </c>
      <c r="G106" s="2" t="s">
        <v>715</v>
      </c>
      <c r="H106" s="2" t="str">
        <f t="shared" si="8"/>
        <v>USD</v>
      </c>
      <c r="I106" s="26" t="str">
        <f>Table110[[#This Row],[Short Description]]</f>
        <v>IP8-1122/26W</v>
      </c>
      <c r="J106" s="2" t="s">
        <v>717</v>
      </c>
      <c r="K106" s="2" t="s">
        <v>598</v>
      </c>
      <c r="L106" s="2" t="str">
        <f t="shared" si="9"/>
        <v>Current</v>
      </c>
      <c r="M106" s="2" t="s">
        <v>400</v>
      </c>
      <c r="N106" s="2" t="str">
        <f t="shared" si="10"/>
        <v>Standard Freight</v>
      </c>
      <c r="O106" s="2" t="s">
        <v>39</v>
      </c>
      <c r="P106" s="2" t="s">
        <v>121</v>
      </c>
      <c r="Q106" s="46" t="str">
        <f t="shared" si="11"/>
        <v>https://www.biamp.com</v>
      </c>
      <c r="R106" s="2" t="str">
        <f>Table110[[#This Row],[Manufacturer''s Category]]</f>
        <v>Community</v>
      </c>
    </row>
    <row r="107" spans="1:19" ht="42" customHeight="1" x14ac:dyDescent="0.3">
      <c r="A107" s="2" t="str">
        <f t="shared" si="6"/>
        <v>Biamp Systems</v>
      </c>
      <c r="B107" s="17">
        <f t="shared" si="7"/>
        <v>46076</v>
      </c>
      <c r="C107" s="39" t="s">
        <v>3801</v>
      </c>
      <c r="D107" s="2" t="s">
        <v>719</v>
      </c>
      <c r="E107" s="2" t="s">
        <v>38</v>
      </c>
      <c r="F107" s="40">
        <v>3412</v>
      </c>
      <c r="G107" s="2" t="s">
        <v>718</v>
      </c>
      <c r="H107" s="2" t="str">
        <f t="shared" si="8"/>
        <v>USD</v>
      </c>
      <c r="I107" s="26" t="str">
        <f>Table110[[#This Row],[Short Description]]</f>
        <v>IP8-1122/64B</v>
      </c>
      <c r="J107" s="2" t="s">
        <v>720</v>
      </c>
      <c r="K107" s="2" t="s">
        <v>598</v>
      </c>
      <c r="L107" s="2" t="str">
        <f t="shared" si="9"/>
        <v>Current</v>
      </c>
      <c r="M107" s="2" t="s">
        <v>400</v>
      </c>
      <c r="N107" s="2" t="str">
        <f t="shared" si="10"/>
        <v>Standard Freight</v>
      </c>
      <c r="O107" s="2" t="s">
        <v>39</v>
      </c>
      <c r="P107" s="2" t="s">
        <v>121</v>
      </c>
      <c r="Q107" s="46" t="str">
        <f t="shared" si="11"/>
        <v>https://www.biamp.com</v>
      </c>
      <c r="R107" s="2" t="str">
        <f>Table110[[#This Row],[Manufacturer''s Category]]</f>
        <v>Community</v>
      </c>
    </row>
    <row r="108" spans="1:19" ht="42" customHeight="1" x14ac:dyDescent="0.3">
      <c r="A108" s="2" t="str">
        <f t="shared" si="6"/>
        <v>Biamp Systems</v>
      </c>
      <c r="B108" s="17">
        <f t="shared" si="7"/>
        <v>46076</v>
      </c>
      <c r="C108" s="39" t="s">
        <v>3802</v>
      </c>
      <c r="D108" s="2" t="s">
        <v>722</v>
      </c>
      <c r="E108" s="2" t="s">
        <v>38</v>
      </c>
      <c r="F108" s="40">
        <v>3412</v>
      </c>
      <c r="G108" s="2" t="s">
        <v>721</v>
      </c>
      <c r="H108" s="2" t="str">
        <f t="shared" si="8"/>
        <v>USD</v>
      </c>
      <c r="I108" s="26" t="str">
        <f>Table110[[#This Row],[Short Description]]</f>
        <v>IP8-1122/64W</v>
      </c>
      <c r="J108" s="2" t="s">
        <v>723</v>
      </c>
      <c r="K108" s="2" t="s">
        <v>598</v>
      </c>
      <c r="L108" s="2" t="str">
        <f t="shared" si="9"/>
        <v>Current</v>
      </c>
      <c r="M108" s="2" t="s">
        <v>400</v>
      </c>
      <c r="N108" s="2" t="str">
        <f t="shared" si="10"/>
        <v>Standard Freight</v>
      </c>
      <c r="O108" s="2" t="s">
        <v>39</v>
      </c>
      <c r="P108" s="2" t="s">
        <v>121</v>
      </c>
      <c r="Q108" s="46" t="str">
        <f t="shared" si="11"/>
        <v>https://www.biamp.com</v>
      </c>
      <c r="R108" s="2" t="str">
        <f>Table110[[#This Row],[Manufacturer''s Category]]</f>
        <v>Community</v>
      </c>
    </row>
    <row r="109" spans="1:19" ht="42" customHeight="1" x14ac:dyDescent="0.3">
      <c r="A109" s="2" t="str">
        <f t="shared" si="6"/>
        <v>Biamp Systems</v>
      </c>
      <c r="B109" s="17">
        <f t="shared" si="7"/>
        <v>46076</v>
      </c>
      <c r="C109" s="39" t="s">
        <v>3803</v>
      </c>
      <c r="D109" s="2" t="s">
        <v>725</v>
      </c>
      <c r="E109" s="2" t="s">
        <v>38</v>
      </c>
      <c r="F109" s="40">
        <v>3412</v>
      </c>
      <c r="G109" s="2" t="s">
        <v>724</v>
      </c>
      <c r="H109" s="2" t="str">
        <f t="shared" si="8"/>
        <v>USD</v>
      </c>
      <c r="I109" s="26" t="str">
        <f>Table110[[#This Row],[Short Description]]</f>
        <v>IP8-1122/66B</v>
      </c>
      <c r="J109" s="2" t="s">
        <v>726</v>
      </c>
      <c r="K109" s="2" t="s">
        <v>598</v>
      </c>
      <c r="L109" s="2" t="str">
        <f t="shared" si="9"/>
        <v>Current</v>
      </c>
      <c r="M109" s="2" t="s">
        <v>400</v>
      </c>
      <c r="N109" s="2" t="str">
        <f t="shared" si="10"/>
        <v>Standard Freight</v>
      </c>
      <c r="O109" s="2" t="s">
        <v>39</v>
      </c>
      <c r="P109" s="2" t="s">
        <v>121</v>
      </c>
      <c r="Q109" s="46" t="str">
        <f t="shared" si="11"/>
        <v>https://www.biamp.com</v>
      </c>
      <c r="R109" s="2" t="str">
        <f>Table110[[#This Row],[Manufacturer''s Category]]</f>
        <v>Community</v>
      </c>
    </row>
    <row r="110" spans="1:19" ht="42" customHeight="1" x14ac:dyDescent="0.3">
      <c r="A110" s="2" t="str">
        <f t="shared" si="6"/>
        <v>Biamp Systems</v>
      </c>
      <c r="B110" s="17">
        <f t="shared" si="7"/>
        <v>46076</v>
      </c>
      <c r="C110" s="39" t="s">
        <v>3804</v>
      </c>
      <c r="D110" s="2" t="s">
        <v>728</v>
      </c>
      <c r="E110" s="2" t="s">
        <v>38</v>
      </c>
      <c r="F110" s="40">
        <v>3412</v>
      </c>
      <c r="G110" s="2" t="s">
        <v>727</v>
      </c>
      <c r="H110" s="2" t="str">
        <f t="shared" si="8"/>
        <v>USD</v>
      </c>
      <c r="I110" s="26" t="str">
        <f>Table110[[#This Row],[Short Description]]</f>
        <v>IP8-1122/66W</v>
      </c>
      <c r="J110" s="2" t="s">
        <v>729</v>
      </c>
      <c r="K110" s="2" t="s">
        <v>598</v>
      </c>
      <c r="L110" s="2" t="str">
        <f t="shared" si="9"/>
        <v>Current</v>
      </c>
      <c r="M110" s="2" t="s">
        <v>400</v>
      </c>
      <c r="N110" s="2" t="str">
        <f t="shared" si="10"/>
        <v>Standard Freight</v>
      </c>
      <c r="O110" s="2" t="s">
        <v>39</v>
      </c>
      <c r="P110" s="2" t="s">
        <v>121</v>
      </c>
      <c r="Q110" s="46" t="str">
        <f t="shared" si="11"/>
        <v>https://www.biamp.com</v>
      </c>
      <c r="R110" s="2" t="str">
        <f>Table110[[#This Row],[Manufacturer''s Category]]</f>
        <v>Community</v>
      </c>
    </row>
    <row r="111" spans="1:19" ht="42" customHeight="1" x14ac:dyDescent="0.3">
      <c r="A111" s="2" t="str">
        <f t="shared" si="6"/>
        <v>Biamp Systems</v>
      </c>
      <c r="B111" s="17">
        <f t="shared" si="7"/>
        <v>46076</v>
      </c>
      <c r="C111" s="39" t="s">
        <v>3805</v>
      </c>
      <c r="D111" s="2" t="s">
        <v>731</v>
      </c>
      <c r="E111" s="2" t="s">
        <v>38</v>
      </c>
      <c r="F111" s="40">
        <v>3412</v>
      </c>
      <c r="G111" s="2" t="s">
        <v>730</v>
      </c>
      <c r="H111" s="2" t="str">
        <f t="shared" si="8"/>
        <v>USD</v>
      </c>
      <c r="I111" s="26" t="str">
        <f>Table110[[#This Row],[Short Description]]</f>
        <v>IP8-1122/94B</v>
      </c>
      <c r="J111" s="2" t="s">
        <v>732</v>
      </c>
      <c r="K111" s="2" t="s">
        <v>598</v>
      </c>
      <c r="L111" s="2" t="str">
        <f t="shared" si="9"/>
        <v>Current</v>
      </c>
      <c r="M111" s="2" t="s">
        <v>400</v>
      </c>
      <c r="N111" s="2" t="str">
        <f t="shared" si="10"/>
        <v>Standard Freight</v>
      </c>
      <c r="O111" s="2" t="s">
        <v>39</v>
      </c>
      <c r="P111" s="2" t="s">
        <v>121</v>
      </c>
      <c r="Q111" s="46" t="str">
        <f t="shared" si="11"/>
        <v>https://www.biamp.com</v>
      </c>
      <c r="R111" s="2" t="str">
        <f>Table110[[#This Row],[Manufacturer''s Category]]</f>
        <v>Community</v>
      </c>
    </row>
    <row r="112" spans="1:19" ht="42" customHeight="1" x14ac:dyDescent="0.3">
      <c r="A112" s="2" t="str">
        <f t="shared" si="6"/>
        <v>Biamp Systems</v>
      </c>
      <c r="B112" s="17">
        <f t="shared" si="7"/>
        <v>46076</v>
      </c>
      <c r="C112" s="39" t="s">
        <v>3806</v>
      </c>
      <c r="D112" s="2" t="s">
        <v>734</v>
      </c>
      <c r="E112" s="2" t="s">
        <v>38</v>
      </c>
      <c r="F112" s="40">
        <v>3412</v>
      </c>
      <c r="G112" s="2" t="s">
        <v>733</v>
      </c>
      <c r="H112" s="2" t="str">
        <f t="shared" si="8"/>
        <v>USD</v>
      </c>
      <c r="I112" s="26" t="str">
        <f>Table110[[#This Row],[Short Description]]</f>
        <v>IP8-1122/94W</v>
      </c>
      <c r="J112" s="2" t="s">
        <v>735</v>
      </c>
      <c r="K112" s="2" t="s">
        <v>598</v>
      </c>
      <c r="L112" s="2" t="str">
        <f t="shared" si="9"/>
        <v>Current</v>
      </c>
      <c r="M112" s="2" t="s">
        <v>400</v>
      </c>
      <c r="N112" s="2" t="str">
        <f t="shared" si="10"/>
        <v>Standard Freight</v>
      </c>
      <c r="O112" s="2" t="s">
        <v>39</v>
      </c>
      <c r="P112" s="2" t="s">
        <v>121</v>
      </c>
      <c r="Q112" s="46" t="str">
        <f t="shared" si="11"/>
        <v>https://www.biamp.com</v>
      </c>
      <c r="R112" s="2" t="str">
        <f>Table110[[#This Row],[Manufacturer''s Category]]</f>
        <v>Community</v>
      </c>
    </row>
    <row r="113" spans="1:19" ht="42" customHeight="1" x14ac:dyDescent="0.3">
      <c r="A113" s="2" t="str">
        <f t="shared" si="6"/>
        <v>Biamp Systems</v>
      </c>
      <c r="B113" s="17">
        <f t="shared" si="7"/>
        <v>46076</v>
      </c>
      <c r="C113" s="39" t="s">
        <v>3807</v>
      </c>
      <c r="D113" s="2" t="s">
        <v>737</v>
      </c>
      <c r="E113" s="2" t="s">
        <v>38</v>
      </c>
      <c r="F113" s="40">
        <v>3412</v>
      </c>
      <c r="G113" s="2" t="s">
        <v>736</v>
      </c>
      <c r="H113" s="2" t="str">
        <f t="shared" si="8"/>
        <v>USD</v>
      </c>
      <c r="I113" s="26" t="str">
        <f>Table110[[#This Row],[Short Description]]</f>
        <v>IP8-1122/96B</v>
      </c>
      <c r="J113" s="2" t="s">
        <v>738</v>
      </c>
      <c r="K113" s="2" t="s">
        <v>598</v>
      </c>
      <c r="L113" s="2" t="str">
        <f t="shared" si="9"/>
        <v>Current</v>
      </c>
      <c r="M113" s="2" t="s">
        <v>400</v>
      </c>
      <c r="N113" s="2" t="str">
        <f t="shared" si="10"/>
        <v>Standard Freight</v>
      </c>
      <c r="O113" s="2" t="s">
        <v>39</v>
      </c>
      <c r="P113" s="2" t="s">
        <v>121</v>
      </c>
      <c r="Q113" s="46" t="str">
        <f t="shared" si="11"/>
        <v>https://www.biamp.com</v>
      </c>
      <c r="R113" s="2" t="str">
        <f>Table110[[#This Row],[Manufacturer''s Category]]</f>
        <v>Community</v>
      </c>
    </row>
    <row r="114" spans="1:19" ht="42" customHeight="1" x14ac:dyDescent="0.3">
      <c r="A114" s="2" t="str">
        <f t="shared" si="6"/>
        <v>Biamp Systems</v>
      </c>
      <c r="B114" s="17">
        <f t="shared" si="7"/>
        <v>46076</v>
      </c>
      <c r="C114" s="39" t="s">
        <v>3808</v>
      </c>
      <c r="D114" s="2" t="s">
        <v>740</v>
      </c>
      <c r="E114" s="2" t="s">
        <v>38</v>
      </c>
      <c r="F114" s="40">
        <v>3412</v>
      </c>
      <c r="G114" s="2" t="s">
        <v>739</v>
      </c>
      <c r="H114" s="2" t="str">
        <f t="shared" si="8"/>
        <v>USD</v>
      </c>
      <c r="I114" s="26" t="str">
        <f>Table110[[#This Row],[Short Description]]</f>
        <v>IP8-1122/96W</v>
      </c>
      <c r="J114" s="2" t="s">
        <v>741</v>
      </c>
      <c r="K114" s="2" t="s">
        <v>598</v>
      </c>
      <c r="L114" s="2" t="str">
        <f t="shared" si="9"/>
        <v>Current</v>
      </c>
      <c r="M114" s="2" t="s">
        <v>400</v>
      </c>
      <c r="N114" s="2" t="str">
        <f t="shared" si="10"/>
        <v>Standard Freight</v>
      </c>
      <c r="O114" s="2" t="s">
        <v>39</v>
      </c>
      <c r="P114" s="2" t="s">
        <v>121</v>
      </c>
      <c r="Q114" s="46" t="str">
        <f t="shared" si="11"/>
        <v>https://www.biamp.com</v>
      </c>
      <c r="R114" s="2" t="str">
        <f>Table110[[#This Row],[Manufacturer''s Category]]</f>
        <v>Community</v>
      </c>
    </row>
    <row r="115" spans="1:19" ht="42" customHeight="1" x14ac:dyDescent="0.3">
      <c r="A115" s="2" t="str">
        <f t="shared" si="6"/>
        <v>Biamp Systems</v>
      </c>
      <c r="B115" s="17">
        <f t="shared" si="7"/>
        <v>46076</v>
      </c>
      <c r="C115" s="39" t="s">
        <v>3809</v>
      </c>
      <c r="D115" s="2" t="s">
        <v>743</v>
      </c>
      <c r="E115" s="2" t="s">
        <v>38</v>
      </c>
      <c r="F115" s="40">
        <v>3412</v>
      </c>
      <c r="G115" s="2" t="s">
        <v>742</v>
      </c>
      <c r="H115" s="2" t="str">
        <f t="shared" si="8"/>
        <v>USD</v>
      </c>
      <c r="I115" s="26" t="str">
        <f>Table110[[#This Row],[Short Description]]</f>
        <v>IP8-1122/99B</v>
      </c>
      <c r="J115" s="2" t="s">
        <v>744</v>
      </c>
      <c r="K115" s="2" t="s">
        <v>598</v>
      </c>
      <c r="L115" s="2" t="str">
        <f t="shared" si="9"/>
        <v>Current</v>
      </c>
      <c r="M115" s="2" t="s">
        <v>400</v>
      </c>
      <c r="N115" s="2" t="str">
        <f t="shared" si="10"/>
        <v>Standard Freight</v>
      </c>
      <c r="O115" s="2" t="s">
        <v>39</v>
      </c>
      <c r="P115" s="2" t="s">
        <v>121</v>
      </c>
      <c r="Q115" s="46" t="str">
        <f t="shared" si="11"/>
        <v>https://www.biamp.com</v>
      </c>
      <c r="R115" s="2" t="str">
        <f>Table110[[#This Row],[Manufacturer''s Category]]</f>
        <v>Community</v>
      </c>
    </row>
    <row r="116" spans="1:19" ht="42" customHeight="1" x14ac:dyDescent="0.3">
      <c r="A116" s="2" t="str">
        <f t="shared" si="6"/>
        <v>Biamp Systems</v>
      </c>
      <c r="B116" s="17">
        <f t="shared" si="7"/>
        <v>46076</v>
      </c>
      <c r="C116" s="39" t="s">
        <v>3810</v>
      </c>
      <c r="D116" s="2" t="s">
        <v>746</v>
      </c>
      <c r="E116" s="2" t="s">
        <v>38</v>
      </c>
      <c r="F116" s="40">
        <v>3412</v>
      </c>
      <c r="G116" s="2" t="s">
        <v>745</v>
      </c>
      <c r="H116" s="2" t="str">
        <f t="shared" si="8"/>
        <v>USD</v>
      </c>
      <c r="I116" s="26" t="str">
        <f>Table110[[#This Row],[Short Description]]</f>
        <v>IP8-1122/99W</v>
      </c>
      <c r="J116" s="2" t="s">
        <v>747</v>
      </c>
      <c r="K116" s="2" t="s">
        <v>598</v>
      </c>
      <c r="L116" s="2" t="str">
        <f t="shared" si="9"/>
        <v>Current</v>
      </c>
      <c r="M116" s="2" t="s">
        <v>400</v>
      </c>
      <c r="N116" s="2" t="str">
        <f t="shared" si="10"/>
        <v>Standard Freight</v>
      </c>
      <c r="O116" s="2" t="s">
        <v>39</v>
      </c>
      <c r="P116" s="2" t="s">
        <v>121</v>
      </c>
      <c r="Q116" s="46" t="str">
        <f t="shared" si="11"/>
        <v>https://www.biamp.com</v>
      </c>
      <c r="R116" s="2" t="str">
        <f>Table110[[#This Row],[Manufacturer''s Category]]</f>
        <v>Community</v>
      </c>
    </row>
    <row r="117" spans="1:19" ht="42" customHeight="1" x14ac:dyDescent="0.3">
      <c r="A117" s="2" t="str">
        <f t="shared" si="6"/>
        <v>Biamp Systems</v>
      </c>
      <c r="B117" s="17">
        <f t="shared" si="7"/>
        <v>46076</v>
      </c>
      <c r="C117" s="39" t="s">
        <v>3811</v>
      </c>
      <c r="D117" s="2" t="s">
        <v>749</v>
      </c>
      <c r="E117" s="2" t="s">
        <v>38</v>
      </c>
      <c r="F117" s="40" t="s">
        <v>634</v>
      </c>
      <c r="G117" s="2" t="s">
        <v>748</v>
      </c>
      <c r="H117" s="2" t="str">
        <f t="shared" si="8"/>
        <v>USD</v>
      </c>
      <c r="I117" s="26" t="str">
        <f>Table110[[#This Row],[Short Description]]</f>
        <v>IP8-1122/xx-CTO</v>
      </c>
      <c r="J117" s="2" t="s">
        <v>750</v>
      </c>
      <c r="K117" s="2" t="s">
        <v>598</v>
      </c>
      <c r="L117" s="2" t="str">
        <f t="shared" si="9"/>
        <v>Current</v>
      </c>
      <c r="M117" s="2" t="s">
        <v>400</v>
      </c>
      <c r="N117" s="2" t="str">
        <f t="shared" si="10"/>
        <v>Standard Freight</v>
      </c>
      <c r="O117" s="2" t="s">
        <v>39</v>
      </c>
      <c r="P117" s="2" t="s">
        <v>121</v>
      </c>
      <c r="Q117" s="46" t="str">
        <f t="shared" si="11"/>
        <v>https://www.biamp.com</v>
      </c>
      <c r="R117" s="2" t="str">
        <f>Table110[[#This Row],[Manufacturer''s Category]]</f>
        <v>Community</v>
      </c>
      <c r="S117" s="2" t="s">
        <v>636</v>
      </c>
    </row>
    <row r="118" spans="1:19" ht="42" customHeight="1" x14ac:dyDescent="0.3">
      <c r="A118" s="2" t="str">
        <f t="shared" si="6"/>
        <v>Biamp Systems</v>
      </c>
      <c r="B118" s="17">
        <f t="shared" si="7"/>
        <v>46076</v>
      </c>
      <c r="C118" s="39" t="s">
        <v>3812</v>
      </c>
      <c r="D118" s="2" t="s">
        <v>752</v>
      </c>
      <c r="E118" s="2" t="s">
        <v>38</v>
      </c>
      <c r="F118" s="40">
        <v>4600</v>
      </c>
      <c r="G118" s="2" t="s">
        <v>751</v>
      </c>
      <c r="H118" s="2" t="str">
        <f t="shared" si="8"/>
        <v>USD</v>
      </c>
      <c r="I118" s="26" t="str">
        <f>Table110[[#This Row],[Short Description]]</f>
        <v>IP8-1122WR26</v>
      </c>
      <c r="J118" s="2" t="s">
        <v>753</v>
      </c>
      <c r="K118" s="2" t="s">
        <v>598</v>
      </c>
      <c r="L118" s="2" t="str">
        <f t="shared" si="9"/>
        <v>Current</v>
      </c>
      <c r="M118" s="2" t="s">
        <v>400</v>
      </c>
      <c r="N118" s="2" t="str">
        <f t="shared" si="10"/>
        <v>Standard Freight</v>
      </c>
      <c r="O118" s="2" t="s">
        <v>39</v>
      </c>
      <c r="P118" s="2" t="s">
        <v>121</v>
      </c>
      <c r="Q118" s="46" t="str">
        <f t="shared" si="11"/>
        <v>https://www.biamp.com</v>
      </c>
      <c r="R118" s="2" t="str">
        <f>Table110[[#This Row],[Manufacturer''s Category]]</f>
        <v>Community</v>
      </c>
    </row>
    <row r="119" spans="1:19" ht="42" customHeight="1" x14ac:dyDescent="0.3">
      <c r="A119" s="2" t="str">
        <f t="shared" si="6"/>
        <v>Biamp Systems</v>
      </c>
      <c r="B119" s="17">
        <f t="shared" si="7"/>
        <v>46076</v>
      </c>
      <c r="C119" s="39" t="s">
        <v>3813</v>
      </c>
      <c r="D119" s="2" t="s">
        <v>755</v>
      </c>
      <c r="E119" s="2" t="s">
        <v>38</v>
      </c>
      <c r="F119" s="40">
        <v>4600</v>
      </c>
      <c r="G119" s="2" t="s">
        <v>754</v>
      </c>
      <c r="H119" s="2" t="str">
        <f t="shared" si="8"/>
        <v>USD</v>
      </c>
      <c r="I119" s="26" t="str">
        <f>Table110[[#This Row],[Short Description]]</f>
        <v>IP8-1122WR64</v>
      </c>
      <c r="J119" s="2" t="s">
        <v>756</v>
      </c>
      <c r="K119" s="2" t="s">
        <v>598</v>
      </c>
      <c r="L119" s="2" t="str">
        <f t="shared" si="9"/>
        <v>Current</v>
      </c>
      <c r="M119" s="2" t="s">
        <v>400</v>
      </c>
      <c r="N119" s="2" t="str">
        <f t="shared" si="10"/>
        <v>Standard Freight</v>
      </c>
      <c r="O119" s="2" t="s">
        <v>39</v>
      </c>
      <c r="P119" s="2" t="s">
        <v>121</v>
      </c>
      <c r="Q119" s="46" t="str">
        <f t="shared" si="11"/>
        <v>https://www.biamp.com</v>
      </c>
      <c r="R119" s="2" t="str">
        <f>Table110[[#This Row],[Manufacturer''s Category]]</f>
        <v>Community</v>
      </c>
    </row>
    <row r="120" spans="1:19" ht="42" customHeight="1" x14ac:dyDescent="0.3">
      <c r="A120" s="2" t="str">
        <f t="shared" si="6"/>
        <v>Biamp Systems</v>
      </c>
      <c r="B120" s="17">
        <f t="shared" si="7"/>
        <v>46076</v>
      </c>
      <c r="C120" s="39" t="s">
        <v>3814</v>
      </c>
      <c r="D120" s="2" t="s">
        <v>758</v>
      </c>
      <c r="E120" s="2" t="s">
        <v>38</v>
      </c>
      <c r="F120" s="40">
        <v>4600</v>
      </c>
      <c r="G120" s="2" t="s">
        <v>757</v>
      </c>
      <c r="H120" s="2" t="str">
        <f t="shared" si="8"/>
        <v>USD</v>
      </c>
      <c r="I120" s="26" t="str">
        <f>Table110[[#This Row],[Short Description]]</f>
        <v>IP8-1122WR66</v>
      </c>
      <c r="J120" s="2" t="s">
        <v>759</v>
      </c>
      <c r="K120" s="2" t="s">
        <v>598</v>
      </c>
      <c r="L120" s="2" t="str">
        <f t="shared" si="9"/>
        <v>Current</v>
      </c>
      <c r="M120" s="2" t="s">
        <v>400</v>
      </c>
      <c r="N120" s="2" t="str">
        <f t="shared" si="10"/>
        <v>Standard Freight</v>
      </c>
      <c r="O120" s="2" t="s">
        <v>39</v>
      </c>
      <c r="P120" s="2" t="s">
        <v>121</v>
      </c>
      <c r="Q120" s="46" t="str">
        <f t="shared" si="11"/>
        <v>https://www.biamp.com</v>
      </c>
      <c r="R120" s="2" t="str">
        <f>Table110[[#This Row],[Manufacturer''s Category]]</f>
        <v>Community</v>
      </c>
    </row>
    <row r="121" spans="1:19" ht="42" customHeight="1" x14ac:dyDescent="0.3">
      <c r="A121" s="2" t="str">
        <f t="shared" si="6"/>
        <v>Biamp Systems</v>
      </c>
      <c r="B121" s="17">
        <f t="shared" si="7"/>
        <v>46076</v>
      </c>
      <c r="C121" s="39" t="s">
        <v>3815</v>
      </c>
      <c r="D121" s="2" t="s">
        <v>761</v>
      </c>
      <c r="E121" s="2" t="s">
        <v>38</v>
      </c>
      <c r="F121" s="40">
        <v>4600</v>
      </c>
      <c r="G121" s="2" t="s">
        <v>760</v>
      </c>
      <c r="H121" s="2" t="str">
        <f t="shared" si="8"/>
        <v>USD</v>
      </c>
      <c r="I121" s="26" t="str">
        <f>Table110[[#This Row],[Short Description]]</f>
        <v>IP8-1122WR94</v>
      </c>
      <c r="J121" s="2" t="s">
        <v>762</v>
      </c>
      <c r="K121" s="2" t="s">
        <v>598</v>
      </c>
      <c r="L121" s="2" t="str">
        <f t="shared" si="9"/>
        <v>Current</v>
      </c>
      <c r="M121" s="2" t="s">
        <v>400</v>
      </c>
      <c r="N121" s="2" t="str">
        <f t="shared" si="10"/>
        <v>Standard Freight</v>
      </c>
      <c r="O121" s="2" t="s">
        <v>39</v>
      </c>
      <c r="P121" s="2" t="s">
        <v>121</v>
      </c>
      <c r="Q121" s="46" t="str">
        <f t="shared" si="11"/>
        <v>https://www.biamp.com</v>
      </c>
      <c r="R121" s="2" t="str">
        <f>Table110[[#This Row],[Manufacturer''s Category]]</f>
        <v>Community</v>
      </c>
    </row>
    <row r="122" spans="1:19" ht="42" customHeight="1" x14ac:dyDescent="0.3">
      <c r="A122" s="2" t="str">
        <f t="shared" si="6"/>
        <v>Biamp Systems</v>
      </c>
      <c r="B122" s="17">
        <f t="shared" si="7"/>
        <v>46076</v>
      </c>
      <c r="C122" s="39" t="s">
        <v>3816</v>
      </c>
      <c r="D122" s="2" t="s">
        <v>764</v>
      </c>
      <c r="E122" s="2" t="s">
        <v>38</v>
      </c>
      <c r="F122" s="40">
        <v>4600</v>
      </c>
      <c r="G122" s="2" t="s">
        <v>763</v>
      </c>
      <c r="H122" s="2" t="str">
        <f t="shared" si="8"/>
        <v>USD</v>
      </c>
      <c r="I122" s="26" t="str">
        <f>Table110[[#This Row],[Short Description]]</f>
        <v>IP8-1122WR96</v>
      </c>
      <c r="J122" s="2" t="s">
        <v>765</v>
      </c>
      <c r="K122" s="2" t="s">
        <v>598</v>
      </c>
      <c r="L122" s="2" t="str">
        <f t="shared" si="9"/>
        <v>Current</v>
      </c>
      <c r="M122" s="2" t="s">
        <v>400</v>
      </c>
      <c r="N122" s="2" t="str">
        <f t="shared" si="10"/>
        <v>Standard Freight</v>
      </c>
      <c r="O122" s="2" t="s">
        <v>39</v>
      </c>
      <c r="P122" s="2" t="s">
        <v>121</v>
      </c>
      <c r="Q122" s="46" t="str">
        <f t="shared" si="11"/>
        <v>https://www.biamp.com</v>
      </c>
      <c r="R122" s="2" t="str">
        <f>Table110[[#This Row],[Manufacturer''s Category]]</f>
        <v>Community</v>
      </c>
    </row>
    <row r="123" spans="1:19" ht="42" customHeight="1" x14ac:dyDescent="0.3">
      <c r="A123" s="2" t="str">
        <f t="shared" si="6"/>
        <v>Biamp Systems</v>
      </c>
      <c r="B123" s="17">
        <f t="shared" si="7"/>
        <v>46076</v>
      </c>
      <c r="C123" s="39" t="s">
        <v>3817</v>
      </c>
      <c r="D123" s="2" t="s">
        <v>767</v>
      </c>
      <c r="E123" s="2" t="s">
        <v>38</v>
      </c>
      <c r="F123" s="40">
        <v>4600</v>
      </c>
      <c r="G123" s="2" t="s">
        <v>766</v>
      </c>
      <c r="H123" s="2" t="str">
        <f t="shared" si="8"/>
        <v>USD</v>
      </c>
      <c r="I123" s="26" t="str">
        <f>Table110[[#This Row],[Short Description]]</f>
        <v>IP8-1122WR99</v>
      </c>
      <c r="J123" s="2" t="s">
        <v>768</v>
      </c>
      <c r="K123" s="2" t="s">
        <v>598</v>
      </c>
      <c r="L123" s="2" t="str">
        <f t="shared" si="9"/>
        <v>Current</v>
      </c>
      <c r="M123" s="2" t="s">
        <v>400</v>
      </c>
      <c r="N123" s="2" t="str">
        <f t="shared" si="10"/>
        <v>Standard Freight</v>
      </c>
      <c r="O123" s="2" t="s">
        <v>39</v>
      </c>
      <c r="P123" s="2" t="s">
        <v>121</v>
      </c>
      <c r="Q123" s="46" t="str">
        <f t="shared" si="11"/>
        <v>https://www.biamp.com</v>
      </c>
      <c r="R123" s="2" t="str">
        <f>Table110[[#This Row],[Manufacturer''s Category]]</f>
        <v>Community</v>
      </c>
    </row>
    <row r="124" spans="1:19" ht="42" customHeight="1" x14ac:dyDescent="0.3">
      <c r="A124" s="2" t="str">
        <f t="shared" si="6"/>
        <v>Biamp Systems</v>
      </c>
      <c r="B124" s="17">
        <f t="shared" si="7"/>
        <v>46076</v>
      </c>
      <c r="C124" s="39" t="s">
        <v>3818</v>
      </c>
      <c r="D124" s="2" t="s">
        <v>770</v>
      </c>
      <c r="E124" s="2" t="s">
        <v>38</v>
      </c>
      <c r="F124" s="40">
        <v>3632</v>
      </c>
      <c r="G124" s="2" t="s">
        <v>769</v>
      </c>
      <c r="H124" s="2" t="str">
        <f t="shared" si="8"/>
        <v>USD</v>
      </c>
      <c r="I124" s="26" t="str">
        <f>Table110[[#This Row],[Short Description]]</f>
        <v>IP8-1152/26B</v>
      </c>
      <c r="J124" s="2" t="s">
        <v>771</v>
      </c>
      <c r="K124" s="2" t="s">
        <v>598</v>
      </c>
      <c r="L124" s="2" t="str">
        <f t="shared" si="9"/>
        <v>Current</v>
      </c>
      <c r="M124" s="2" t="s">
        <v>400</v>
      </c>
      <c r="N124" s="2" t="str">
        <f t="shared" si="10"/>
        <v>Standard Freight</v>
      </c>
      <c r="O124" s="2" t="s">
        <v>39</v>
      </c>
      <c r="P124" s="2" t="s">
        <v>121</v>
      </c>
      <c r="Q124" s="46" t="str">
        <f t="shared" si="11"/>
        <v>https://www.biamp.com</v>
      </c>
      <c r="R124" s="2" t="str">
        <f>Table110[[#This Row],[Manufacturer''s Category]]</f>
        <v>Community</v>
      </c>
    </row>
    <row r="125" spans="1:19" ht="42" customHeight="1" x14ac:dyDescent="0.3">
      <c r="A125" s="2" t="str">
        <f t="shared" si="6"/>
        <v>Biamp Systems</v>
      </c>
      <c r="B125" s="17">
        <f t="shared" si="7"/>
        <v>46076</v>
      </c>
      <c r="C125" s="39" t="s">
        <v>3819</v>
      </c>
      <c r="D125" s="2" t="s">
        <v>773</v>
      </c>
      <c r="E125" s="2" t="s">
        <v>38</v>
      </c>
      <c r="F125" s="40">
        <v>3632</v>
      </c>
      <c r="G125" s="2" t="s">
        <v>772</v>
      </c>
      <c r="H125" s="2" t="str">
        <f t="shared" si="8"/>
        <v>USD</v>
      </c>
      <c r="I125" s="26" t="str">
        <f>Table110[[#This Row],[Short Description]]</f>
        <v>IP8-1152/26W</v>
      </c>
      <c r="J125" s="2" t="s">
        <v>774</v>
      </c>
      <c r="K125" s="2" t="s">
        <v>598</v>
      </c>
      <c r="L125" s="2" t="str">
        <f t="shared" si="9"/>
        <v>Current</v>
      </c>
      <c r="M125" s="2" t="s">
        <v>400</v>
      </c>
      <c r="N125" s="2" t="str">
        <f t="shared" si="10"/>
        <v>Standard Freight</v>
      </c>
      <c r="O125" s="2" t="s">
        <v>39</v>
      </c>
      <c r="P125" s="2" t="s">
        <v>121</v>
      </c>
      <c r="Q125" s="46" t="str">
        <f t="shared" si="11"/>
        <v>https://www.biamp.com</v>
      </c>
      <c r="R125" s="2" t="str">
        <f>Table110[[#This Row],[Manufacturer''s Category]]</f>
        <v>Community</v>
      </c>
    </row>
    <row r="126" spans="1:19" ht="42" customHeight="1" x14ac:dyDescent="0.3">
      <c r="A126" s="2" t="str">
        <f t="shared" si="6"/>
        <v>Biamp Systems</v>
      </c>
      <c r="B126" s="17">
        <f t="shared" si="7"/>
        <v>46076</v>
      </c>
      <c r="C126" s="39" t="s">
        <v>3820</v>
      </c>
      <c r="D126" s="2" t="s">
        <v>776</v>
      </c>
      <c r="E126" s="2" t="s">
        <v>38</v>
      </c>
      <c r="F126" s="40">
        <v>3632</v>
      </c>
      <c r="G126" s="2" t="s">
        <v>775</v>
      </c>
      <c r="H126" s="2" t="str">
        <f t="shared" si="8"/>
        <v>USD</v>
      </c>
      <c r="I126" s="26" t="str">
        <f>Table110[[#This Row],[Short Description]]</f>
        <v>IP8-1152/64B</v>
      </c>
      <c r="J126" s="2" t="s">
        <v>777</v>
      </c>
      <c r="K126" s="2" t="s">
        <v>598</v>
      </c>
      <c r="L126" s="2" t="str">
        <f t="shared" si="9"/>
        <v>Current</v>
      </c>
      <c r="M126" s="2" t="s">
        <v>400</v>
      </c>
      <c r="N126" s="2" t="str">
        <f t="shared" si="10"/>
        <v>Standard Freight</v>
      </c>
      <c r="O126" s="2" t="s">
        <v>39</v>
      </c>
      <c r="P126" s="2" t="s">
        <v>121</v>
      </c>
      <c r="Q126" s="46" t="str">
        <f t="shared" si="11"/>
        <v>https://www.biamp.com</v>
      </c>
      <c r="R126" s="2" t="str">
        <f>Table110[[#This Row],[Manufacturer''s Category]]</f>
        <v>Community</v>
      </c>
    </row>
    <row r="127" spans="1:19" ht="42" customHeight="1" x14ac:dyDescent="0.3">
      <c r="A127" s="2" t="str">
        <f t="shared" si="6"/>
        <v>Biamp Systems</v>
      </c>
      <c r="B127" s="17">
        <f t="shared" si="7"/>
        <v>46076</v>
      </c>
      <c r="C127" s="39" t="s">
        <v>3821</v>
      </c>
      <c r="D127" s="2" t="s">
        <v>779</v>
      </c>
      <c r="E127" s="2" t="s">
        <v>38</v>
      </c>
      <c r="F127" s="40">
        <v>3632</v>
      </c>
      <c r="G127" s="2" t="s">
        <v>778</v>
      </c>
      <c r="H127" s="2" t="str">
        <f t="shared" si="8"/>
        <v>USD</v>
      </c>
      <c r="I127" s="26" t="str">
        <f>Table110[[#This Row],[Short Description]]</f>
        <v>IP8-1152/64W</v>
      </c>
      <c r="J127" s="2" t="s">
        <v>780</v>
      </c>
      <c r="K127" s="2" t="s">
        <v>598</v>
      </c>
      <c r="L127" s="2" t="str">
        <f t="shared" si="9"/>
        <v>Current</v>
      </c>
      <c r="M127" s="2" t="s">
        <v>400</v>
      </c>
      <c r="N127" s="2" t="str">
        <f t="shared" si="10"/>
        <v>Standard Freight</v>
      </c>
      <c r="O127" s="2" t="s">
        <v>39</v>
      </c>
      <c r="P127" s="2" t="s">
        <v>121</v>
      </c>
      <c r="Q127" s="46" t="str">
        <f t="shared" si="11"/>
        <v>https://www.biamp.com</v>
      </c>
      <c r="R127" s="2" t="str">
        <f>Table110[[#This Row],[Manufacturer''s Category]]</f>
        <v>Community</v>
      </c>
    </row>
    <row r="128" spans="1:19" ht="42" customHeight="1" x14ac:dyDescent="0.3">
      <c r="A128" s="2" t="str">
        <f t="shared" si="6"/>
        <v>Biamp Systems</v>
      </c>
      <c r="B128" s="17">
        <f t="shared" si="7"/>
        <v>46076</v>
      </c>
      <c r="C128" s="39" t="s">
        <v>3822</v>
      </c>
      <c r="D128" s="2" t="s">
        <v>782</v>
      </c>
      <c r="E128" s="2" t="s">
        <v>38</v>
      </c>
      <c r="F128" s="40">
        <v>3632</v>
      </c>
      <c r="G128" s="2" t="s">
        <v>781</v>
      </c>
      <c r="H128" s="2" t="str">
        <f t="shared" si="8"/>
        <v>USD</v>
      </c>
      <c r="I128" s="26" t="str">
        <f>Table110[[#This Row],[Short Description]]</f>
        <v>IP8-1152/66B</v>
      </c>
      <c r="J128" s="2" t="s">
        <v>783</v>
      </c>
      <c r="K128" s="2" t="s">
        <v>598</v>
      </c>
      <c r="L128" s="2" t="str">
        <f t="shared" si="9"/>
        <v>Current</v>
      </c>
      <c r="M128" s="2" t="s">
        <v>400</v>
      </c>
      <c r="N128" s="2" t="str">
        <f t="shared" si="10"/>
        <v>Standard Freight</v>
      </c>
      <c r="O128" s="2" t="s">
        <v>39</v>
      </c>
      <c r="P128" s="2" t="s">
        <v>121</v>
      </c>
      <c r="Q128" s="46" t="str">
        <f t="shared" si="11"/>
        <v>https://www.biamp.com</v>
      </c>
      <c r="R128" s="2" t="str">
        <f>Table110[[#This Row],[Manufacturer''s Category]]</f>
        <v>Community</v>
      </c>
    </row>
    <row r="129" spans="1:19" ht="42" customHeight="1" x14ac:dyDescent="0.3">
      <c r="A129" s="2" t="str">
        <f t="shared" si="6"/>
        <v>Biamp Systems</v>
      </c>
      <c r="B129" s="17">
        <f t="shared" si="7"/>
        <v>46076</v>
      </c>
      <c r="C129" s="39" t="s">
        <v>3823</v>
      </c>
      <c r="D129" s="2" t="s">
        <v>785</v>
      </c>
      <c r="E129" s="2" t="s">
        <v>38</v>
      </c>
      <c r="F129" s="40">
        <v>3632</v>
      </c>
      <c r="G129" s="2" t="s">
        <v>784</v>
      </c>
      <c r="H129" s="2" t="str">
        <f t="shared" si="8"/>
        <v>USD</v>
      </c>
      <c r="I129" s="26" t="str">
        <f>Table110[[#This Row],[Short Description]]</f>
        <v>IP8-1152/66W</v>
      </c>
      <c r="J129" s="2" t="s">
        <v>786</v>
      </c>
      <c r="K129" s="2" t="s">
        <v>598</v>
      </c>
      <c r="L129" s="2" t="str">
        <f t="shared" si="9"/>
        <v>Current</v>
      </c>
      <c r="M129" s="2" t="s">
        <v>400</v>
      </c>
      <c r="N129" s="2" t="str">
        <f t="shared" si="10"/>
        <v>Standard Freight</v>
      </c>
      <c r="O129" s="2" t="s">
        <v>39</v>
      </c>
      <c r="P129" s="2" t="s">
        <v>121</v>
      </c>
      <c r="Q129" s="46" t="str">
        <f t="shared" si="11"/>
        <v>https://www.biamp.com</v>
      </c>
      <c r="R129" s="2" t="str">
        <f>Table110[[#This Row],[Manufacturer''s Category]]</f>
        <v>Community</v>
      </c>
    </row>
    <row r="130" spans="1:19" ht="42" customHeight="1" x14ac:dyDescent="0.3">
      <c r="A130" s="2" t="str">
        <f t="shared" ref="A130:A193" si="12">Company</f>
        <v>Biamp Systems</v>
      </c>
      <c r="B130" s="17">
        <f t="shared" ref="B130:B193" si="13">Effectivity_Date</f>
        <v>46076</v>
      </c>
      <c r="C130" s="39" t="s">
        <v>3824</v>
      </c>
      <c r="D130" s="2" t="s">
        <v>788</v>
      </c>
      <c r="E130" s="2" t="s">
        <v>38</v>
      </c>
      <c r="F130" s="40">
        <v>3632</v>
      </c>
      <c r="G130" s="2" t="s">
        <v>787</v>
      </c>
      <c r="H130" s="2" t="str">
        <f t="shared" ref="H130:H193" si="14">Currency</f>
        <v>USD</v>
      </c>
      <c r="I130" s="26" t="str">
        <f>Table110[[#This Row],[Short Description]]</f>
        <v>IP8-1152/94B</v>
      </c>
      <c r="J130" s="2" t="s">
        <v>789</v>
      </c>
      <c r="K130" s="2" t="s">
        <v>598</v>
      </c>
      <c r="L130" s="2" t="str">
        <f t="shared" ref="L130:L193" si="15">ItemStatus</f>
        <v>Current</v>
      </c>
      <c r="M130" s="2" t="s">
        <v>400</v>
      </c>
      <c r="N130" s="2" t="str">
        <f t="shared" ref="N130:N193" si="16">Freight</f>
        <v>Standard Freight</v>
      </c>
      <c r="O130" s="2" t="s">
        <v>39</v>
      </c>
      <c r="P130" s="2" t="s">
        <v>121</v>
      </c>
      <c r="Q130" s="46" t="str">
        <f t="shared" ref="Q130:Q193" si="17">URL</f>
        <v>https://www.biamp.com</v>
      </c>
      <c r="R130" s="2" t="str">
        <f>Table110[[#This Row],[Manufacturer''s Category]]</f>
        <v>Community</v>
      </c>
    </row>
    <row r="131" spans="1:19" ht="42" customHeight="1" x14ac:dyDescent="0.3">
      <c r="A131" s="2" t="str">
        <f t="shared" si="12"/>
        <v>Biamp Systems</v>
      </c>
      <c r="B131" s="17">
        <f t="shared" si="13"/>
        <v>46076</v>
      </c>
      <c r="C131" s="39" t="s">
        <v>3825</v>
      </c>
      <c r="D131" s="2" t="s">
        <v>791</v>
      </c>
      <c r="E131" s="2" t="s">
        <v>38</v>
      </c>
      <c r="F131" s="40">
        <v>3632</v>
      </c>
      <c r="G131" s="2" t="s">
        <v>790</v>
      </c>
      <c r="H131" s="2" t="str">
        <f t="shared" si="14"/>
        <v>USD</v>
      </c>
      <c r="I131" s="26" t="str">
        <f>Table110[[#This Row],[Short Description]]</f>
        <v>IP8-1152/94W</v>
      </c>
      <c r="J131" s="2" t="s">
        <v>792</v>
      </c>
      <c r="K131" s="2" t="s">
        <v>598</v>
      </c>
      <c r="L131" s="2" t="str">
        <f t="shared" si="15"/>
        <v>Current</v>
      </c>
      <c r="M131" s="2" t="s">
        <v>400</v>
      </c>
      <c r="N131" s="2" t="str">
        <f t="shared" si="16"/>
        <v>Standard Freight</v>
      </c>
      <c r="O131" s="2" t="s">
        <v>39</v>
      </c>
      <c r="P131" s="2" t="s">
        <v>121</v>
      </c>
      <c r="Q131" s="46" t="str">
        <f t="shared" si="17"/>
        <v>https://www.biamp.com</v>
      </c>
      <c r="R131" s="2" t="str">
        <f>Table110[[#This Row],[Manufacturer''s Category]]</f>
        <v>Community</v>
      </c>
    </row>
    <row r="132" spans="1:19" ht="42" customHeight="1" x14ac:dyDescent="0.3">
      <c r="A132" s="2" t="str">
        <f t="shared" si="12"/>
        <v>Biamp Systems</v>
      </c>
      <c r="B132" s="17">
        <f t="shared" si="13"/>
        <v>46076</v>
      </c>
      <c r="C132" s="39" t="s">
        <v>3826</v>
      </c>
      <c r="D132" s="2" t="s">
        <v>794</v>
      </c>
      <c r="E132" s="2" t="s">
        <v>38</v>
      </c>
      <c r="F132" s="40">
        <v>3632</v>
      </c>
      <c r="G132" s="2" t="s">
        <v>793</v>
      </c>
      <c r="H132" s="2" t="str">
        <f t="shared" si="14"/>
        <v>USD</v>
      </c>
      <c r="I132" s="26" t="str">
        <f>Table110[[#This Row],[Short Description]]</f>
        <v>IP8-1152/96B</v>
      </c>
      <c r="J132" s="2" t="s">
        <v>795</v>
      </c>
      <c r="K132" s="2" t="s">
        <v>598</v>
      </c>
      <c r="L132" s="2" t="str">
        <f t="shared" si="15"/>
        <v>Current</v>
      </c>
      <c r="M132" s="2" t="s">
        <v>400</v>
      </c>
      <c r="N132" s="2" t="str">
        <f t="shared" si="16"/>
        <v>Standard Freight</v>
      </c>
      <c r="O132" s="2" t="s">
        <v>39</v>
      </c>
      <c r="P132" s="2" t="s">
        <v>121</v>
      </c>
      <c r="Q132" s="46" t="str">
        <f t="shared" si="17"/>
        <v>https://www.biamp.com</v>
      </c>
      <c r="R132" s="2" t="str">
        <f>Table110[[#This Row],[Manufacturer''s Category]]</f>
        <v>Community</v>
      </c>
    </row>
    <row r="133" spans="1:19" ht="42" customHeight="1" x14ac:dyDescent="0.3">
      <c r="A133" s="2" t="str">
        <f t="shared" si="12"/>
        <v>Biamp Systems</v>
      </c>
      <c r="B133" s="17">
        <f t="shared" si="13"/>
        <v>46076</v>
      </c>
      <c r="C133" s="39" t="s">
        <v>3827</v>
      </c>
      <c r="D133" s="2" t="s">
        <v>797</v>
      </c>
      <c r="E133" s="2" t="s">
        <v>38</v>
      </c>
      <c r="F133" s="40">
        <v>3632</v>
      </c>
      <c r="G133" s="2" t="s">
        <v>796</v>
      </c>
      <c r="H133" s="2" t="str">
        <f t="shared" si="14"/>
        <v>USD</v>
      </c>
      <c r="I133" s="26" t="str">
        <f>Table110[[#This Row],[Short Description]]</f>
        <v>IP8-1152/96W</v>
      </c>
      <c r="J133" s="2" t="s">
        <v>798</v>
      </c>
      <c r="K133" s="2" t="s">
        <v>598</v>
      </c>
      <c r="L133" s="2" t="str">
        <f t="shared" si="15"/>
        <v>Current</v>
      </c>
      <c r="M133" s="2" t="s">
        <v>400</v>
      </c>
      <c r="N133" s="2" t="str">
        <f t="shared" si="16"/>
        <v>Standard Freight</v>
      </c>
      <c r="O133" s="2" t="s">
        <v>39</v>
      </c>
      <c r="P133" s="2" t="s">
        <v>121</v>
      </c>
      <c r="Q133" s="46" t="str">
        <f t="shared" si="17"/>
        <v>https://www.biamp.com</v>
      </c>
      <c r="R133" s="2" t="str">
        <f>Table110[[#This Row],[Manufacturer''s Category]]</f>
        <v>Community</v>
      </c>
    </row>
    <row r="134" spans="1:19" ht="42" customHeight="1" x14ac:dyDescent="0.3">
      <c r="A134" s="2" t="str">
        <f t="shared" si="12"/>
        <v>Biamp Systems</v>
      </c>
      <c r="B134" s="17">
        <f t="shared" si="13"/>
        <v>46076</v>
      </c>
      <c r="C134" s="39" t="s">
        <v>3828</v>
      </c>
      <c r="D134" s="2" t="s">
        <v>800</v>
      </c>
      <c r="E134" s="2" t="s">
        <v>38</v>
      </c>
      <c r="F134" s="40">
        <v>3632</v>
      </c>
      <c r="G134" s="2" t="s">
        <v>799</v>
      </c>
      <c r="H134" s="2" t="str">
        <f t="shared" si="14"/>
        <v>USD</v>
      </c>
      <c r="I134" s="26" t="str">
        <f>Table110[[#This Row],[Short Description]]</f>
        <v>IP8-1152/99B</v>
      </c>
      <c r="J134" s="2" t="s">
        <v>801</v>
      </c>
      <c r="K134" s="2" t="s">
        <v>598</v>
      </c>
      <c r="L134" s="2" t="str">
        <f t="shared" si="15"/>
        <v>Current</v>
      </c>
      <c r="M134" s="2" t="s">
        <v>400</v>
      </c>
      <c r="N134" s="2" t="str">
        <f t="shared" si="16"/>
        <v>Standard Freight</v>
      </c>
      <c r="O134" s="2" t="s">
        <v>39</v>
      </c>
      <c r="P134" s="2" t="s">
        <v>121</v>
      </c>
      <c r="Q134" s="46" t="str">
        <f t="shared" si="17"/>
        <v>https://www.biamp.com</v>
      </c>
      <c r="R134" s="2" t="str">
        <f>Table110[[#This Row],[Manufacturer''s Category]]</f>
        <v>Community</v>
      </c>
    </row>
    <row r="135" spans="1:19" ht="42" customHeight="1" x14ac:dyDescent="0.3">
      <c r="A135" s="2" t="str">
        <f t="shared" si="12"/>
        <v>Biamp Systems</v>
      </c>
      <c r="B135" s="17">
        <f t="shared" si="13"/>
        <v>46076</v>
      </c>
      <c r="C135" s="39" t="s">
        <v>3829</v>
      </c>
      <c r="D135" s="2" t="s">
        <v>803</v>
      </c>
      <c r="E135" s="2" t="s">
        <v>38</v>
      </c>
      <c r="F135" s="40">
        <v>3632</v>
      </c>
      <c r="G135" s="2" t="s">
        <v>802</v>
      </c>
      <c r="H135" s="2" t="str">
        <f t="shared" si="14"/>
        <v>USD</v>
      </c>
      <c r="I135" s="26" t="str">
        <f>Table110[[#This Row],[Short Description]]</f>
        <v>IP8-1152/99W</v>
      </c>
      <c r="J135" s="2" t="s">
        <v>804</v>
      </c>
      <c r="K135" s="2" t="s">
        <v>598</v>
      </c>
      <c r="L135" s="2" t="str">
        <f t="shared" si="15"/>
        <v>Current</v>
      </c>
      <c r="M135" s="2" t="s">
        <v>400</v>
      </c>
      <c r="N135" s="2" t="str">
        <f t="shared" si="16"/>
        <v>Standard Freight</v>
      </c>
      <c r="O135" s="2" t="s">
        <v>39</v>
      </c>
      <c r="P135" s="2" t="s">
        <v>121</v>
      </c>
      <c r="Q135" s="46" t="str">
        <f t="shared" si="17"/>
        <v>https://www.biamp.com</v>
      </c>
      <c r="R135" s="2" t="str">
        <f>Table110[[#This Row],[Manufacturer''s Category]]</f>
        <v>Community</v>
      </c>
    </row>
    <row r="136" spans="1:19" ht="42" customHeight="1" x14ac:dyDescent="0.3">
      <c r="A136" s="2" t="str">
        <f t="shared" si="12"/>
        <v>Biamp Systems</v>
      </c>
      <c r="B136" s="17">
        <f t="shared" si="13"/>
        <v>46076</v>
      </c>
      <c r="C136" s="39" t="s">
        <v>3830</v>
      </c>
      <c r="D136" s="2" t="s">
        <v>806</v>
      </c>
      <c r="E136" s="2" t="s">
        <v>38</v>
      </c>
      <c r="F136" s="40" t="s">
        <v>634</v>
      </c>
      <c r="G136" s="2" t="s">
        <v>805</v>
      </c>
      <c r="H136" s="2" t="str">
        <f t="shared" si="14"/>
        <v>USD</v>
      </c>
      <c r="I136" s="26" t="str">
        <f>Table110[[#This Row],[Short Description]]</f>
        <v>IP8-1152/xx-CTO</v>
      </c>
      <c r="J136" s="2" t="s">
        <v>807</v>
      </c>
      <c r="K136" s="2" t="s">
        <v>598</v>
      </c>
      <c r="L136" s="2" t="str">
        <f t="shared" si="15"/>
        <v>Current</v>
      </c>
      <c r="M136" s="2" t="s">
        <v>400</v>
      </c>
      <c r="N136" s="2" t="str">
        <f t="shared" si="16"/>
        <v>Standard Freight</v>
      </c>
      <c r="O136" s="2" t="s">
        <v>39</v>
      </c>
      <c r="P136" s="2" t="s">
        <v>121</v>
      </c>
      <c r="Q136" s="46" t="str">
        <f t="shared" si="17"/>
        <v>https://www.biamp.com</v>
      </c>
      <c r="R136" s="2" t="str">
        <f>Table110[[#This Row],[Manufacturer''s Category]]</f>
        <v>Community</v>
      </c>
      <c r="S136" s="2" t="s">
        <v>636</v>
      </c>
    </row>
    <row r="137" spans="1:19" ht="42" customHeight="1" x14ac:dyDescent="0.3">
      <c r="A137" s="2" t="str">
        <f t="shared" si="12"/>
        <v>Biamp Systems</v>
      </c>
      <c r="B137" s="17">
        <f t="shared" si="13"/>
        <v>46076</v>
      </c>
      <c r="C137" s="39" t="s">
        <v>3831</v>
      </c>
      <c r="D137" s="2" t="s">
        <v>809</v>
      </c>
      <c r="E137" s="2" t="s">
        <v>38</v>
      </c>
      <c r="F137" s="40">
        <v>5000</v>
      </c>
      <c r="G137" s="2" t="s">
        <v>808</v>
      </c>
      <c r="H137" s="2" t="str">
        <f t="shared" si="14"/>
        <v>USD</v>
      </c>
      <c r="I137" s="26" t="str">
        <f>Table110[[#This Row],[Short Description]]</f>
        <v>IP8-1152WR26</v>
      </c>
      <c r="J137" s="2" t="s">
        <v>810</v>
      </c>
      <c r="K137" s="2" t="s">
        <v>598</v>
      </c>
      <c r="L137" s="2" t="str">
        <f t="shared" si="15"/>
        <v>Current</v>
      </c>
      <c r="M137" s="2" t="s">
        <v>400</v>
      </c>
      <c r="N137" s="2" t="str">
        <f t="shared" si="16"/>
        <v>Standard Freight</v>
      </c>
      <c r="O137" s="2" t="s">
        <v>39</v>
      </c>
      <c r="P137" s="2" t="s">
        <v>121</v>
      </c>
      <c r="Q137" s="46" t="str">
        <f t="shared" si="17"/>
        <v>https://www.biamp.com</v>
      </c>
      <c r="R137" s="2" t="str">
        <f>Table110[[#This Row],[Manufacturer''s Category]]</f>
        <v>Community</v>
      </c>
    </row>
    <row r="138" spans="1:19" ht="42" customHeight="1" x14ac:dyDescent="0.3">
      <c r="A138" s="2" t="str">
        <f t="shared" si="12"/>
        <v>Biamp Systems</v>
      </c>
      <c r="B138" s="17">
        <f t="shared" si="13"/>
        <v>46076</v>
      </c>
      <c r="C138" s="39" t="s">
        <v>3832</v>
      </c>
      <c r="D138" s="2" t="s">
        <v>812</v>
      </c>
      <c r="E138" s="2" t="s">
        <v>38</v>
      </c>
      <c r="F138" s="40">
        <v>5000</v>
      </c>
      <c r="G138" s="2" t="s">
        <v>811</v>
      </c>
      <c r="H138" s="2" t="str">
        <f t="shared" si="14"/>
        <v>USD</v>
      </c>
      <c r="I138" s="26" t="str">
        <f>Table110[[#This Row],[Short Description]]</f>
        <v>IP8-1152WR64</v>
      </c>
      <c r="J138" s="2" t="s">
        <v>813</v>
      </c>
      <c r="K138" s="2" t="s">
        <v>598</v>
      </c>
      <c r="L138" s="2" t="str">
        <f t="shared" si="15"/>
        <v>Current</v>
      </c>
      <c r="M138" s="2" t="s">
        <v>400</v>
      </c>
      <c r="N138" s="2" t="str">
        <f t="shared" si="16"/>
        <v>Standard Freight</v>
      </c>
      <c r="O138" s="2" t="s">
        <v>39</v>
      </c>
      <c r="P138" s="2" t="s">
        <v>121</v>
      </c>
      <c r="Q138" s="46" t="str">
        <f t="shared" si="17"/>
        <v>https://www.biamp.com</v>
      </c>
      <c r="R138" s="2" t="str">
        <f>Table110[[#This Row],[Manufacturer''s Category]]</f>
        <v>Community</v>
      </c>
    </row>
    <row r="139" spans="1:19" ht="42" customHeight="1" x14ac:dyDescent="0.3">
      <c r="A139" s="2" t="str">
        <f t="shared" si="12"/>
        <v>Biamp Systems</v>
      </c>
      <c r="B139" s="17">
        <f t="shared" si="13"/>
        <v>46076</v>
      </c>
      <c r="C139" s="39" t="s">
        <v>3833</v>
      </c>
      <c r="D139" s="2" t="s">
        <v>815</v>
      </c>
      <c r="E139" s="2" t="s">
        <v>38</v>
      </c>
      <c r="F139" s="40">
        <v>5000</v>
      </c>
      <c r="G139" s="2" t="s">
        <v>814</v>
      </c>
      <c r="H139" s="2" t="str">
        <f t="shared" si="14"/>
        <v>USD</v>
      </c>
      <c r="I139" s="26" t="str">
        <f>Table110[[#This Row],[Short Description]]</f>
        <v>IP8-1152WR66</v>
      </c>
      <c r="J139" s="2" t="s">
        <v>816</v>
      </c>
      <c r="K139" s="2" t="s">
        <v>598</v>
      </c>
      <c r="L139" s="2" t="str">
        <f t="shared" si="15"/>
        <v>Current</v>
      </c>
      <c r="M139" s="2" t="s">
        <v>400</v>
      </c>
      <c r="N139" s="2" t="str">
        <f t="shared" si="16"/>
        <v>Standard Freight</v>
      </c>
      <c r="O139" s="2" t="s">
        <v>39</v>
      </c>
      <c r="P139" s="2" t="s">
        <v>121</v>
      </c>
      <c r="Q139" s="46" t="str">
        <f t="shared" si="17"/>
        <v>https://www.biamp.com</v>
      </c>
      <c r="R139" s="2" t="str">
        <f>Table110[[#This Row],[Manufacturer''s Category]]</f>
        <v>Community</v>
      </c>
    </row>
    <row r="140" spans="1:19" ht="42" customHeight="1" x14ac:dyDescent="0.3">
      <c r="A140" s="2" t="str">
        <f t="shared" si="12"/>
        <v>Biamp Systems</v>
      </c>
      <c r="B140" s="17">
        <f t="shared" si="13"/>
        <v>46076</v>
      </c>
      <c r="C140" s="39" t="s">
        <v>3834</v>
      </c>
      <c r="D140" s="2" t="s">
        <v>818</v>
      </c>
      <c r="E140" s="2" t="s">
        <v>38</v>
      </c>
      <c r="F140" s="40">
        <v>5000</v>
      </c>
      <c r="G140" s="2" t="s">
        <v>817</v>
      </c>
      <c r="H140" s="2" t="str">
        <f t="shared" si="14"/>
        <v>USD</v>
      </c>
      <c r="I140" s="26" t="str">
        <f>Table110[[#This Row],[Short Description]]</f>
        <v>IP8-1152WR94</v>
      </c>
      <c r="J140" s="2" t="s">
        <v>819</v>
      </c>
      <c r="K140" s="2" t="s">
        <v>598</v>
      </c>
      <c r="L140" s="2" t="str">
        <f t="shared" si="15"/>
        <v>Current</v>
      </c>
      <c r="M140" s="2" t="s">
        <v>400</v>
      </c>
      <c r="N140" s="2" t="str">
        <f t="shared" si="16"/>
        <v>Standard Freight</v>
      </c>
      <c r="O140" s="2" t="s">
        <v>39</v>
      </c>
      <c r="P140" s="2" t="s">
        <v>121</v>
      </c>
      <c r="Q140" s="46" t="str">
        <f t="shared" si="17"/>
        <v>https://www.biamp.com</v>
      </c>
      <c r="R140" s="2" t="str">
        <f>Table110[[#This Row],[Manufacturer''s Category]]</f>
        <v>Community</v>
      </c>
    </row>
    <row r="141" spans="1:19" ht="42" customHeight="1" x14ac:dyDescent="0.3">
      <c r="A141" s="2" t="str">
        <f t="shared" si="12"/>
        <v>Biamp Systems</v>
      </c>
      <c r="B141" s="17">
        <f t="shared" si="13"/>
        <v>46076</v>
      </c>
      <c r="C141" s="39" t="s">
        <v>3835</v>
      </c>
      <c r="D141" s="2" t="s">
        <v>821</v>
      </c>
      <c r="E141" s="2" t="s">
        <v>38</v>
      </c>
      <c r="F141" s="40">
        <v>5000</v>
      </c>
      <c r="G141" s="2" t="s">
        <v>820</v>
      </c>
      <c r="H141" s="2" t="str">
        <f t="shared" si="14"/>
        <v>USD</v>
      </c>
      <c r="I141" s="26" t="str">
        <f>Table110[[#This Row],[Short Description]]</f>
        <v>IP8-1152WR96</v>
      </c>
      <c r="J141" s="2" t="s">
        <v>822</v>
      </c>
      <c r="K141" s="2" t="s">
        <v>598</v>
      </c>
      <c r="L141" s="2" t="str">
        <f t="shared" si="15"/>
        <v>Current</v>
      </c>
      <c r="M141" s="2" t="s">
        <v>400</v>
      </c>
      <c r="N141" s="2" t="str">
        <f t="shared" si="16"/>
        <v>Standard Freight</v>
      </c>
      <c r="O141" s="2" t="s">
        <v>39</v>
      </c>
      <c r="P141" s="2" t="s">
        <v>121</v>
      </c>
      <c r="Q141" s="46" t="str">
        <f t="shared" si="17"/>
        <v>https://www.biamp.com</v>
      </c>
      <c r="R141" s="2" t="str">
        <f>Table110[[#This Row],[Manufacturer''s Category]]</f>
        <v>Community</v>
      </c>
    </row>
    <row r="142" spans="1:19" ht="42" customHeight="1" x14ac:dyDescent="0.3">
      <c r="A142" s="2" t="str">
        <f t="shared" si="12"/>
        <v>Biamp Systems</v>
      </c>
      <c r="B142" s="17">
        <f t="shared" si="13"/>
        <v>46076</v>
      </c>
      <c r="C142" s="39" t="s">
        <v>3836</v>
      </c>
      <c r="D142" s="2" t="s">
        <v>824</v>
      </c>
      <c r="E142" s="2" t="s">
        <v>38</v>
      </c>
      <c r="F142" s="40">
        <v>5000</v>
      </c>
      <c r="G142" s="2" t="s">
        <v>823</v>
      </c>
      <c r="H142" s="2" t="str">
        <f t="shared" si="14"/>
        <v>USD</v>
      </c>
      <c r="I142" s="26" t="str">
        <f>Table110[[#This Row],[Short Description]]</f>
        <v>IP8-1152WR99</v>
      </c>
      <c r="J142" s="2" t="s">
        <v>825</v>
      </c>
      <c r="K142" s="2" t="s">
        <v>598</v>
      </c>
      <c r="L142" s="2" t="str">
        <f t="shared" si="15"/>
        <v>Current</v>
      </c>
      <c r="M142" s="2" t="s">
        <v>400</v>
      </c>
      <c r="N142" s="2" t="str">
        <f t="shared" si="16"/>
        <v>Standard Freight</v>
      </c>
      <c r="O142" s="2" t="s">
        <v>39</v>
      </c>
      <c r="P142" s="2" t="s">
        <v>121</v>
      </c>
      <c r="Q142" s="46" t="str">
        <f t="shared" si="17"/>
        <v>https://www.biamp.com</v>
      </c>
      <c r="R142" s="2" t="str">
        <f>Table110[[#This Row],[Manufacturer''s Category]]</f>
        <v>Community</v>
      </c>
    </row>
    <row r="143" spans="1:19" ht="42" customHeight="1" x14ac:dyDescent="0.3">
      <c r="A143" s="2" t="str">
        <f t="shared" si="12"/>
        <v>Biamp Systems</v>
      </c>
      <c r="B143" s="17">
        <f t="shared" si="13"/>
        <v>46076</v>
      </c>
      <c r="C143" s="39" t="s">
        <v>3837</v>
      </c>
      <c r="D143" s="2" t="s">
        <v>827</v>
      </c>
      <c r="E143" s="2" t="s">
        <v>38</v>
      </c>
      <c r="F143" s="40">
        <v>4840</v>
      </c>
      <c r="G143" s="2" t="s">
        <v>826</v>
      </c>
      <c r="H143" s="2" t="str">
        <f t="shared" si="14"/>
        <v>USD</v>
      </c>
      <c r="I143" s="26" t="str">
        <f>Table110[[#This Row],[Short Description]]</f>
        <v>IP8-1153/64B</v>
      </c>
      <c r="J143" s="2" t="s">
        <v>828</v>
      </c>
      <c r="K143" s="2" t="s">
        <v>598</v>
      </c>
      <c r="L143" s="2" t="str">
        <f t="shared" si="15"/>
        <v>Current</v>
      </c>
      <c r="M143" s="2" t="s">
        <v>400</v>
      </c>
      <c r="N143" s="2" t="str">
        <f t="shared" si="16"/>
        <v>Standard Freight</v>
      </c>
      <c r="O143" s="2" t="s">
        <v>39</v>
      </c>
      <c r="P143" s="2" t="s">
        <v>121</v>
      </c>
      <c r="Q143" s="46" t="str">
        <f t="shared" si="17"/>
        <v>https://www.biamp.com</v>
      </c>
      <c r="R143" s="2" t="str">
        <f>Table110[[#This Row],[Manufacturer''s Category]]</f>
        <v>Community</v>
      </c>
    </row>
    <row r="144" spans="1:19" ht="42" customHeight="1" x14ac:dyDescent="0.3">
      <c r="A144" s="2" t="str">
        <f t="shared" si="12"/>
        <v>Biamp Systems</v>
      </c>
      <c r="B144" s="17">
        <f t="shared" si="13"/>
        <v>46076</v>
      </c>
      <c r="C144" s="39" t="s">
        <v>3838</v>
      </c>
      <c r="D144" s="2" t="s">
        <v>830</v>
      </c>
      <c r="E144" s="2" t="s">
        <v>38</v>
      </c>
      <c r="F144" s="40">
        <v>4840</v>
      </c>
      <c r="G144" s="2" t="s">
        <v>829</v>
      </c>
      <c r="H144" s="2" t="str">
        <f t="shared" si="14"/>
        <v>USD</v>
      </c>
      <c r="I144" s="26" t="str">
        <f>Table110[[#This Row],[Short Description]]</f>
        <v>IP8-1153/64W</v>
      </c>
      <c r="J144" s="2" t="s">
        <v>831</v>
      </c>
      <c r="K144" s="2" t="s">
        <v>598</v>
      </c>
      <c r="L144" s="2" t="str">
        <f t="shared" si="15"/>
        <v>Current</v>
      </c>
      <c r="M144" s="2" t="s">
        <v>400</v>
      </c>
      <c r="N144" s="2" t="str">
        <f t="shared" si="16"/>
        <v>Standard Freight</v>
      </c>
      <c r="O144" s="2" t="s">
        <v>39</v>
      </c>
      <c r="P144" s="2" t="s">
        <v>121</v>
      </c>
      <c r="Q144" s="46" t="str">
        <f t="shared" si="17"/>
        <v>https://www.biamp.com</v>
      </c>
      <c r="R144" s="2" t="str">
        <f>Table110[[#This Row],[Manufacturer''s Category]]</f>
        <v>Community</v>
      </c>
    </row>
    <row r="145" spans="1:19" ht="42" customHeight="1" x14ac:dyDescent="0.3">
      <c r="A145" s="2" t="str">
        <f t="shared" si="12"/>
        <v>Biamp Systems</v>
      </c>
      <c r="B145" s="17">
        <f t="shared" si="13"/>
        <v>46076</v>
      </c>
      <c r="C145" s="39" t="s">
        <v>3839</v>
      </c>
      <c r="D145" s="2" t="s">
        <v>833</v>
      </c>
      <c r="E145" s="2" t="s">
        <v>38</v>
      </c>
      <c r="F145" s="40">
        <v>4840</v>
      </c>
      <c r="G145" s="2" t="s">
        <v>832</v>
      </c>
      <c r="H145" s="2" t="str">
        <f t="shared" si="14"/>
        <v>USD</v>
      </c>
      <c r="I145" s="26" t="str">
        <f>Table110[[#This Row],[Short Description]]</f>
        <v>IP8-1153/66B</v>
      </c>
      <c r="J145" s="2" t="s">
        <v>834</v>
      </c>
      <c r="K145" s="2" t="s">
        <v>598</v>
      </c>
      <c r="L145" s="2" t="str">
        <f t="shared" si="15"/>
        <v>Current</v>
      </c>
      <c r="M145" s="2" t="s">
        <v>400</v>
      </c>
      <c r="N145" s="2" t="str">
        <f t="shared" si="16"/>
        <v>Standard Freight</v>
      </c>
      <c r="O145" s="2" t="s">
        <v>39</v>
      </c>
      <c r="P145" s="2" t="s">
        <v>121</v>
      </c>
      <c r="Q145" s="46" t="str">
        <f t="shared" si="17"/>
        <v>https://www.biamp.com</v>
      </c>
      <c r="R145" s="2" t="str">
        <f>Table110[[#This Row],[Manufacturer''s Category]]</f>
        <v>Community</v>
      </c>
    </row>
    <row r="146" spans="1:19" ht="42" customHeight="1" x14ac:dyDescent="0.3">
      <c r="A146" s="2" t="str">
        <f t="shared" si="12"/>
        <v>Biamp Systems</v>
      </c>
      <c r="B146" s="17">
        <f t="shared" si="13"/>
        <v>46076</v>
      </c>
      <c r="C146" s="39" t="s">
        <v>3840</v>
      </c>
      <c r="D146" s="2" t="s">
        <v>836</v>
      </c>
      <c r="E146" s="2" t="s">
        <v>38</v>
      </c>
      <c r="F146" s="40">
        <v>4840</v>
      </c>
      <c r="G146" s="2" t="s">
        <v>835</v>
      </c>
      <c r="H146" s="2" t="str">
        <f t="shared" si="14"/>
        <v>USD</v>
      </c>
      <c r="I146" s="26" t="str">
        <f>Table110[[#This Row],[Short Description]]</f>
        <v>IP8-1153/66W</v>
      </c>
      <c r="J146" s="2" t="s">
        <v>837</v>
      </c>
      <c r="K146" s="2" t="s">
        <v>598</v>
      </c>
      <c r="L146" s="2" t="str">
        <f t="shared" si="15"/>
        <v>Current</v>
      </c>
      <c r="M146" s="2" t="s">
        <v>400</v>
      </c>
      <c r="N146" s="2" t="str">
        <f t="shared" si="16"/>
        <v>Standard Freight</v>
      </c>
      <c r="O146" s="2" t="s">
        <v>39</v>
      </c>
      <c r="P146" s="2" t="s">
        <v>121</v>
      </c>
      <c r="Q146" s="46" t="str">
        <f t="shared" si="17"/>
        <v>https://www.biamp.com</v>
      </c>
      <c r="R146" s="2" t="str">
        <f>Table110[[#This Row],[Manufacturer''s Category]]</f>
        <v>Community</v>
      </c>
    </row>
    <row r="147" spans="1:19" ht="42" customHeight="1" x14ac:dyDescent="0.3">
      <c r="A147" s="2" t="str">
        <f t="shared" si="12"/>
        <v>Biamp Systems</v>
      </c>
      <c r="B147" s="17">
        <f t="shared" si="13"/>
        <v>46076</v>
      </c>
      <c r="C147" s="39" t="s">
        <v>3841</v>
      </c>
      <c r="D147" s="2" t="s">
        <v>839</v>
      </c>
      <c r="E147" s="2" t="s">
        <v>38</v>
      </c>
      <c r="F147" s="40">
        <v>4840</v>
      </c>
      <c r="G147" s="2" t="s">
        <v>838</v>
      </c>
      <c r="H147" s="2" t="str">
        <f t="shared" si="14"/>
        <v>USD</v>
      </c>
      <c r="I147" s="26" t="str">
        <f>Table110[[#This Row],[Short Description]]</f>
        <v>IP8-1153/94B</v>
      </c>
      <c r="J147" s="2" t="s">
        <v>840</v>
      </c>
      <c r="K147" s="2" t="s">
        <v>598</v>
      </c>
      <c r="L147" s="2" t="str">
        <f t="shared" si="15"/>
        <v>Current</v>
      </c>
      <c r="M147" s="2" t="s">
        <v>400</v>
      </c>
      <c r="N147" s="2" t="str">
        <f t="shared" si="16"/>
        <v>Standard Freight</v>
      </c>
      <c r="O147" s="2" t="s">
        <v>39</v>
      </c>
      <c r="P147" s="2" t="s">
        <v>121</v>
      </c>
      <c r="Q147" s="46" t="str">
        <f t="shared" si="17"/>
        <v>https://www.biamp.com</v>
      </c>
      <c r="R147" s="2" t="str">
        <f>Table110[[#This Row],[Manufacturer''s Category]]</f>
        <v>Community</v>
      </c>
    </row>
    <row r="148" spans="1:19" ht="42" customHeight="1" x14ac:dyDescent="0.3">
      <c r="A148" s="2" t="str">
        <f t="shared" si="12"/>
        <v>Biamp Systems</v>
      </c>
      <c r="B148" s="17">
        <f t="shared" si="13"/>
        <v>46076</v>
      </c>
      <c r="C148" s="39" t="s">
        <v>3842</v>
      </c>
      <c r="D148" s="2" t="s">
        <v>842</v>
      </c>
      <c r="E148" s="2" t="s">
        <v>38</v>
      </c>
      <c r="F148" s="40">
        <v>4840</v>
      </c>
      <c r="G148" s="2" t="s">
        <v>841</v>
      </c>
      <c r="H148" s="2" t="str">
        <f t="shared" si="14"/>
        <v>USD</v>
      </c>
      <c r="I148" s="26" t="str">
        <f>Table110[[#This Row],[Short Description]]</f>
        <v>IP8-1153/94W</v>
      </c>
      <c r="J148" s="2" t="s">
        <v>843</v>
      </c>
      <c r="K148" s="2" t="s">
        <v>598</v>
      </c>
      <c r="L148" s="2" t="str">
        <f t="shared" si="15"/>
        <v>Current</v>
      </c>
      <c r="M148" s="2" t="s">
        <v>400</v>
      </c>
      <c r="N148" s="2" t="str">
        <f t="shared" si="16"/>
        <v>Standard Freight</v>
      </c>
      <c r="O148" s="2" t="s">
        <v>39</v>
      </c>
      <c r="P148" s="2" t="s">
        <v>121</v>
      </c>
      <c r="Q148" s="46" t="str">
        <f t="shared" si="17"/>
        <v>https://www.biamp.com</v>
      </c>
      <c r="R148" s="2" t="str">
        <f>Table110[[#This Row],[Manufacturer''s Category]]</f>
        <v>Community</v>
      </c>
    </row>
    <row r="149" spans="1:19" ht="42" customHeight="1" x14ac:dyDescent="0.3">
      <c r="A149" s="2" t="str">
        <f t="shared" si="12"/>
        <v>Biamp Systems</v>
      </c>
      <c r="B149" s="17">
        <f t="shared" si="13"/>
        <v>46076</v>
      </c>
      <c r="C149" s="39" t="s">
        <v>3843</v>
      </c>
      <c r="D149" s="2" t="s">
        <v>845</v>
      </c>
      <c r="E149" s="2" t="s">
        <v>38</v>
      </c>
      <c r="F149" s="40" t="s">
        <v>634</v>
      </c>
      <c r="G149" s="2" t="s">
        <v>844</v>
      </c>
      <c r="H149" s="2" t="str">
        <f t="shared" si="14"/>
        <v>USD</v>
      </c>
      <c r="I149" s="26" t="str">
        <f>Table110[[#This Row],[Short Description]]</f>
        <v>IP8-1153/xx-CTO</v>
      </c>
      <c r="J149" s="2" t="s">
        <v>846</v>
      </c>
      <c r="K149" s="2" t="s">
        <v>598</v>
      </c>
      <c r="L149" s="2" t="str">
        <f t="shared" si="15"/>
        <v>Current</v>
      </c>
      <c r="M149" s="2" t="s">
        <v>400</v>
      </c>
      <c r="N149" s="2" t="str">
        <f t="shared" si="16"/>
        <v>Standard Freight</v>
      </c>
      <c r="O149" s="2" t="s">
        <v>39</v>
      </c>
      <c r="P149" s="2" t="s">
        <v>121</v>
      </c>
      <c r="Q149" s="46" t="str">
        <f t="shared" si="17"/>
        <v>https://www.biamp.com</v>
      </c>
      <c r="R149" s="2" t="str">
        <f>Table110[[#This Row],[Manufacturer''s Category]]</f>
        <v>Community</v>
      </c>
      <c r="S149" s="2" t="s">
        <v>636</v>
      </c>
    </row>
    <row r="150" spans="1:19" ht="42" customHeight="1" x14ac:dyDescent="0.3">
      <c r="A150" s="2" t="str">
        <f t="shared" si="12"/>
        <v>Biamp Systems</v>
      </c>
      <c r="B150" s="17">
        <f t="shared" si="13"/>
        <v>46076</v>
      </c>
      <c r="C150" s="39" t="s">
        <v>3844</v>
      </c>
      <c r="D150" s="2" t="s">
        <v>848</v>
      </c>
      <c r="E150" s="2" t="s">
        <v>38</v>
      </c>
      <c r="F150" s="40">
        <v>6600</v>
      </c>
      <c r="G150" s="2" t="s">
        <v>847</v>
      </c>
      <c r="H150" s="2" t="str">
        <f t="shared" si="14"/>
        <v>USD</v>
      </c>
      <c r="I150" s="26" t="str">
        <f>Table110[[#This Row],[Short Description]]</f>
        <v>IP8-1153WR64</v>
      </c>
      <c r="J150" s="2" t="s">
        <v>849</v>
      </c>
      <c r="K150" s="2" t="s">
        <v>598</v>
      </c>
      <c r="L150" s="2" t="str">
        <f t="shared" si="15"/>
        <v>Current</v>
      </c>
      <c r="M150" s="2" t="s">
        <v>400</v>
      </c>
      <c r="N150" s="2" t="str">
        <f t="shared" si="16"/>
        <v>Standard Freight</v>
      </c>
      <c r="O150" s="2" t="s">
        <v>39</v>
      </c>
      <c r="P150" s="2" t="s">
        <v>121</v>
      </c>
      <c r="Q150" s="46" t="str">
        <f t="shared" si="17"/>
        <v>https://www.biamp.com</v>
      </c>
      <c r="R150" s="2" t="str">
        <f>Table110[[#This Row],[Manufacturer''s Category]]</f>
        <v>Community</v>
      </c>
    </row>
    <row r="151" spans="1:19" ht="42" customHeight="1" x14ac:dyDescent="0.3">
      <c r="A151" s="2" t="str">
        <f t="shared" si="12"/>
        <v>Biamp Systems</v>
      </c>
      <c r="B151" s="17">
        <f t="shared" si="13"/>
        <v>46076</v>
      </c>
      <c r="C151" s="39" t="s">
        <v>3845</v>
      </c>
      <c r="D151" s="2" t="s">
        <v>851</v>
      </c>
      <c r="E151" s="2" t="s">
        <v>38</v>
      </c>
      <c r="F151" s="40">
        <v>6600</v>
      </c>
      <c r="G151" s="2" t="s">
        <v>850</v>
      </c>
      <c r="H151" s="2" t="str">
        <f t="shared" si="14"/>
        <v>USD</v>
      </c>
      <c r="I151" s="26" t="str">
        <f>Table110[[#This Row],[Short Description]]</f>
        <v>IP8-1153WR66</v>
      </c>
      <c r="J151" s="2" t="s">
        <v>852</v>
      </c>
      <c r="K151" s="2" t="s">
        <v>598</v>
      </c>
      <c r="L151" s="2" t="str">
        <f t="shared" si="15"/>
        <v>Current</v>
      </c>
      <c r="M151" s="2" t="s">
        <v>400</v>
      </c>
      <c r="N151" s="2" t="str">
        <f t="shared" si="16"/>
        <v>Standard Freight</v>
      </c>
      <c r="O151" s="2" t="s">
        <v>39</v>
      </c>
      <c r="P151" s="2" t="s">
        <v>121</v>
      </c>
      <c r="Q151" s="46" t="str">
        <f t="shared" si="17"/>
        <v>https://www.biamp.com</v>
      </c>
      <c r="R151" s="2" t="str">
        <f>Table110[[#This Row],[Manufacturer''s Category]]</f>
        <v>Community</v>
      </c>
    </row>
    <row r="152" spans="1:19" ht="42" customHeight="1" x14ac:dyDescent="0.3">
      <c r="A152" s="2" t="str">
        <f t="shared" si="12"/>
        <v>Biamp Systems</v>
      </c>
      <c r="B152" s="17">
        <f t="shared" si="13"/>
        <v>46076</v>
      </c>
      <c r="C152" s="39" t="s">
        <v>3846</v>
      </c>
      <c r="D152" s="2" t="s">
        <v>854</v>
      </c>
      <c r="E152" s="2" t="s">
        <v>38</v>
      </c>
      <c r="F152" s="40">
        <v>6600</v>
      </c>
      <c r="G152" s="2" t="s">
        <v>853</v>
      </c>
      <c r="H152" s="2" t="str">
        <f t="shared" si="14"/>
        <v>USD</v>
      </c>
      <c r="I152" s="26" t="str">
        <f>Table110[[#This Row],[Short Description]]</f>
        <v>IP8-1153WR94</v>
      </c>
      <c r="J152" s="2" t="s">
        <v>855</v>
      </c>
      <c r="K152" s="2" t="s">
        <v>598</v>
      </c>
      <c r="L152" s="2" t="str">
        <f t="shared" si="15"/>
        <v>Current</v>
      </c>
      <c r="M152" s="2" t="s">
        <v>400</v>
      </c>
      <c r="N152" s="2" t="str">
        <f t="shared" si="16"/>
        <v>Standard Freight</v>
      </c>
      <c r="O152" s="2" t="s">
        <v>39</v>
      </c>
      <c r="P152" s="2" t="s">
        <v>121</v>
      </c>
      <c r="Q152" s="46" t="str">
        <f t="shared" si="17"/>
        <v>https://www.biamp.com</v>
      </c>
      <c r="R152" s="2" t="str">
        <f>Table110[[#This Row],[Manufacturer''s Category]]</f>
        <v>Community</v>
      </c>
    </row>
    <row r="153" spans="1:19" ht="42" customHeight="1" x14ac:dyDescent="0.3">
      <c r="A153" s="2" t="str">
        <f t="shared" si="12"/>
        <v>Biamp Systems</v>
      </c>
      <c r="B153" s="17">
        <f t="shared" si="13"/>
        <v>46076</v>
      </c>
      <c r="C153" s="39" t="s">
        <v>3847</v>
      </c>
      <c r="D153" s="2" t="s">
        <v>857</v>
      </c>
      <c r="E153" s="2" t="s">
        <v>38</v>
      </c>
      <c r="F153" s="40">
        <v>1982</v>
      </c>
      <c r="G153" s="2" t="s">
        <v>856</v>
      </c>
      <c r="H153" s="2" t="str">
        <f t="shared" si="14"/>
        <v>USD</v>
      </c>
      <c r="I153" s="26" t="str">
        <f>Table110[[#This Row],[Short Description]]</f>
        <v>IS6-112B</v>
      </c>
      <c r="J153" s="2" t="s">
        <v>858</v>
      </c>
      <c r="K153" s="2" t="s">
        <v>859</v>
      </c>
      <c r="L153" s="2" t="str">
        <f t="shared" si="15"/>
        <v>Current</v>
      </c>
      <c r="M153" s="2" t="s">
        <v>400</v>
      </c>
      <c r="N153" s="2" t="str">
        <f t="shared" si="16"/>
        <v>Standard Freight</v>
      </c>
      <c r="O153" s="2" t="s">
        <v>39</v>
      </c>
      <c r="P153" s="2" t="s">
        <v>121</v>
      </c>
      <c r="Q153" s="46" t="str">
        <f t="shared" si="17"/>
        <v>https://www.biamp.com</v>
      </c>
      <c r="R153" s="2" t="str">
        <f>Table110[[#This Row],[Manufacturer''s Category]]</f>
        <v>Community</v>
      </c>
    </row>
    <row r="154" spans="1:19" ht="42" customHeight="1" x14ac:dyDescent="0.3">
      <c r="A154" s="2" t="str">
        <f t="shared" si="12"/>
        <v>Biamp Systems</v>
      </c>
      <c r="B154" s="17">
        <f t="shared" si="13"/>
        <v>46076</v>
      </c>
      <c r="C154" s="39" t="s">
        <v>3848</v>
      </c>
      <c r="D154" s="2" t="s">
        <v>861</v>
      </c>
      <c r="E154" s="2" t="s">
        <v>38</v>
      </c>
      <c r="F154" s="40" t="s">
        <v>634</v>
      </c>
      <c r="G154" s="2" t="s">
        <v>860</v>
      </c>
      <c r="H154" s="2" t="str">
        <f t="shared" si="14"/>
        <v>USD</v>
      </c>
      <c r="I154" s="26" t="str">
        <f>Table110[[#This Row],[Short Description]]</f>
        <v>IS6-112C</v>
      </c>
      <c r="J154" s="2" t="s">
        <v>862</v>
      </c>
      <c r="K154" s="2" t="s">
        <v>859</v>
      </c>
      <c r="L154" s="2" t="str">
        <f t="shared" si="15"/>
        <v>Current</v>
      </c>
      <c r="M154" s="2" t="s">
        <v>400</v>
      </c>
      <c r="N154" s="2" t="str">
        <f t="shared" si="16"/>
        <v>Standard Freight</v>
      </c>
      <c r="O154" s="2" t="s">
        <v>39</v>
      </c>
      <c r="P154" s="2" t="s">
        <v>121</v>
      </c>
      <c r="Q154" s="46" t="str">
        <f t="shared" si="17"/>
        <v>https://www.biamp.com</v>
      </c>
      <c r="R154" s="2" t="str">
        <f>Table110[[#This Row],[Manufacturer''s Category]]</f>
        <v>Community</v>
      </c>
      <c r="S154" s="2" t="s">
        <v>636</v>
      </c>
    </row>
    <row r="155" spans="1:19" ht="42" customHeight="1" x14ac:dyDescent="0.3">
      <c r="A155" s="2" t="str">
        <f t="shared" si="12"/>
        <v>Biamp Systems</v>
      </c>
      <c r="B155" s="17">
        <f t="shared" si="13"/>
        <v>46076</v>
      </c>
      <c r="C155" s="39" t="s">
        <v>3849</v>
      </c>
      <c r="D155" s="2" t="s">
        <v>864</v>
      </c>
      <c r="E155" s="2" t="s">
        <v>38</v>
      </c>
      <c r="F155" s="40">
        <v>1982</v>
      </c>
      <c r="G155" s="2" t="s">
        <v>863</v>
      </c>
      <c r="H155" s="2" t="str">
        <f t="shared" si="14"/>
        <v>USD</v>
      </c>
      <c r="I155" s="26" t="str">
        <f>Table110[[#This Row],[Short Description]]</f>
        <v>IS6-112W</v>
      </c>
      <c r="J155" s="2" t="s">
        <v>865</v>
      </c>
      <c r="K155" s="2" t="s">
        <v>859</v>
      </c>
      <c r="L155" s="2" t="str">
        <f t="shared" si="15"/>
        <v>Current</v>
      </c>
      <c r="M155" s="2" t="s">
        <v>400</v>
      </c>
      <c r="N155" s="2" t="str">
        <f t="shared" si="16"/>
        <v>Standard Freight</v>
      </c>
      <c r="O155" s="2" t="s">
        <v>39</v>
      </c>
      <c r="P155" s="2" t="s">
        <v>121</v>
      </c>
      <c r="Q155" s="46" t="str">
        <f t="shared" si="17"/>
        <v>https://www.biamp.com</v>
      </c>
      <c r="R155" s="2" t="str">
        <f>Table110[[#This Row],[Manufacturer''s Category]]</f>
        <v>Community</v>
      </c>
    </row>
    <row r="156" spans="1:19" ht="42" customHeight="1" x14ac:dyDescent="0.3">
      <c r="A156" s="2" t="str">
        <f t="shared" si="12"/>
        <v>Biamp Systems</v>
      </c>
      <c r="B156" s="17">
        <f t="shared" si="13"/>
        <v>46076</v>
      </c>
      <c r="C156" s="39" t="s">
        <v>3850</v>
      </c>
      <c r="D156" s="2" t="s">
        <v>867</v>
      </c>
      <c r="E156" s="2" t="s">
        <v>38</v>
      </c>
      <c r="F156" s="40">
        <v>3100</v>
      </c>
      <c r="G156" s="2" t="s">
        <v>866</v>
      </c>
      <c r="H156" s="2" t="str">
        <f t="shared" si="14"/>
        <v>USD</v>
      </c>
      <c r="I156" s="26" t="str">
        <f>Table110[[#This Row],[Short Description]]</f>
        <v>IS6-112WR</v>
      </c>
      <c r="J156" s="2" t="s">
        <v>868</v>
      </c>
      <c r="K156" s="2" t="s">
        <v>859</v>
      </c>
      <c r="L156" s="2" t="str">
        <f t="shared" si="15"/>
        <v>Current</v>
      </c>
      <c r="M156" s="2" t="s">
        <v>400</v>
      </c>
      <c r="N156" s="2" t="str">
        <f t="shared" si="16"/>
        <v>Standard Freight</v>
      </c>
      <c r="O156" s="2" t="s">
        <v>39</v>
      </c>
      <c r="P156" s="2" t="s">
        <v>121</v>
      </c>
      <c r="Q156" s="46" t="str">
        <f t="shared" si="17"/>
        <v>https://www.biamp.com</v>
      </c>
      <c r="R156" s="2" t="str">
        <f>Table110[[#This Row],[Manufacturer''s Category]]</f>
        <v>Community</v>
      </c>
    </row>
    <row r="157" spans="1:19" ht="42" customHeight="1" x14ac:dyDescent="0.3">
      <c r="A157" s="2" t="str">
        <f t="shared" si="12"/>
        <v>Biamp Systems</v>
      </c>
      <c r="B157" s="17">
        <f t="shared" si="13"/>
        <v>46076</v>
      </c>
      <c r="C157" s="39" t="s">
        <v>3851</v>
      </c>
      <c r="D157" s="2" t="s">
        <v>870</v>
      </c>
      <c r="E157" s="2" t="s">
        <v>38</v>
      </c>
      <c r="F157" s="40">
        <v>2200</v>
      </c>
      <c r="G157" s="2" t="s">
        <v>869</v>
      </c>
      <c r="H157" s="2" t="str">
        <f t="shared" si="14"/>
        <v>USD</v>
      </c>
      <c r="I157" s="26" t="str">
        <f>Table110[[#This Row],[Short Description]]</f>
        <v>IS6-115B</v>
      </c>
      <c r="J157" s="2" t="s">
        <v>871</v>
      </c>
      <c r="K157" s="2" t="s">
        <v>859</v>
      </c>
      <c r="L157" s="2" t="str">
        <f t="shared" si="15"/>
        <v>Current</v>
      </c>
      <c r="M157" s="2" t="s">
        <v>400</v>
      </c>
      <c r="N157" s="2" t="str">
        <f t="shared" si="16"/>
        <v>Standard Freight</v>
      </c>
      <c r="O157" s="2" t="s">
        <v>39</v>
      </c>
      <c r="P157" s="2" t="s">
        <v>121</v>
      </c>
      <c r="Q157" s="46" t="str">
        <f t="shared" si="17"/>
        <v>https://www.biamp.com</v>
      </c>
      <c r="R157" s="2" t="str">
        <f>Table110[[#This Row],[Manufacturer''s Category]]</f>
        <v>Community</v>
      </c>
    </row>
    <row r="158" spans="1:19" ht="42" customHeight="1" x14ac:dyDescent="0.3">
      <c r="A158" s="2" t="str">
        <f t="shared" si="12"/>
        <v>Biamp Systems</v>
      </c>
      <c r="B158" s="17">
        <f t="shared" si="13"/>
        <v>46076</v>
      </c>
      <c r="C158" s="39" t="s">
        <v>3852</v>
      </c>
      <c r="D158" s="2" t="s">
        <v>873</v>
      </c>
      <c r="E158" s="2" t="s">
        <v>38</v>
      </c>
      <c r="F158" s="40" t="s">
        <v>634</v>
      </c>
      <c r="G158" s="2" t="s">
        <v>872</v>
      </c>
      <c r="H158" s="2" t="str">
        <f t="shared" si="14"/>
        <v>USD</v>
      </c>
      <c r="I158" s="26" t="str">
        <f>Table110[[#This Row],[Short Description]]</f>
        <v>IS6-115C</v>
      </c>
      <c r="J158" s="2" t="s">
        <v>874</v>
      </c>
      <c r="K158" s="2" t="s">
        <v>859</v>
      </c>
      <c r="L158" s="2" t="str">
        <f t="shared" si="15"/>
        <v>Current</v>
      </c>
      <c r="M158" s="2" t="s">
        <v>400</v>
      </c>
      <c r="N158" s="2" t="str">
        <f t="shared" si="16"/>
        <v>Standard Freight</v>
      </c>
      <c r="O158" s="2" t="s">
        <v>39</v>
      </c>
      <c r="P158" s="2" t="s">
        <v>121</v>
      </c>
      <c r="Q158" s="46" t="str">
        <f t="shared" si="17"/>
        <v>https://www.biamp.com</v>
      </c>
      <c r="R158" s="2" t="str">
        <f>Table110[[#This Row],[Manufacturer''s Category]]</f>
        <v>Community</v>
      </c>
      <c r="S158" s="2" t="s">
        <v>636</v>
      </c>
    </row>
    <row r="159" spans="1:19" ht="42" customHeight="1" x14ac:dyDescent="0.3">
      <c r="A159" s="2" t="str">
        <f t="shared" si="12"/>
        <v>Biamp Systems</v>
      </c>
      <c r="B159" s="17">
        <f t="shared" si="13"/>
        <v>46076</v>
      </c>
      <c r="C159" s="39" t="s">
        <v>3853</v>
      </c>
      <c r="D159" s="2" t="s">
        <v>876</v>
      </c>
      <c r="E159" s="2" t="s">
        <v>38</v>
      </c>
      <c r="F159" s="40">
        <v>2200</v>
      </c>
      <c r="G159" s="2" t="s">
        <v>875</v>
      </c>
      <c r="H159" s="2" t="str">
        <f t="shared" si="14"/>
        <v>USD</v>
      </c>
      <c r="I159" s="26" t="str">
        <f>Table110[[#This Row],[Short Description]]</f>
        <v>IS6-115W</v>
      </c>
      <c r="J159" s="2" t="s">
        <v>877</v>
      </c>
      <c r="K159" s="2" t="s">
        <v>859</v>
      </c>
      <c r="L159" s="2" t="str">
        <f t="shared" si="15"/>
        <v>Current</v>
      </c>
      <c r="M159" s="2" t="s">
        <v>400</v>
      </c>
      <c r="N159" s="2" t="str">
        <f t="shared" si="16"/>
        <v>Standard Freight</v>
      </c>
      <c r="O159" s="2" t="s">
        <v>39</v>
      </c>
      <c r="P159" s="2" t="s">
        <v>121</v>
      </c>
      <c r="Q159" s="46" t="str">
        <f t="shared" si="17"/>
        <v>https://www.biamp.com</v>
      </c>
      <c r="R159" s="2" t="str">
        <f>Table110[[#This Row],[Manufacturer''s Category]]</f>
        <v>Community</v>
      </c>
    </row>
    <row r="160" spans="1:19" ht="42" customHeight="1" x14ac:dyDescent="0.3">
      <c r="A160" s="2" t="str">
        <f t="shared" si="12"/>
        <v>Biamp Systems</v>
      </c>
      <c r="B160" s="17">
        <f t="shared" si="13"/>
        <v>46076</v>
      </c>
      <c r="C160" s="39" t="s">
        <v>3854</v>
      </c>
      <c r="D160" s="2" t="s">
        <v>879</v>
      </c>
      <c r="E160" s="2" t="s">
        <v>38</v>
      </c>
      <c r="F160" s="40">
        <v>3600</v>
      </c>
      <c r="G160" s="2" t="s">
        <v>878</v>
      </c>
      <c r="H160" s="2" t="str">
        <f t="shared" si="14"/>
        <v>USD</v>
      </c>
      <c r="I160" s="26" t="str">
        <f>Table110[[#This Row],[Short Description]]</f>
        <v>IS6-115WR</v>
      </c>
      <c r="J160" s="2" t="s">
        <v>880</v>
      </c>
      <c r="K160" s="2" t="s">
        <v>859</v>
      </c>
      <c r="L160" s="2" t="str">
        <f t="shared" si="15"/>
        <v>Current</v>
      </c>
      <c r="M160" s="2" t="s">
        <v>400</v>
      </c>
      <c r="N160" s="2" t="str">
        <f t="shared" si="16"/>
        <v>Standard Freight</v>
      </c>
      <c r="O160" s="2" t="s">
        <v>39</v>
      </c>
      <c r="P160" s="2" t="s">
        <v>121</v>
      </c>
      <c r="Q160" s="46" t="str">
        <f t="shared" si="17"/>
        <v>https://www.biamp.com</v>
      </c>
      <c r="R160" s="2" t="str">
        <f>Table110[[#This Row],[Manufacturer''s Category]]</f>
        <v>Community</v>
      </c>
    </row>
    <row r="161" spans="1:19" ht="42" customHeight="1" x14ac:dyDescent="0.3">
      <c r="A161" s="2" t="str">
        <f t="shared" si="12"/>
        <v>Biamp Systems</v>
      </c>
      <c r="B161" s="17">
        <f t="shared" si="13"/>
        <v>46076</v>
      </c>
      <c r="C161" s="39" t="s">
        <v>3855</v>
      </c>
      <c r="D161" s="2" t="s">
        <v>882</v>
      </c>
      <c r="E161" s="2" t="s">
        <v>38</v>
      </c>
      <c r="F161" s="40">
        <v>2586</v>
      </c>
      <c r="G161" s="2" t="s">
        <v>881</v>
      </c>
      <c r="H161" s="2" t="str">
        <f t="shared" si="14"/>
        <v>USD</v>
      </c>
      <c r="I161" s="26" t="str">
        <f>Table110[[#This Row],[Short Description]]</f>
        <v>IS6-118B</v>
      </c>
      <c r="J161" s="2" t="s">
        <v>883</v>
      </c>
      <c r="K161" s="2" t="s">
        <v>859</v>
      </c>
      <c r="L161" s="2" t="str">
        <f t="shared" si="15"/>
        <v>Current</v>
      </c>
      <c r="M161" s="2" t="s">
        <v>400</v>
      </c>
      <c r="N161" s="2" t="str">
        <f t="shared" si="16"/>
        <v>Standard Freight</v>
      </c>
      <c r="O161" s="2" t="s">
        <v>39</v>
      </c>
      <c r="P161" s="2" t="s">
        <v>121</v>
      </c>
      <c r="Q161" s="46" t="str">
        <f t="shared" si="17"/>
        <v>https://www.biamp.com</v>
      </c>
      <c r="R161" s="2" t="str">
        <f>Table110[[#This Row],[Manufacturer''s Category]]</f>
        <v>Community</v>
      </c>
    </row>
    <row r="162" spans="1:19" ht="42" customHeight="1" x14ac:dyDescent="0.3">
      <c r="A162" s="2" t="str">
        <f t="shared" si="12"/>
        <v>Biamp Systems</v>
      </c>
      <c r="B162" s="17">
        <f t="shared" si="13"/>
        <v>46076</v>
      </c>
      <c r="C162" s="39" t="s">
        <v>3856</v>
      </c>
      <c r="D162" s="2" t="s">
        <v>885</v>
      </c>
      <c r="E162" s="2" t="s">
        <v>38</v>
      </c>
      <c r="F162" s="40" t="s">
        <v>634</v>
      </c>
      <c r="G162" s="2" t="s">
        <v>884</v>
      </c>
      <c r="H162" s="2" t="str">
        <f t="shared" si="14"/>
        <v>USD</v>
      </c>
      <c r="I162" s="26" t="str">
        <f>Table110[[#This Row],[Short Description]]</f>
        <v>IS6-118C</v>
      </c>
      <c r="J162" s="2" t="s">
        <v>886</v>
      </c>
      <c r="K162" s="2" t="s">
        <v>859</v>
      </c>
      <c r="L162" s="2" t="str">
        <f t="shared" si="15"/>
        <v>Current</v>
      </c>
      <c r="M162" s="2" t="s">
        <v>400</v>
      </c>
      <c r="N162" s="2" t="str">
        <f t="shared" si="16"/>
        <v>Standard Freight</v>
      </c>
      <c r="O162" s="2" t="s">
        <v>39</v>
      </c>
      <c r="P162" s="2" t="s">
        <v>121</v>
      </c>
      <c r="Q162" s="46" t="str">
        <f t="shared" si="17"/>
        <v>https://www.biamp.com</v>
      </c>
      <c r="R162" s="2" t="str">
        <f>Table110[[#This Row],[Manufacturer''s Category]]</f>
        <v>Community</v>
      </c>
      <c r="S162" s="2" t="s">
        <v>636</v>
      </c>
    </row>
    <row r="163" spans="1:19" ht="42" customHeight="1" x14ac:dyDescent="0.3">
      <c r="A163" s="2" t="str">
        <f t="shared" si="12"/>
        <v>Biamp Systems</v>
      </c>
      <c r="B163" s="17">
        <f t="shared" si="13"/>
        <v>46076</v>
      </c>
      <c r="C163" s="39" t="s">
        <v>3857</v>
      </c>
      <c r="D163" s="2" t="s">
        <v>888</v>
      </c>
      <c r="E163" s="2" t="s">
        <v>38</v>
      </c>
      <c r="F163" s="40">
        <v>2586</v>
      </c>
      <c r="G163" s="2" t="s">
        <v>887</v>
      </c>
      <c r="H163" s="2" t="str">
        <f t="shared" si="14"/>
        <v>USD</v>
      </c>
      <c r="I163" s="26" t="str">
        <f>Table110[[#This Row],[Short Description]]</f>
        <v>IS6-118W</v>
      </c>
      <c r="J163" s="2" t="s">
        <v>889</v>
      </c>
      <c r="K163" s="2" t="s">
        <v>859</v>
      </c>
      <c r="L163" s="2" t="str">
        <f t="shared" si="15"/>
        <v>Current</v>
      </c>
      <c r="M163" s="2" t="s">
        <v>400</v>
      </c>
      <c r="N163" s="2" t="str">
        <f t="shared" si="16"/>
        <v>Standard Freight</v>
      </c>
      <c r="O163" s="2" t="s">
        <v>39</v>
      </c>
      <c r="P163" s="2" t="s">
        <v>121</v>
      </c>
      <c r="Q163" s="46" t="str">
        <f t="shared" si="17"/>
        <v>https://www.biamp.com</v>
      </c>
      <c r="R163" s="2" t="str">
        <f>Table110[[#This Row],[Manufacturer''s Category]]</f>
        <v>Community</v>
      </c>
    </row>
    <row r="164" spans="1:19" ht="42" customHeight="1" x14ac:dyDescent="0.3">
      <c r="A164" s="2" t="str">
        <f t="shared" si="12"/>
        <v>Biamp Systems</v>
      </c>
      <c r="B164" s="17">
        <f t="shared" si="13"/>
        <v>46076</v>
      </c>
      <c r="C164" s="39" t="s">
        <v>3858</v>
      </c>
      <c r="D164" s="2" t="s">
        <v>891</v>
      </c>
      <c r="E164" s="2" t="s">
        <v>38</v>
      </c>
      <c r="F164" s="40">
        <v>4100</v>
      </c>
      <c r="G164" s="2" t="s">
        <v>890</v>
      </c>
      <c r="H164" s="2" t="str">
        <f t="shared" si="14"/>
        <v>USD</v>
      </c>
      <c r="I164" s="26" t="str">
        <f>Table110[[#This Row],[Short Description]]</f>
        <v>IS6-118WR</v>
      </c>
      <c r="J164" s="2" t="s">
        <v>892</v>
      </c>
      <c r="K164" s="2" t="s">
        <v>859</v>
      </c>
      <c r="L164" s="2" t="str">
        <f t="shared" si="15"/>
        <v>Current</v>
      </c>
      <c r="M164" s="2" t="s">
        <v>400</v>
      </c>
      <c r="N164" s="2" t="str">
        <f t="shared" si="16"/>
        <v>Standard Freight</v>
      </c>
      <c r="O164" s="2" t="s">
        <v>39</v>
      </c>
      <c r="P164" s="2" t="s">
        <v>121</v>
      </c>
      <c r="Q164" s="46" t="str">
        <f t="shared" si="17"/>
        <v>https://www.biamp.com</v>
      </c>
      <c r="R164" s="2" t="str">
        <f>Table110[[#This Row],[Manufacturer''s Category]]</f>
        <v>Community</v>
      </c>
    </row>
    <row r="165" spans="1:19" ht="42" customHeight="1" x14ac:dyDescent="0.3">
      <c r="A165" s="2" t="str">
        <f t="shared" si="12"/>
        <v>Biamp Systems</v>
      </c>
      <c r="B165" s="17">
        <f t="shared" si="13"/>
        <v>46076</v>
      </c>
      <c r="C165" s="39" t="s">
        <v>3859</v>
      </c>
      <c r="D165" s="2" t="s">
        <v>894</v>
      </c>
      <c r="E165" s="2" t="s">
        <v>38</v>
      </c>
      <c r="F165" s="40">
        <v>2862</v>
      </c>
      <c r="G165" s="2" t="s">
        <v>893</v>
      </c>
      <c r="H165" s="2" t="str">
        <f t="shared" si="14"/>
        <v>USD</v>
      </c>
      <c r="I165" s="26" t="str">
        <f>Table110[[#This Row],[Short Description]]</f>
        <v>IS6-212B</v>
      </c>
      <c r="J165" s="2" t="s">
        <v>895</v>
      </c>
      <c r="K165" s="2" t="s">
        <v>859</v>
      </c>
      <c r="L165" s="2" t="str">
        <f t="shared" si="15"/>
        <v>Current</v>
      </c>
      <c r="M165" s="2" t="s">
        <v>400</v>
      </c>
      <c r="N165" s="2" t="str">
        <f t="shared" si="16"/>
        <v>Standard Freight</v>
      </c>
      <c r="O165" s="2" t="s">
        <v>39</v>
      </c>
      <c r="P165" s="2" t="s">
        <v>121</v>
      </c>
      <c r="Q165" s="46" t="str">
        <f t="shared" si="17"/>
        <v>https://www.biamp.com</v>
      </c>
      <c r="R165" s="2" t="str">
        <f>Table110[[#This Row],[Manufacturer''s Category]]</f>
        <v>Community</v>
      </c>
    </row>
    <row r="166" spans="1:19" ht="42" customHeight="1" x14ac:dyDescent="0.3">
      <c r="A166" s="2" t="str">
        <f t="shared" si="12"/>
        <v>Biamp Systems</v>
      </c>
      <c r="B166" s="17">
        <f t="shared" si="13"/>
        <v>46076</v>
      </c>
      <c r="C166" s="39" t="s">
        <v>3860</v>
      </c>
      <c r="D166" s="2" t="s">
        <v>897</v>
      </c>
      <c r="E166" s="2" t="s">
        <v>38</v>
      </c>
      <c r="F166" s="40" t="s">
        <v>634</v>
      </c>
      <c r="G166" s="2" t="s">
        <v>896</v>
      </c>
      <c r="H166" s="2" t="str">
        <f t="shared" si="14"/>
        <v>USD</v>
      </c>
      <c r="I166" s="26" t="str">
        <f>Table110[[#This Row],[Short Description]]</f>
        <v>IS6-212C</v>
      </c>
      <c r="J166" s="2" t="s">
        <v>898</v>
      </c>
      <c r="K166" s="2" t="s">
        <v>859</v>
      </c>
      <c r="L166" s="2" t="str">
        <f t="shared" si="15"/>
        <v>Current</v>
      </c>
      <c r="M166" s="2" t="s">
        <v>400</v>
      </c>
      <c r="N166" s="2" t="str">
        <f t="shared" si="16"/>
        <v>Standard Freight</v>
      </c>
      <c r="O166" s="2" t="s">
        <v>39</v>
      </c>
      <c r="P166" s="2" t="s">
        <v>121</v>
      </c>
      <c r="Q166" s="46" t="str">
        <f t="shared" si="17"/>
        <v>https://www.biamp.com</v>
      </c>
      <c r="R166" s="2" t="str">
        <f>Table110[[#This Row],[Manufacturer''s Category]]</f>
        <v>Community</v>
      </c>
      <c r="S166" s="2" t="s">
        <v>636</v>
      </c>
    </row>
    <row r="167" spans="1:19" ht="42" customHeight="1" x14ac:dyDescent="0.3">
      <c r="A167" s="2" t="str">
        <f t="shared" si="12"/>
        <v>Biamp Systems</v>
      </c>
      <c r="B167" s="17">
        <f t="shared" si="13"/>
        <v>46076</v>
      </c>
      <c r="C167" s="39" t="s">
        <v>3861</v>
      </c>
      <c r="D167" s="2" t="s">
        <v>900</v>
      </c>
      <c r="E167" s="2" t="s">
        <v>38</v>
      </c>
      <c r="F167" s="40">
        <v>2862</v>
      </c>
      <c r="G167" s="2" t="s">
        <v>899</v>
      </c>
      <c r="H167" s="2" t="str">
        <f t="shared" si="14"/>
        <v>USD</v>
      </c>
      <c r="I167" s="26" t="str">
        <f>Table110[[#This Row],[Short Description]]</f>
        <v>IS6-212W</v>
      </c>
      <c r="J167" s="2" t="s">
        <v>901</v>
      </c>
      <c r="K167" s="2" t="s">
        <v>859</v>
      </c>
      <c r="L167" s="2" t="str">
        <f t="shared" si="15"/>
        <v>Current</v>
      </c>
      <c r="M167" s="2" t="s">
        <v>400</v>
      </c>
      <c r="N167" s="2" t="str">
        <f t="shared" si="16"/>
        <v>Standard Freight</v>
      </c>
      <c r="O167" s="2" t="s">
        <v>39</v>
      </c>
      <c r="P167" s="2" t="s">
        <v>121</v>
      </c>
      <c r="Q167" s="46" t="str">
        <f t="shared" si="17"/>
        <v>https://www.biamp.com</v>
      </c>
      <c r="R167" s="2" t="str">
        <f>Table110[[#This Row],[Manufacturer''s Category]]</f>
        <v>Community</v>
      </c>
    </row>
    <row r="168" spans="1:19" ht="42" customHeight="1" x14ac:dyDescent="0.3">
      <c r="A168" s="2" t="str">
        <f t="shared" si="12"/>
        <v>Biamp Systems</v>
      </c>
      <c r="B168" s="17">
        <f t="shared" si="13"/>
        <v>46076</v>
      </c>
      <c r="C168" s="39" t="s">
        <v>3862</v>
      </c>
      <c r="D168" s="2" t="s">
        <v>903</v>
      </c>
      <c r="E168" s="2" t="s">
        <v>38</v>
      </c>
      <c r="F168" s="40">
        <v>4100</v>
      </c>
      <c r="G168" s="2" t="s">
        <v>902</v>
      </c>
      <c r="H168" s="2" t="str">
        <f t="shared" si="14"/>
        <v>USD</v>
      </c>
      <c r="I168" s="26" t="str">
        <f>Table110[[#This Row],[Short Description]]</f>
        <v>IS6-212WR</v>
      </c>
      <c r="J168" s="2" t="s">
        <v>904</v>
      </c>
      <c r="K168" s="2" t="s">
        <v>859</v>
      </c>
      <c r="L168" s="2" t="str">
        <f t="shared" si="15"/>
        <v>Current</v>
      </c>
      <c r="M168" s="2" t="s">
        <v>400</v>
      </c>
      <c r="N168" s="2" t="str">
        <f t="shared" si="16"/>
        <v>Standard Freight</v>
      </c>
      <c r="O168" s="2" t="s">
        <v>39</v>
      </c>
      <c r="P168" s="2" t="s">
        <v>121</v>
      </c>
      <c r="Q168" s="46" t="str">
        <f t="shared" si="17"/>
        <v>https://www.biamp.com</v>
      </c>
      <c r="R168" s="2" t="str">
        <f>Table110[[#This Row],[Manufacturer''s Category]]</f>
        <v>Community</v>
      </c>
    </row>
    <row r="169" spans="1:19" ht="42" customHeight="1" x14ac:dyDescent="0.3">
      <c r="A169" s="2" t="str">
        <f t="shared" si="12"/>
        <v>Biamp Systems</v>
      </c>
      <c r="B169" s="17">
        <f t="shared" si="13"/>
        <v>46076</v>
      </c>
      <c r="C169" s="39" t="s">
        <v>3863</v>
      </c>
      <c r="D169" s="2" t="s">
        <v>906</v>
      </c>
      <c r="E169" s="2" t="s">
        <v>38</v>
      </c>
      <c r="F169" s="40">
        <v>3412</v>
      </c>
      <c r="G169" s="2" t="s">
        <v>905</v>
      </c>
      <c r="H169" s="2" t="str">
        <f t="shared" si="14"/>
        <v>USD</v>
      </c>
      <c r="I169" s="26" t="str">
        <f>Table110[[#This Row],[Short Description]]</f>
        <v>IS6-215B</v>
      </c>
      <c r="J169" s="2" t="s">
        <v>907</v>
      </c>
      <c r="K169" s="2" t="s">
        <v>859</v>
      </c>
      <c r="L169" s="2" t="str">
        <f t="shared" si="15"/>
        <v>Current</v>
      </c>
      <c r="M169" s="2" t="s">
        <v>400</v>
      </c>
      <c r="N169" s="2" t="str">
        <f t="shared" si="16"/>
        <v>Standard Freight</v>
      </c>
      <c r="O169" s="2" t="s">
        <v>39</v>
      </c>
      <c r="P169" s="2" t="s">
        <v>121</v>
      </c>
      <c r="Q169" s="46" t="str">
        <f t="shared" si="17"/>
        <v>https://www.biamp.com</v>
      </c>
      <c r="R169" s="2" t="str">
        <f>Table110[[#This Row],[Manufacturer''s Category]]</f>
        <v>Community</v>
      </c>
    </row>
    <row r="170" spans="1:19" ht="42" customHeight="1" x14ac:dyDescent="0.3">
      <c r="A170" s="2" t="str">
        <f t="shared" si="12"/>
        <v>Biamp Systems</v>
      </c>
      <c r="B170" s="17">
        <f t="shared" si="13"/>
        <v>46076</v>
      </c>
      <c r="C170" s="39" t="s">
        <v>3864</v>
      </c>
      <c r="D170" s="2" t="s">
        <v>909</v>
      </c>
      <c r="E170" s="2" t="s">
        <v>38</v>
      </c>
      <c r="F170" s="40" t="s">
        <v>634</v>
      </c>
      <c r="G170" s="2" t="s">
        <v>908</v>
      </c>
      <c r="H170" s="2" t="str">
        <f t="shared" si="14"/>
        <v>USD</v>
      </c>
      <c r="I170" s="26" t="str">
        <f>Table110[[#This Row],[Short Description]]</f>
        <v>IS6-215C</v>
      </c>
      <c r="J170" s="2" t="s">
        <v>910</v>
      </c>
      <c r="K170" s="2" t="s">
        <v>859</v>
      </c>
      <c r="L170" s="2" t="str">
        <f t="shared" si="15"/>
        <v>Current</v>
      </c>
      <c r="M170" s="2" t="s">
        <v>400</v>
      </c>
      <c r="N170" s="2" t="str">
        <f t="shared" si="16"/>
        <v>Standard Freight</v>
      </c>
      <c r="O170" s="2" t="s">
        <v>39</v>
      </c>
      <c r="P170" s="2" t="s">
        <v>121</v>
      </c>
      <c r="Q170" s="46" t="str">
        <f t="shared" si="17"/>
        <v>https://www.biamp.com</v>
      </c>
      <c r="R170" s="2" t="str">
        <f>Table110[[#This Row],[Manufacturer''s Category]]</f>
        <v>Community</v>
      </c>
      <c r="S170" s="2" t="s">
        <v>636</v>
      </c>
    </row>
    <row r="171" spans="1:19" ht="42" customHeight="1" x14ac:dyDescent="0.3">
      <c r="A171" s="2" t="str">
        <f t="shared" si="12"/>
        <v>Biamp Systems</v>
      </c>
      <c r="B171" s="17">
        <f t="shared" si="13"/>
        <v>46076</v>
      </c>
      <c r="C171" s="39" t="s">
        <v>3865</v>
      </c>
      <c r="D171" s="2" t="s">
        <v>912</v>
      </c>
      <c r="E171" s="2" t="s">
        <v>38</v>
      </c>
      <c r="F171" s="40">
        <v>3412</v>
      </c>
      <c r="G171" s="2" t="s">
        <v>911</v>
      </c>
      <c r="H171" s="2" t="str">
        <f t="shared" si="14"/>
        <v>USD</v>
      </c>
      <c r="I171" s="26" t="str">
        <f>Table110[[#This Row],[Short Description]]</f>
        <v>IS6-215W</v>
      </c>
      <c r="J171" s="2" t="s">
        <v>913</v>
      </c>
      <c r="K171" s="2" t="s">
        <v>859</v>
      </c>
      <c r="L171" s="2" t="str">
        <f t="shared" si="15"/>
        <v>Current</v>
      </c>
      <c r="M171" s="2" t="s">
        <v>400</v>
      </c>
      <c r="N171" s="2" t="str">
        <f t="shared" si="16"/>
        <v>Standard Freight</v>
      </c>
      <c r="O171" s="2" t="s">
        <v>39</v>
      </c>
      <c r="P171" s="2" t="s">
        <v>121</v>
      </c>
      <c r="Q171" s="46" t="str">
        <f t="shared" si="17"/>
        <v>https://www.biamp.com</v>
      </c>
      <c r="R171" s="2" t="str">
        <f>Table110[[#This Row],[Manufacturer''s Category]]</f>
        <v>Community</v>
      </c>
    </row>
    <row r="172" spans="1:19" ht="42" customHeight="1" x14ac:dyDescent="0.3">
      <c r="A172" s="2" t="str">
        <f t="shared" si="12"/>
        <v>Biamp Systems</v>
      </c>
      <c r="B172" s="17">
        <f t="shared" si="13"/>
        <v>46076</v>
      </c>
      <c r="C172" s="39" t="s">
        <v>3866</v>
      </c>
      <c r="D172" s="2" t="s">
        <v>915</v>
      </c>
      <c r="E172" s="2" t="s">
        <v>38</v>
      </c>
      <c r="F172" s="40">
        <v>4900</v>
      </c>
      <c r="G172" s="2" t="s">
        <v>914</v>
      </c>
      <c r="H172" s="2" t="str">
        <f t="shared" si="14"/>
        <v>USD</v>
      </c>
      <c r="I172" s="26" t="str">
        <f>Table110[[#This Row],[Short Description]]</f>
        <v>IS6-215WR</v>
      </c>
      <c r="J172" s="2" t="s">
        <v>916</v>
      </c>
      <c r="K172" s="2" t="s">
        <v>859</v>
      </c>
      <c r="L172" s="2" t="str">
        <f t="shared" si="15"/>
        <v>Current</v>
      </c>
      <c r="M172" s="2" t="s">
        <v>400</v>
      </c>
      <c r="N172" s="2" t="str">
        <f t="shared" si="16"/>
        <v>Standard Freight</v>
      </c>
      <c r="O172" s="2" t="s">
        <v>39</v>
      </c>
      <c r="P172" s="2" t="s">
        <v>121</v>
      </c>
      <c r="Q172" s="46" t="str">
        <f t="shared" si="17"/>
        <v>https://www.biamp.com</v>
      </c>
      <c r="R172" s="2" t="str">
        <f>Table110[[#This Row],[Manufacturer''s Category]]</f>
        <v>Community</v>
      </c>
    </row>
    <row r="173" spans="1:19" ht="42" customHeight="1" x14ac:dyDescent="0.3">
      <c r="A173" s="2" t="str">
        <f t="shared" si="12"/>
        <v>Biamp Systems</v>
      </c>
      <c r="B173" s="17">
        <f t="shared" si="13"/>
        <v>46076</v>
      </c>
      <c r="C173" s="39" t="s">
        <v>3867</v>
      </c>
      <c r="D173" s="2" t="s">
        <v>918</v>
      </c>
      <c r="E173" s="2" t="s">
        <v>38</v>
      </c>
      <c r="F173" s="40">
        <v>4180</v>
      </c>
      <c r="G173" s="2" t="s">
        <v>917</v>
      </c>
      <c r="H173" s="2" t="str">
        <f t="shared" si="14"/>
        <v>USD</v>
      </c>
      <c r="I173" s="26" t="str">
        <f>Table110[[#This Row],[Short Description]]</f>
        <v>IS6-218B</v>
      </c>
      <c r="J173" s="2" t="s">
        <v>919</v>
      </c>
      <c r="K173" s="2" t="s">
        <v>859</v>
      </c>
      <c r="L173" s="2" t="str">
        <f t="shared" si="15"/>
        <v>Current</v>
      </c>
      <c r="M173" s="2" t="s">
        <v>400</v>
      </c>
      <c r="N173" s="2" t="str">
        <f t="shared" si="16"/>
        <v>Standard Freight</v>
      </c>
      <c r="O173" s="2" t="s">
        <v>39</v>
      </c>
      <c r="P173" s="2" t="s">
        <v>121</v>
      </c>
      <c r="Q173" s="46" t="str">
        <f t="shared" si="17"/>
        <v>https://www.biamp.com</v>
      </c>
      <c r="R173" s="2" t="str">
        <f>Table110[[#This Row],[Manufacturer''s Category]]</f>
        <v>Community</v>
      </c>
    </row>
    <row r="174" spans="1:19" ht="42" customHeight="1" x14ac:dyDescent="0.3">
      <c r="A174" s="2" t="str">
        <f t="shared" si="12"/>
        <v>Biamp Systems</v>
      </c>
      <c r="B174" s="17">
        <f t="shared" si="13"/>
        <v>46076</v>
      </c>
      <c r="C174" s="39" t="s">
        <v>3868</v>
      </c>
      <c r="D174" s="2" t="s">
        <v>921</v>
      </c>
      <c r="E174" s="2" t="s">
        <v>38</v>
      </c>
      <c r="F174" s="40" t="s">
        <v>634</v>
      </c>
      <c r="G174" s="2" t="s">
        <v>920</v>
      </c>
      <c r="H174" s="2" t="str">
        <f t="shared" si="14"/>
        <v>USD</v>
      </c>
      <c r="I174" s="26" t="str">
        <f>Table110[[#This Row],[Short Description]]</f>
        <v>IS6-218C</v>
      </c>
      <c r="J174" s="2" t="s">
        <v>922</v>
      </c>
      <c r="K174" s="2" t="s">
        <v>859</v>
      </c>
      <c r="L174" s="2" t="str">
        <f t="shared" si="15"/>
        <v>Current</v>
      </c>
      <c r="M174" s="26" t="s">
        <v>400</v>
      </c>
      <c r="N174" s="2" t="str">
        <f t="shared" si="16"/>
        <v>Standard Freight</v>
      </c>
      <c r="O174" s="2" t="s">
        <v>39</v>
      </c>
      <c r="P174" s="2" t="s">
        <v>121</v>
      </c>
      <c r="Q174" s="46" t="str">
        <f t="shared" si="17"/>
        <v>https://www.biamp.com</v>
      </c>
      <c r="R174" s="2" t="str">
        <f>Table110[[#This Row],[Manufacturer''s Category]]</f>
        <v>Community</v>
      </c>
      <c r="S174" s="2" t="s">
        <v>636</v>
      </c>
    </row>
    <row r="175" spans="1:19" ht="42" customHeight="1" x14ac:dyDescent="0.3">
      <c r="A175" s="2" t="str">
        <f t="shared" si="12"/>
        <v>Biamp Systems</v>
      </c>
      <c r="B175" s="17">
        <f t="shared" si="13"/>
        <v>46076</v>
      </c>
      <c r="C175" s="39" t="s">
        <v>3869</v>
      </c>
      <c r="D175" s="2" t="s">
        <v>924</v>
      </c>
      <c r="E175" s="2" t="s">
        <v>38</v>
      </c>
      <c r="F175" s="40">
        <v>4180</v>
      </c>
      <c r="G175" s="2" t="s">
        <v>923</v>
      </c>
      <c r="H175" s="2" t="str">
        <f t="shared" si="14"/>
        <v>USD</v>
      </c>
      <c r="I175" s="26" t="str">
        <f>Table110[[#This Row],[Short Description]]</f>
        <v>IS6-218W</v>
      </c>
      <c r="J175" s="2" t="s">
        <v>925</v>
      </c>
      <c r="K175" s="2" t="s">
        <v>859</v>
      </c>
      <c r="L175" s="2" t="str">
        <f t="shared" si="15"/>
        <v>Current</v>
      </c>
      <c r="M175" s="2" t="s">
        <v>400</v>
      </c>
      <c r="N175" s="2" t="str">
        <f t="shared" si="16"/>
        <v>Standard Freight</v>
      </c>
      <c r="O175" s="2" t="s">
        <v>39</v>
      </c>
      <c r="P175" s="2" t="s">
        <v>121</v>
      </c>
      <c r="Q175" s="46" t="str">
        <f t="shared" si="17"/>
        <v>https://www.biamp.com</v>
      </c>
      <c r="R175" s="2" t="str">
        <f>Table110[[#This Row],[Manufacturer''s Category]]</f>
        <v>Community</v>
      </c>
    </row>
    <row r="176" spans="1:19" ht="42" customHeight="1" x14ac:dyDescent="0.3">
      <c r="A176" s="2" t="str">
        <f t="shared" si="12"/>
        <v>Biamp Systems</v>
      </c>
      <c r="B176" s="17">
        <f t="shared" si="13"/>
        <v>46076</v>
      </c>
      <c r="C176" s="39" t="s">
        <v>3870</v>
      </c>
      <c r="D176" s="2" t="s">
        <v>927</v>
      </c>
      <c r="E176" s="2" t="s">
        <v>38</v>
      </c>
      <c r="F176" s="40">
        <v>6000</v>
      </c>
      <c r="G176" s="2" t="s">
        <v>926</v>
      </c>
      <c r="H176" s="2" t="str">
        <f t="shared" si="14"/>
        <v>USD</v>
      </c>
      <c r="I176" s="26" t="str">
        <f>Table110[[#This Row],[Short Description]]</f>
        <v>IS6-218WR</v>
      </c>
      <c r="J176" s="2" t="s">
        <v>928</v>
      </c>
      <c r="K176" s="2" t="s">
        <v>859</v>
      </c>
      <c r="L176" s="2" t="str">
        <f t="shared" si="15"/>
        <v>Current</v>
      </c>
      <c r="M176" s="2" t="s">
        <v>400</v>
      </c>
      <c r="N176" s="2" t="str">
        <f t="shared" si="16"/>
        <v>Standard Freight</v>
      </c>
      <c r="O176" s="2" t="s">
        <v>39</v>
      </c>
      <c r="P176" s="2" t="s">
        <v>121</v>
      </c>
      <c r="Q176" s="46" t="str">
        <f t="shared" si="17"/>
        <v>https://www.biamp.com</v>
      </c>
      <c r="R176" s="2" t="str">
        <f>Table110[[#This Row],[Manufacturer''s Category]]</f>
        <v>Community</v>
      </c>
    </row>
    <row r="177" spans="1:19" ht="42" customHeight="1" x14ac:dyDescent="0.3">
      <c r="A177" s="2" t="str">
        <f t="shared" si="12"/>
        <v>Biamp Systems</v>
      </c>
      <c r="B177" s="17">
        <f t="shared" si="13"/>
        <v>46076</v>
      </c>
      <c r="C177" s="39" t="s">
        <v>3871</v>
      </c>
      <c r="D177" s="2" t="s">
        <v>930</v>
      </c>
      <c r="E177" s="2" t="s">
        <v>38</v>
      </c>
      <c r="F177" s="40">
        <v>2420</v>
      </c>
      <c r="G177" s="2" t="s">
        <v>929</v>
      </c>
      <c r="H177" s="2" t="str">
        <f t="shared" si="14"/>
        <v>USD</v>
      </c>
      <c r="I177" s="26" t="str">
        <f>Table110[[#This Row],[Short Description]]</f>
        <v>IS8-112B</v>
      </c>
      <c r="J177" s="2" t="s">
        <v>931</v>
      </c>
      <c r="K177" s="2" t="s">
        <v>859</v>
      </c>
      <c r="L177" s="2" t="str">
        <f t="shared" si="15"/>
        <v>Current</v>
      </c>
      <c r="M177" s="2" t="s">
        <v>400</v>
      </c>
      <c r="N177" s="2" t="str">
        <f t="shared" si="16"/>
        <v>Standard Freight</v>
      </c>
      <c r="O177" s="2" t="s">
        <v>39</v>
      </c>
      <c r="P177" s="2" t="s">
        <v>121</v>
      </c>
      <c r="Q177" s="46" t="str">
        <f t="shared" si="17"/>
        <v>https://www.biamp.com</v>
      </c>
      <c r="R177" s="2" t="str">
        <f>Table110[[#This Row],[Manufacturer''s Category]]</f>
        <v>Community</v>
      </c>
    </row>
    <row r="178" spans="1:19" ht="42" customHeight="1" x14ac:dyDescent="0.3">
      <c r="A178" s="2" t="str">
        <f t="shared" si="12"/>
        <v>Biamp Systems</v>
      </c>
      <c r="B178" s="17">
        <f t="shared" si="13"/>
        <v>46076</v>
      </c>
      <c r="C178" s="39" t="s">
        <v>3872</v>
      </c>
      <c r="D178" s="2" t="s">
        <v>933</v>
      </c>
      <c r="E178" s="2" t="s">
        <v>38</v>
      </c>
      <c r="F178" s="40" t="s">
        <v>634</v>
      </c>
      <c r="G178" s="2" t="s">
        <v>932</v>
      </c>
      <c r="H178" s="2" t="str">
        <f t="shared" si="14"/>
        <v>USD</v>
      </c>
      <c r="I178" s="26" t="str">
        <f>Table110[[#This Row],[Short Description]]</f>
        <v>IS8-112C</v>
      </c>
      <c r="J178" s="2" t="s">
        <v>934</v>
      </c>
      <c r="K178" s="2" t="s">
        <v>859</v>
      </c>
      <c r="L178" s="2" t="str">
        <f t="shared" si="15"/>
        <v>Current</v>
      </c>
      <c r="M178" s="2" t="s">
        <v>400</v>
      </c>
      <c r="N178" s="2" t="str">
        <f t="shared" si="16"/>
        <v>Standard Freight</v>
      </c>
      <c r="O178" s="2" t="s">
        <v>39</v>
      </c>
      <c r="P178" s="2" t="s">
        <v>121</v>
      </c>
      <c r="Q178" s="46" t="str">
        <f t="shared" si="17"/>
        <v>https://www.biamp.com</v>
      </c>
      <c r="R178" s="2" t="str">
        <f>Table110[[#This Row],[Manufacturer''s Category]]</f>
        <v>Community</v>
      </c>
      <c r="S178" s="2" t="s">
        <v>636</v>
      </c>
    </row>
    <row r="179" spans="1:19" ht="42" customHeight="1" x14ac:dyDescent="0.3">
      <c r="A179" s="2" t="str">
        <f t="shared" si="12"/>
        <v>Biamp Systems</v>
      </c>
      <c r="B179" s="17">
        <f t="shared" si="13"/>
        <v>46076</v>
      </c>
      <c r="C179" s="39" t="s">
        <v>3873</v>
      </c>
      <c r="D179" s="2" t="s">
        <v>936</v>
      </c>
      <c r="E179" s="2" t="s">
        <v>38</v>
      </c>
      <c r="F179" s="40">
        <v>2420</v>
      </c>
      <c r="G179" s="2" t="s">
        <v>935</v>
      </c>
      <c r="H179" s="2" t="str">
        <f t="shared" si="14"/>
        <v>USD</v>
      </c>
      <c r="I179" s="26" t="str">
        <f>Table110[[#This Row],[Short Description]]</f>
        <v>IS8-112W</v>
      </c>
      <c r="J179" s="2" t="s">
        <v>937</v>
      </c>
      <c r="K179" s="2" t="s">
        <v>859</v>
      </c>
      <c r="L179" s="2" t="str">
        <f t="shared" si="15"/>
        <v>Current</v>
      </c>
      <c r="M179" s="2" t="s">
        <v>400</v>
      </c>
      <c r="N179" s="2" t="str">
        <f t="shared" si="16"/>
        <v>Standard Freight</v>
      </c>
      <c r="O179" s="2" t="s">
        <v>39</v>
      </c>
      <c r="P179" s="2" t="s">
        <v>121</v>
      </c>
      <c r="Q179" s="46" t="str">
        <f t="shared" si="17"/>
        <v>https://www.biamp.com</v>
      </c>
      <c r="R179" s="2" t="str">
        <f>Table110[[#This Row],[Manufacturer''s Category]]</f>
        <v>Community</v>
      </c>
    </row>
    <row r="180" spans="1:19" ht="42" customHeight="1" x14ac:dyDescent="0.3">
      <c r="A180" s="2" t="str">
        <f t="shared" si="12"/>
        <v>Biamp Systems</v>
      </c>
      <c r="B180" s="17">
        <f t="shared" si="13"/>
        <v>46076</v>
      </c>
      <c r="C180" s="39" t="s">
        <v>3874</v>
      </c>
      <c r="D180" s="2" t="s">
        <v>939</v>
      </c>
      <c r="E180" s="2" t="s">
        <v>38</v>
      </c>
      <c r="F180" s="40">
        <v>3600</v>
      </c>
      <c r="G180" s="2" t="s">
        <v>938</v>
      </c>
      <c r="H180" s="2" t="str">
        <f t="shared" si="14"/>
        <v>USD</v>
      </c>
      <c r="I180" s="26" t="str">
        <f>Table110[[#This Row],[Short Description]]</f>
        <v>IS8-112WR</v>
      </c>
      <c r="J180" s="2" t="s">
        <v>940</v>
      </c>
      <c r="K180" s="2" t="s">
        <v>859</v>
      </c>
      <c r="L180" s="2" t="str">
        <f t="shared" si="15"/>
        <v>Current</v>
      </c>
      <c r="M180" s="2" t="s">
        <v>400</v>
      </c>
      <c r="N180" s="2" t="str">
        <f t="shared" si="16"/>
        <v>Standard Freight</v>
      </c>
      <c r="O180" s="2" t="s">
        <v>39</v>
      </c>
      <c r="P180" s="2" t="s">
        <v>121</v>
      </c>
      <c r="Q180" s="46" t="str">
        <f t="shared" si="17"/>
        <v>https://www.biamp.com</v>
      </c>
      <c r="R180" s="2" t="str">
        <f>Table110[[#This Row],[Manufacturer''s Category]]</f>
        <v>Community</v>
      </c>
    </row>
    <row r="181" spans="1:19" ht="42" customHeight="1" x14ac:dyDescent="0.3">
      <c r="A181" s="2" t="str">
        <f t="shared" si="12"/>
        <v>Biamp Systems</v>
      </c>
      <c r="B181" s="17">
        <f t="shared" si="13"/>
        <v>46076</v>
      </c>
      <c r="C181" s="39" t="s">
        <v>3875</v>
      </c>
      <c r="D181" s="2" t="s">
        <v>942</v>
      </c>
      <c r="E181" s="2" t="s">
        <v>38</v>
      </c>
      <c r="F181" s="40">
        <v>2972</v>
      </c>
      <c r="G181" s="2" t="s">
        <v>941</v>
      </c>
      <c r="H181" s="2" t="str">
        <f t="shared" si="14"/>
        <v>USD</v>
      </c>
      <c r="I181" s="26" t="str">
        <f>Table110[[#This Row],[Short Description]]</f>
        <v>IS8-115B</v>
      </c>
      <c r="J181" s="2" t="s">
        <v>943</v>
      </c>
      <c r="K181" s="2" t="s">
        <v>859</v>
      </c>
      <c r="L181" s="2" t="str">
        <f t="shared" si="15"/>
        <v>Current</v>
      </c>
      <c r="M181" s="2" t="s">
        <v>400</v>
      </c>
      <c r="N181" s="2" t="str">
        <f t="shared" si="16"/>
        <v>Standard Freight</v>
      </c>
      <c r="O181" s="2" t="s">
        <v>39</v>
      </c>
      <c r="P181" s="2" t="s">
        <v>121</v>
      </c>
      <c r="Q181" s="46" t="str">
        <f t="shared" si="17"/>
        <v>https://www.biamp.com</v>
      </c>
      <c r="R181" s="2" t="str">
        <f>Table110[[#This Row],[Manufacturer''s Category]]</f>
        <v>Community</v>
      </c>
    </row>
    <row r="182" spans="1:19" ht="42" customHeight="1" x14ac:dyDescent="0.3">
      <c r="A182" s="2" t="str">
        <f t="shared" si="12"/>
        <v>Biamp Systems</v>
      </c>
      <c r="B182" s="17">
        <f t="shared" si="13"/>
        <v>46076</v>
      </c>
      <c r="C182" s="39" t="s">
        <v>3876</v>
      </c>
      <c r="D182" s="2" t="s">
        <v>945</v>
      </c>
      <c r="E182" s="2" t="s">
        <v>38</v>
      </c>
      <c r="F182" s="40" t="s">
        <v>634</v>
      </c>
      <c r="G182" s="2" t="s">
        <v>944</v>
      </c>
      <c r="H182" s="2" t="str">
        <f t="shared" si="14"/>
        <v>USD</v>
      </c>
      <c r="I182" s="26" t="str">
        <f>Table110[[#This Row],[Short Description]]</f>
        <v>IS8-115C</v>
      </c>
      <c r="J182" s="2" t="s">
        <v>946</v>
      </c>
      <c r="K182" s="2" t="s">
        <v>859</v>
      </c>
      <c r="L182" s="2" t="str">
        <f t="shared" si="15"/>
        <v>Current</v>
      </c>
      <c r="M182" s="2" t="s">
        <v>400</v>
      </c>
      <c r="N182" s="2" t="str">
        <f t="shared" si="16"/>
        <v>Standard Freight</v>
      </c>
      <c r="O182" s="2" t="s">
        <v>39</v>
      </c>
      <c r="P182" s="2" t="s">
        <v>121</v>
      </c>
      <c r="Q182" s="46" t="str">
        <f t="shared" si="17"/>
        <v>https://www.biamp.com</v>
      </c>
      <c r="R182" s="2" t="str">
        <f>Table110[[#This Row],[Manufacturer''s Category]]</f>
        <v>Community</v>
      </c>
      <c r="S182" s="2" t="s">
        <v>636</v>
      </c>
    </row>
    <row r="183" spans="1:19" ht="42" customHeight="1" x14ac:dyDescent="0.3">
      <c r="A183" s="2" t="str">
        <f t="shared" si="12"/>
        <v>Biamp Systems</v>
      </c>
      <c r="B183" s="17">
        <f t="shared" si="13"/>
        <v>46076</v>
      </c>
      <c r="C183" s="39" t="s">
        <v>3877</v>
      </c>
      <c r="D183" s="2" t="s">
        <v>948</v>
      </c>
      <c r="E183" s="2" t="s">
        <v>38</v>
      </c>
      <c r="F183" s="40">
        <v>2972</v>
      </c>
      <c r="G183" s="2" t="s">
        <v>947</v>
      </c>
      <c r="H183" s="2" t="str">
        <f t="shared" si="14"/>
        <v>USD</v>
      </c>
      <c r="I183" s="26" t="str">
        <f>Table110[[#This Row],[Short Description]]</f>
        <v>IS8-115W</v>
      </c>
      <c r="J183" s="2" t="s">
        <v>949</v>
      </c>
      <c r="K183" s="2" t="s">
        <v>859</v>
      </c>
      <c r="L183" s="2" t="str">
        <f t="shared" si="15"/>
        <v>Current</v>
      </c>
      <c r="M183" s="2" t="s">
        <v>400</v>
      </c>
      <c r="N183" s="2" t="str">
        <f t="shared" si="16"/>
        <v>Standard Freight</v>
      </c>
      <c r="O183" s="2" t="s">
        <v>39</v>
      </c>
      <c r="P183" s="2" t="s">
        <v>121</v>
      </c>
      <c r="Q183" s="46" t="str">
        <f t="shared" si="17"/>
        <v>https://www.biamp.com</v>
      </c>
      <c r="R183" s="2" t="str">
        <f>Table110[[#This Row],[Manufacturer''s Category]]</f>
        <v>Community</v>
      </c>
    </row>
    <row r="184" spans="1:19" ht="42" customHeight="1" x14ac:dyDescent="0.3">
      <c r="A184" s="2" t="str">
        <f t="shared" si="12"/>
        <v>Biamp Systems</v>
      </c>
      <c r="B184" s="17">
        <f t="shared" si="13"/>
        <v>46076</v>
      </c>
      <c r="C184" s="39" t="s">
        <v>3878</v>
      </c>
      <c r="D184" s="2" t="s">
        <v>951</v>
      </c>
      <c r="E184" s="2" t="s">
        <v>38</v>
      </c>
      <c r="F184" s="40">
        <v>4200</v>
      </c>
      <c r="G184" s="2" t="s">
        <v>950</v>
      </c>
      <c r="H184" s="2" t="str">
        <f t="shared" si="14"/>
        <v>USD</v>
      </c>
      <c r="I184" s="26" t="str">
        <f>Table110[[#This Row],[Short Description]]</f>
        <v>IS8-115WR</v>
      </c>
      <c r="J184" s="2" t="s">
        <v>952</v>
      </c>
      <c r="K184" s="2" t="s">
        <v>859</v>
      </c>
      <c r="L184" s="2" t="str">
        <f t="shared" si="15"/>
        <v>Current</v>
      </c>
      <c r="M184" s="2" t="s">
        <v>400</v>
      </c>
      <c r="N184" s="2" t="str">
        <f t="shared" si="16"/>
        <v>Standard Freight</v>
      </c>
      <c r="O184" s="2" t="s">
        <v>39</v>
      </c>
      <c r="P184" s="2" t="s">
        <v>121</v>
      </c>
      <c r="Q184" s="46" t="str">
        <f t="shared" si="17"/>
        <v>https://www.biamp.com</v>
      </c>
      <c r="R184" s="2" t="str">
        <f>Table110[[#This Row],[Manufacturer''s Category]]</f>
        <v>Community</v>
      </c>
    </row>
    <row r="185" spans="1:19" ht="42" customHeight="1" x14ac:dyDescent="0.3">
      <c r="A185" s="2" t="str">
        <f t="shared" si="12"/>
        <v>Biamp Systems</v>
      </c>
      <c r="B185" s="17">
        <f t="shared" si="13"/>
        <v>46076</v>
      </c>
      <c r="C185" s="39" t="s">
        <v>3879</v>
      </c>
      <c r="D185" s="2" t="s">
        <v>954</v>
      </c>
      <c r="E185" s="2" t="s">
        <v>38</v>
      </c>
      <c r="F185" s="40">
        <v>3632</v>
      </c>
      <c r="G185" s="2" t="s">
        <v>953</v>
      </c>
      <c r="H185" s="2" t="str">
        <f t="shared" si="14"/>
        <v>USD</v>
      </c>
      <c r="I185" s="26" t="str">
        <f>Table110[[#This Row],[Short Description]]</f>
        <v>IS8-118B</v>
      </c>
      <c r="J185" s="2" t="s">
        <v>955</v>
      </c>
      <c r="K185" s="2" t="s">
        <v>859</v>
      </c>
      <c r="L185" s="2" t="str">
        <f t="shared" si="15"/>
        <v>Current</v>
      </c>
      <c r="M185" s="2" t="s">
        <v>400</v>
      </c>
      <c r="N185" s="2" t="str">
        <f t="shared" si="16"/>
        <v>Standard Freight</v>
      </c>
      <c r="O185" s="2" t="s">
        <v>39</v>
      </c>
      <c r="P185" s="2" t="s">
        <v>121</v>
      </c>
      <c r="Q185" s="46" t="str">
        <f t="shared" si="17"/>
        <v>https://www.biamp.com</v>
      </c>
      <c r="R185" s="2" t="str">
        <f>Table110[[#This Row],[Manufacturer''s Category]]</f>
        <v>Community</v>
      </c>
    </row>
    <row r="186" spans="1:19" ht="42" customHeight="1" x14ac:dyDescent="0.3">
      <c r="A186" s="2" t="str">
        <f t="shared" si="12"/>
        <v>Biamp Systems</v>
      </c>
      <c r="B186" s="17">
        <f t="shared" si="13"/>
        <v>46076</v>
      </c>
      <c r="C186" s="39" t="s">
        <v>3880</v>
      </c>
      <c r="D186" s="2" t="s">
        <v>957</v>
      </c>
      <c r="E186" s="2" t="s">
        <v>38</v>
      </c>
      <c r="F186" s="40" t="s">
        <v>634</v>
      </c>
      <c r="G186" s="2" t="s">
        <v>956</v>
      </c>
      <c r="H186" s="2" t="str">
        <f t="shared" si="14"/>
        <v>USD</v>
      </c>
      <c r="I186" s="26" t="str">
        <f>Table110[[#This Row],[Short Description]]</f>
        <v>IS8-118C</v>
      </c>
      <c r="J186" s="2" t="s">
        <v>958</v>
      </c>
      <c r="K186" s="2" t="s">
        <v>859</v>
      </c>
      <c r="L186" s="2" t="str">
        <f t="shared" si="15"/>
        <v>Current</v>
      </c>
      <c r="M186" s="2" t="s">
        <v>400</v>
      </c>
      <c r="N186" s="2" t="str">
        <f t="shared" si="16"/>
        <v>Standard Freight</v>
      </c>
      <c r="O186" s="2" t="s">
        <v>39</v>
      </c>
      <c r="P186" s="2" t="s">
        <v>121</v>
      </c>
      <c r="Q186" s="46" t="str">
        <f t="shared" si="17"/>
        <v>https://www.biamp.com</v>
      </c>
      <c r="R186" s="2" t="str">
        <f>Table110[[#This Row],[Manufacturer''s Category]]</f>
        <v>Community</v>
      </c>
      <c r="S186" s="2" t="s">
        <v>636</v>
      </c>
    </row>
    <row r="187" spans="1:19" ht="42" customHeight="1" x14ac:dyDescent="0.3">
      <c r="A187" s="2" t="str">
        <f t="shared" si="12"/>
        <v>Biamp Systems</v>
      </c>
      <c r="B187" s="17">
        <f t="shared" si="13"/>
        <v>46076</v>
      </c>
      <c r="C187" s="39" t="s">
        <v>3881</v>
      </c>
      <c r="D187" s="2" t="s">
        <v>960</v>
      </c>
      <c r="E187" s="2" t="s">
        <v>38</v>
      </c>
      <c r="F187" s="40">
        <v>3632</v>
      </c>
      <c r="G187" s="2" t="s">
        <v>959</v>
      </c>
      <c r="H187" s="2" t="str">
        <f t="shared" si="14"/>
        <v>USD</v>
      </c>
      <c r="I187" s="26" t="str">
        <f>Table110[[#This Row],[Short Description]]</f>
        <v>IS8-118W</v>
      </c>
      <c r="J187" s="2" t="s">
        <v>961</v>
      </c>
      <c r="K187" s="2" t="s">
        <v>859</v>
      </c>
      <c r="L187" s="2" t="str">
        <f t="shared" si="15"/>
        <v>Current</v>
      </c>
      <c r="M187" s="2" t="s">
        <v>400</v>
      </c>
      <c r="N187" s="2" t="str">
        <f t="shared" si="16"/>
        <v>Standard Freight</v>
      </c>
      <c r="O187" s="2" t="s">
        <v>39</v>
      </c>
      <c r="P187" s="2" t="s">
        <v>121</v>
      </c>
      <c r="Q187" s="46" t="str">
        <f t="shared" si="17"/>
        <v>https://www.biamp.com</v>
      </c>
      <c r="R187" s="2" t="str">
        <f>Table110[[#This Row],[Manufacturer''s Category]]</f>
        <v>Community</v>
      </c>
    </row>
    <row r="188" spans="1:19" ht="42" customHeight="1" x14ac:dyDescent="0.3">
      <c r="A188" s="2" t="str">
        <f t="shared" si="12"/>
        <v>Biamp Systems</v>
      </c>
      <c r="B188" s="17">
        <f t="shared" si="13"/>
        <v>46076</v>
      </c>
      <c r="C188" s="39" t="s">
        <v>3882</v>
      </c>
      <c r="D188" s="2" t="s">
        <v>963</v>
      </c>
      <c r="E188" s="2" t="s">
        <v>38</v>
      </c>
      <c r="F188" s="40">
        <v>5100</v>
      </c>
      <c r="G188" s="2" t="s">
        <v>962</v>
      </c>
      <c r="H188" s="2" t="str">
        <f t="shared" si="14"/>
        <v>USD</v>
      </c>
      <c r="I188" s="26" t="str">
        <f>Table110[[#This Row],[Short Description]]</f>
        <v>IS8-118WR</v>
      </c>
      <c r="J188" s="2" t="s">
        <v>964</v>
      </c>
      <c r="K188" s="2" t="s">
        <v>859</v>
      </c>
      <c r="L188" s="2" t="str">
        <f t="shared" si="15"/>
        <v>Current</v>
      </c>
      <c r="M188" s="2" t="s">
        <v>400</v>
      </c>
      <c r="N188" s="2" t="str">
        <f t="shared" si="16"/>
        <v>Standard Freight</v>
      </c>
      <c r="O188" s="2" t="s">
        <v>39</v>
      </c>
      <c r="P188" s="2" t="s">
        <v>121</v>
      </c>
      <c r="Q188" s="46" t="str">
        <f t="shared" si="17"/>
        <v>https://www.biamp.com</v>
      </c>
      <c r="R188" s="2" t="str">
        <f>Table110[[#This Row],[Manufacturer''s Category]]</f>
        <v>Community</v>
      </c>
    </row>
    <row r="189" spans="1:19" ht="42" customHeight="1" x14ac:dyDescent="0.3">
      <c r="A189" s="2" t="str">
        <f t="shared" si="12"/>
        <v>Biamp Systems</v>
      </c>
      <c r="B189" s="17">
        <f t="shared" si="13"/>
        <v>46076</v>
      </c>
      <c r="C189" s="39" t="s">
        <v>3883</v>
      </c>
      <c r="D189" s="2" t="s">
        <v>966</v>
      </c>
      <c r="E189" s="2" t="s">
        <v>38</v>
      </c>
      <c r="F189" s="40">
        <v>4072</v>
      </c>
      <c r="G189" s="2" t="s">
        <v>965</v>
      </c>
      <c r="H189" s="2" t="str">
        <f t="shared" si="14"/>
        <v>USD</v>
      </c>
      <c r="I189" s="26" t="str">
        <f>Table110[[#This Row],[Short Description]]</f>
        <v>IS8-212B</v>
      </c>
      <c r="J189" s="2" t="s">
        <v>967</v>
      </c>
      <c r="K189" s="2" t="s">
        <v>859</v>
      </c>
      <c r="L189" s="2" t="str">
        <f t="shared" si="15"/>
        <v>Current</v>
      </c>
      <c r="M189" s="2" t="s">
        <v>400</v>
      </c>
      <c r="N189" s="2" t="str">
        <f t="shared" si="16"/>
        <v>Standard Freight</v>
      </c>
      <c r="O189" s="2" t="s">
        <v>39</v>
      </c>
      <c r="P189" s="2" t="s">
        <v>121</v>
      </c>
      <c r="Q189" s="46" t="str">
        <f t="shared" si="17"/>
        <v>https://www.biamp.com</v>
      </c>
      <c r="R189" s="2" t="str">
        <f>Table110[[#This Row],[Manufacturer''s Category]]</f>
        <v>Community</v>
      </c>
    </row>
    <row r="190" spans="1:19" ht="42" customHeight="1" x14ac:dyDescent="0.3">
      <c r="A190" s="2" t="str">
        <f t="shared" si="12"/>
        <v>Biamp Systems</v>
      </c>
      <c r="B190" s="17">
        <f t="shared" si="13"/>
        <v>46076</v>
      </c>
      <c r="C190" s="39" t="s">
        <v>3884</v>
      </c>
      <c r="D190" s="2" t="s">
        <v>969</v>
      </c>
      <c r="E190" s="2" t="s">
        <v>38</v>
      </c>
      <c r="F190" s="40" t="s">
        <v>634</v>
      </c>
      <c r="G190" s="2" t="s">
        <v>968</v>
      </c>
      <c r="H190" s="2" t="str">
        <f t="shared" si="14"/>
        <v>USD</v>
      </c>
      <c r="I190" s="26" t="str">
        <f>Table110[[#This Row],[Short Description]]</f>
        <v>IS8-212C</v>
      </c>
      <c r="J190" s="2" t="s">
        <v>970</v>
      </c>
      <c r="K190" s="2" t="s">
        <v>859</v>
      </c>
      <c r="L190" s="2" t="str">
        <f t="shared" si="15"/>
        <v>Current</v>
      </c>
      <c r="M190" s="2" t="s">
        <v>400</v>
      </c>
      <c r="N190" s="2" t="str">
        <f t="shared" si="16"/>
        <v>Standard Freight</v>
      </c>
      <c r="O190" s="2" t="s">
        <v>39</v>
      </c>
      <c r="P190" s="2" t="s">
        <v>121</v>
      </c>
      <c r="Q190" s="46" t="str">
        <f t="shared" si="17"/>
        <v>https://www.biamp.com</v>
      </c>
      <c r="R190" s="2" t="str">
        <f>Table110[[#This Row],[Manufacturer''s Category]]</f>
        <v>Community</v>
      </c>
      <c r="S190" s="2" t="s">
        <v>636</v>
      </c>
    </row>
    <row r="191" spans="1:19" ht="42" customHeight="1" x14ac:dyDescent="0.3">
      <c r="A191" s="2" t="str">
        <f t="shared" si="12"/>
        <v>Biamp Systems</v>
      </c>
      <c r="B191" s="17">
        <f t="shared" si="13"/>
        <v>46076</v>
      </c>
      <c r="C191" s="39" t="s">
        <v>3885</v>
      </c>
      <c r="D191" s="2" t="s">
        <v>972</v>
      </c>
      <c r="E191" s="2" t="s">
        <v>38</v>
      </c>
      <c r="F191" s="40">
        <v>4072</v>
      </c>
      <c r="G191" s="2" t="s">
        <v>971</v>
      </c>
      <c r="H191" s="2" t="str">
        <f t="shared" si="14"/>
        <v>USD</v>
      </c>
      <c r="I191" s="26" t="str">
        <f>Table110[[#This Row],[Short Description]]</f>
        <v>IS8-212W</v>
      </c>
      <c r="J191" s="2" t="s">
        <v>973</v>
      </c>
      <c r="K191" s="2" t="s">
        <v>859</v>
      </c>
      <c r="L191" s="2" t="str">
        <f t="shared" si="15"/>
        <v>Current</v>
      </c>
      <c r="M191" s="2" t="s">
        <v>400</v>
      </c>
      <c r="N191" s="2" t="str">
        <f t="shared" si="16"/>
        <v>Standard Freight</v>
      </c>
      <c r="O191" s="2" t="s">
        <v>39</v>
      </c>
      <c r="P191" s="2" t="s">
        <v>121</v>
      </c>
      <c r="Q191" s="46" t="str">
        <f t="shared" si="17"/>
        <v>https://www.biamp.com</v>
      </c>
      <c r="R191" s="2" t="str">
        <f>Table110[[#This Row],[Manufacturer''s Category]]</f>
        <v>Community</v>
      </c>
    </row>
    <row r="192" spans="1:19" ht="42" customHeight="1" x14ac:dyDescent="0.3">
      <c r="A192" s="2" t="str">
        <f t="shared" si="12"/>
        <v>Biamp Systems</v>
      </c>
      <c r="B192" s="17">
        <f t="shared" si="13"/>
        <v>46076</v>
      </c>
      <c r="C192" s="39" t="s">
        <v>3886</v>
      </c>
      <c r="D192" s="2" t="s">
        <v>975</v>
      </c>
      <c r="E192" s="2" t="s">
        <v>38</v>
      </c>
      <c r="F192" s="40">
        <v>5200</v>
      </c>
      <c r="G192" s="2" t="s">
        <v>974</v>
      </c>
      <c r="H192" s="2" t="str">
        <f t="shared" si="14"/>
        <v>USD</v>
      </c>
      <c r="I192" s="26" t="str">
        <f>Table110[[#This Row],[Short Description]]</f>
        <v>IS8-212WR</v>
      </c>
      <c r="J192" s="2" t="s">
        <v>976</v>
      </c>
      <c r="K192" s="2" t="s">
        <v>859</v>
      </c>
      <c r="L192" s="2" t="str">
        <f t="shared" si="15"/>
        <v>Current</v>
      </c>
      <c r="M192" s="2" t="s">
        <v>400</v>
      </c>
      <c r="N192" s="2" t="str">
        <f t="shared" si="16"/>
        <v>Standard Freight</v>
      </c>
      <c r="O192" s="2" t="s">
        <v>39</v>
      </c>
      <c r="P192" s="2" t="s">
        <v>121</v>
      </c>
      <c r="Q192" s="46" t="str">
        <f t="shared" si="17"/>
        <v>https://www.biamp.com</v>
      </c>
      <c r="R192" s="2" t="str">
        <f>Table110[[#This Row],[Manufacturer''s Category]]</f>
        <v>Community</v>
      </c>
    </row>
    <row r="193" spans="1:19" ht="42" customHeight="1" x14ac:dyDescent="0.3">
      <c r="A193" s="2" t="str">
        <f t="shared" si="12"/>
        <v>Biamp Systems</v>
      </c>
      <c r="B193" s="17">
        <f t="shared" si="13"/>
        <v>46076</v>
      </c>
      <c r="C193" s="39" t="s">
        <v>3887</v>
      </c>
      <c r="D193" s="2" t="s">
        <v>978</v>
      </c>
      <c r="E193" s="2" t="s">
        <v>38</v>
      </c>
      <c r="F193" s="40">
        <v>4840</v>
      </c>
      <c r="G193" s="2" t="s">
        <v>977</v>
      </c>
      <c r="H193" s="2" t="str">
        <f t="shared" si="14"/>
        <v>USD</v>
      </c>
      <c r="I193" s="26" t="str">
        <f>Table110[[#This Row],[Short Description]]</f>
        <v>IS8-215B</v>
      </c>
      <c r="J193" s="2" t="s">
        <v>979</v>
      </c>
      <c r="K193" s="2" t="s">
        <v>859</v>
      </c>
      <c r="L193" s="2" t="str">
        <f t="shared" si="15"/>
        <v>Current</v>
      </c>
      <c r="M193" s="2" t="s">
        <v>400</v>
      </c>
      <c r="N193" s="2" t="str">
        <f t="shared" si="16"/>
        <v>Standard Freight</v>
      </c>
      <c r="O193" s="2" t="s">
        <v>39</v>
      </c>
      <c r="P193" s="2" t="s">
        <v>121</v>
      </c>
      <c r="Q193" s="46" t="str">
        <f t="shared" si="17"/>
        <v>https://www.biamp.com</v>
      </c>
      <c r="R193" s="2" t="str">
        <f>Table110[[#This Row],[Manufacturer''s Category]]</f>
        <v>Community</v>
      </c>
    </row>
    <row r="194" spans="1:19" ht="42" customHeight="1" x14ac:dyDescent="0.3">
      <c r="A194" s="2" t="str">
        <f t="shared" ref="A194:A257" si="18">Company</f>
        <v>Biamp Systems</v>
      </c>
      <c r="B194" s="17">
        <f t="shared" ref="B194:B257" si="19">Effectivity_Date</f>
        <v>46076</v>
      </c>
      <c r="C194" s="39" t="s">
        <v>3888</v>
      </c>
      <c r="D194" s="2" t="s">
        <v>981</v>
      </c>
      <c r="E194" s="2" t="s">
        <v>38</v>
      </c>
      <c r="F194" s="40" t="s">
        <v>634</v>
      </c>
      <c r="G194" s="2" t="s">
        <v>980</v>
      </c>
      <c r="H194" s="2" t="str">
        <f t="shared" ref="H194:H257" si="20">Currency</f>
        <v>USD</v>
      </c>
      <c r="I194" s="26" t="str">
        <f>Table110[[#This Row],[Short Description]]</f>
        <v>IS8-215C</v>
      </c>
      <c r="J194" s="2" t="s">
        <v>982</v>
      </c>
      <c r="K194" s="2" t="s">
        <v>859</v>
      </c>
      <c r="L194" s="2" t="str">
        <f t="shared" ref="L194:L257" si="21">ItemStatus</f>
        <v>Current</v>
      </c>
      <c r="M194" s="2" t="s">
        <v>400</v>
      </c>
      <c r="N194" s="2" t="str">
        <f t="shared" ref="N194:N257" si="22">Freight</f>
        <v>Standard Freight</v>
      </c>
      <c r="O194" s="2" t="s">
        <v>39</v>
      </c>
      <c r="P194" s="2" t="s">
        <v>121</v>
      </c>
      <c r="Q194" s="46" t="str">
        <f t="shared" ref="Q194:Q257" si="23">URL</f>
        <v>https://www.biamp.com</v>
      </c>
      <c r="R194" s="2" t="str">
        <f>Table110[[#This Row],[Manufacturer''s Category]]</f>
        <v>Community</v>
      </c>
      <c r="S194" s="2" t="s">
        <v>636</v>
      </c>
    </row>
    <row r="195" spans="1:19" ht="42" customHeight="1" x14ac:dyDescent="0.3">
      <c r="A195" s="2" t="str">
        <f t="shared" si="18"/>
        <v>Biamp Systems</v>
      </c>
      <c r="B195" s="17">
        <f t="shared" si="19"/>
        <v>46076</v>
      </c>
      <c r="C195" s="39" t="s">
        <v>3889</v>
      </c>
      <c r="D195" s="2" t="s">
        <v>984</v>
      </c>
      <c r="E195" s="2" t="s">
        <v>38</v>
      </c>
      <c r="F195" s="40">
        <v>4840</v>
      </c>
      <c r="G195" s="2" t="s">
        <v>983</v>
      </c>
      <c r="H195" s="2" t="str">
        <f t="shared" si="20"/>
        <v>USD</v>
      </c>
      <c r="I195" s="26" t="str">
        <f>Table110[[#This Row],[Short Description]]</f>
        <v>IS8-215W</v>
      </c>
      <c r="J195" s="2" t="s">
        <v>985</v>
      </c>
      <c r="K195" s="2" t="s">
        <v>859</v>
      </c>
      <c r="L195" s="2" t="str">
        <f t="shared" si="21"/>
        <v>Current</v>
      </c>
      <c r="M195" s="2" t="s">
        <v>400</v>
      </c>
      <c r="N195" s="2" t="str">
        <f t="shared" si="22"/>
        <v>Standard Freight</v>
      </c>
      <c r="O195" s="2" t="s">
        <v>39</v>
      </c>
      <c r="P195" s="2" t="s">
        <v>121</v>
      </c>
      <c r="Q195" s="46" t="str">
        <f t="shared" si="23"/>
        <v>https://www.biamp.com</v>
      </c>
      <c r="R195" s="2" t="str">
        <f>Table110[[#This Row],[Manufacturer''s Category]]</f>
        <v>Community</v>
      </c>
    </row>
    <row r="196" spans="1:19" ht="42" customHeight="1" x14ac:dyDescent="0.3">
      <c r="A196" s="2" t="str">
        <f t="shared" si="18"/>
        <v>Biamp Systems</v>
      </c>
      <c r="B196" s="17">
        <f t="shared" si="19"/>
        <v>46076</v>
      </c>
      <c r="C196" s="39" t="s">
        <v>3890</v>
      </c>
      <c r="D196" s="2" t="s">
        <v>987</v>
      </c>
      <c r="E196" s="2" t="s">
        <v>38</v>
      </c>
      <c r="F196" s="40">
        <v>6200</v>
      </c>
      <c r="G196" s="2" t="s">
        <v>986</v>
      </c>
      <c r="H196" s="2" t="str">
        <f t="shared" si="20"/>
        <v>USD</v>
      </c>
      <c r="I196" s="26" t="str">
        <f>Table110[[#This Row],[Short Description]]</f>
        <v>IS8-215WR</v>
      </c>
      <c r="J196" s="2" t="s">
        <v>988</v>
      </c>
      <c r="K196" s="2" t="s">
        <v>859</v>
      </c>
      <c r="L196" s="2" t="str">
        <f t="shared" si="21"/>
        <v>Current</v>
      </c>
      <c r="M196" s="2" t="s">
        <v>400</v>
      </c>
      <c r="N196" s="2" t="str">
        <f t="shared" si="22"/>
        <v>Standard Freight</v>
      </c>
      <c r="O196" s="2" t="s">
        <v>39</v>
      </c>
      <c r="P196" s="2" t="s">
        <v>121</v>
      </c>
      <c r="Q196" s="46" t="str">
        <f t="shared" si="23"/>
        <v>https://www.biamp.com</v>
      </c>
      <c r="R196" s="2" t="str">
        <f>Table110[[#This Row],[Manufacturer''s Category]]</f>
        <v>Community</v>
      </c>
    </row>
    <row r="197" spans="1:19" ht="42" customHeight="1" x14ac:dyDescent="0.3">
      <c r="A197" s="2" t="str">
        <f t="shared" si="18"/>
        <v>Biamp Systems</v>
      </c>
      <c r="B197" s="17">
        <f t="shared" si="19"/>
        <v>46076</v>
      </c>
      <c r="C197" s="39" t="s">
        <v>3891</v>
      </c>
      <c r="D197" s="2" t="s">
        <v>990</v>
      </c>
      <c r="E197" s="2" t="s">
        <v>38</v>
      </c>
      <c r="F197" s="40">
        <v>6052</v>
      </c>
      <c r="G197" s="2" t="s">
        <v>989</v>
      </c>
      <c r="H197" s="2" t="str">
        <f t="shared" si="20"/>
        <v>USD</v>
      </c>
      <c r="I197" s="26" t="str">
        <f>Table110[[#This Row],[Short Description]]</f>
        <v>IS8-218B</v>
      </c>
      <c r="J197" s="2" t="s">
        <v>991</v>
      </c>
      <c r="K197" s="2" t="s">
        <v>859</v>
      </c>
      <c r="L197" s="2" t="str">
        <f t="shared" si="21"/>
        <v>Current</v>
      </c>
      <c r="M197" s="2" t="s">
        <v>400</v>
      </c>
      <c r="N197" s="2" t="str">
        <f t="shared" si="22"/>
        <v>Standard Freight</v>
      </c>
      <c r="O197" s="2" t="s">
        <v>39</v>
      </c>
      <c r="P197" s="2" t="s">
        <v>121</v>
      </c>
      <c r="Q197" s="46" t="str">
        <f t="shared" si="23"/>
        <v>https://www.biamp.com</v>
      </c>
      <c r="R197" s="2" t="str">
        <f>Table110[[#This Row],[Manufacturer''s Category]]</f>
        <v>Community</v>
      </c>
    </row>
    <row r="198" spans="1:19" ht="42" customHeight="1" x14ac:dyDescent="0.3">
      <c r="A198" s="2" t="str">
        <f t="shared" si="18"/>
        <v>Biamp Systems</v>
      </c>
      <c r="B198" s="17">
        <f t="shared" si="19"/>
        <v>46076</v>
      </c>
      <c r="C198" s="39" t="s">
        <v>3892</v>
      </c>
      <c r="D198" s="2" t="s">
        <v>993</v>
      </c>
      <c r="E198" s="2" t="s">
        <v>38</v>
      </c>
      <c r="F198" s="40" t="s">
        <v>634</v>
      </c>
      <c r="G198" s="2" t="s">
        <v>992</v>
      </c>
      <c r="H198" s="2" t="str">
        <f t="shared" si="20"/>
        <v>USD</v>
      </c>
      <c r="I198" s="26" t="str">
        <f>Table110[[#This Row],[Short Description]]</f>
        <v>IS8-218C</v>
      </c>
      <c r="J198" s="2" t="s">
        <v>994</v>
      </c>
      <c r="K198" s="2" t="s">
        <v>859</v>
      </c>
      <c r="L198" s="2" t="str">
        <f t="shared" si="21"/>
        <v>Current</v>
      </c>
      <c r="M198" s="2" t="s">
        <v>400</v>
      </c>
      <c r="N198" s="2" t="str">
        <f t="shared" si="22"/>
        <v>Standard Freight</v>
      </c>
      <c r="O198" s="2" t="s">
        <v>39</v>
      </c>
      <c r="P198" s="2" t="s">
        <v>121</v>
      </c>
      <c r="Q198" s="46" t="str">
        <f t="shared" si="23"/>
        <v>https://www.biamp.com</v>
      </c>
      <c r="R198" s="2" t="str">
        <f>Table110[[#This Row],[Manufacturer''s Category]]</f>
        <v>Community</v>
      </c>
      <c r="S198" s="2" t="s">
        <v>636</v>
      </c>
    </row>
    <row r="199" spans="1:19" ht="42" customHeight="1" x14ac:dyDescent="0.3">
      <c r="A199" s="2" t="str">
        <f t="shared" si="18"/>
        <v>Biamp Systems</v>
      </c>
      <c r="B199" s="17">
        <f t="shared" si="19"/>
        <v>46076</v>
      </c>
      <c r="C199" s="39" t="s">
        <v>3893</v>
      </c>
      <c r="D199" s="2" t="s">
        <v>996</v>
      </c>
      <c r="E199" s="2" t="s">
        <v>38</v>
      </c>
      <c r="F199" s="40">
        <v>6052</v>
      </c>
      <c r="G199" s="2" t="s">
        <v>995</v>
      </c>
      <c r="H199" s="2" t="str">
        <f t="shared" si="20"/>
        <v>USD</v>
      </c>
      <c r="I199" s="26" t="str">
        <f>Table110[[#This Row],[Short Description]]</f>
        <v>IS8-218W</v>
      </c>
      <c r="J199" s="2" t="s">
        <v>997</v>
      </c>
      <c r="K199" s="2" t="s">
        <v>859</v>
      </c>
      <c r="L199" s="2" t="str">
        <f t="shared" si="21"/>
        <v>Current</v>
      </c>
      <c r="M199" s="2" t="s">
        <v>400</v>
      </c>
      <c r="N199" s="2" t="str">
        <f t="shared" si="22"/>
        <v>Standard Freight</v>
      </c>
      <c r="O199" s="2" t="s">
        <v>39</v>
      </c>
      <c r="P199" s="2" t="s">
        <v>121</v>
      </c>
      <c r="Q199" s="46" t="str">
        <f t="shared" si="23"/>
        <v>https://www.biamp.com</v>
      </c>
      <c r="R199" s="2" t="str">
        <f>Table110[[#This Row],[Manufacturer''s Category]]</f>
        <v>Community</v>
      </c>
    </row>
    <row r="200" spans="1:19" ht="42" customHeight="1" x14ac:dyDescent="0.3">
      <c r="A200" s="2" t="str">
        <f t="shared" si="18"/>
        <v>Biamp Systems</v>
      </c>
      <c r="B200" s="17">
        <f t="shared" si="19"/>
        <v>46076</v>
      </c>
      <c r="C200" s="39" t="s">
        <v>3894</v>
      </c>
      <c r="D200" s="2" t="s">
        <v>999</v>
      </c>
      <c r="E200" s="2" t="s">
        <v>38</v>
      </c>
      <c r="F200" s="40">
        <v>7700</v>
      </c>
      <c r="G200" s="2" t="s">
        <v>998</v>
      </c>
      <c r="H200" s="2" t="str">
        <f t="shared" si="20"/>
        <v>USD</v>
      </c>
      <c r="I200" s="26" t="str">
        <f>Table110[[#This Row],[Short Description]]</f>
        <v>IS8-218WR</v>
      </c>
      <c r="J200" s="2" t="s">
        <v>1000</v>
      </c>
      <c r="K200" s="2" t="s">
        <v>859</v>
      </c>
      <c r="L200" s="2" t="str">
        <f t="shared" si="21"/>
        <v>Current</v>
      </c>
      <c r="M200" s="2" t="s">
        <v>400</v>
      </c>
      <c r="N200" s="2" t="str">
        <f t="shared" si="22"/>
        <v>Standard Freight</v>
      </c>
      <c r="O200" s="2" t="s">
        <v>39</v>
      </c>
      <c r="P200" s="2" t="s">
        <v>121</v>
      </c>
      <c r="Q200" s="46" t="str">
        <f t="shared" si="23"/>
        <v>https://www.biamp.com</v>
      </c>
      <c r="R200" s="2" t="str">
        <f>Table110[[#This Row],[Manufacturer''s Category]]</f>
        <v>Community</v>
      </c>
    </row>
    <row r="201" spans="1:19" ht="42" customHeight="1" x14ac:dyDescent="0.3">
      <c r="A201" s="2" t="str">
        <f t="shared" si="18"/>
        <v>Biamp Systems</v>
      </c>
      <c r="B201" s="17">
        <f t="shared" si="19"/>
        <v>46076</v>
      </c>
      <c r="C201" s="39" t="s">
        <v>3895</v>
      </c>
      <c r="D201" s="2" t="s">
        <v>1002</v>
      </c>
      <c r="E201" s="2" t="s">
        <v>38</v>
      </c>
      <c r="F201" s="40">
        <v>469</v>
      </c>
      <c r="G201" s="2" t="s">
        <v>1001</v>
      </c>
      <c r="H201" s="2" t="str">
        <f t="shared" si="20"/>
        <v>USD</v>
      </c>
      <c r="I201" s="26" t="str">
        <f>Table110[[#This Row],[Short Description]]</f>
        <v>IUB0002WRG</v>
      </c>
      <c r="J201" s="2" t="s">
        <v>1003</v>
      </c>
      <c r="K201" s="2" t="s">
        <v>391</v>
      </c>
      <c r="L201" s="2" t="str">
        <f t="shared" si="21"/>
        <v>Current</v>
      </c>
      <c r="M201" s="2" t="s">
        <v>400</v>
      </c>
      <c r="N201" s="2" t="str">
        <f t="shared" si="22"/>
        <v>Standard Freight</v>
      </c>
      <c r="O201" s="2" t="s">
        <v>39</v>
      </c>
      <c r="P201" s="2" t="s">
        <v>121</v>
      </c>
      <c r="Q201" s="46" t="str">
        <f t="shared" si="23"/>
        <v>https://www.biamp.com</v>
      </c>
      <c r="R201" s="2" t="str">
        <f>Table110[[#This Row],[Manufacturer''s Category]]</f>
        <v>Community</v>
      </c>
    </row>
    <row r="202" spans="1:19" ht="42" customHeight="1" x14ac:dyDescent="0.3">
      <c r="A202" s="2" t="str">
        <f t="shared" si="18"/>
        <v>Biamp Systems</v>
      </c>
      <c r="B202" s="17">
        <f t="shared" si="19"/>
        <v>46076</v>
      </c>
      <c r="C202" s="39" t="s">
        <v>3896</v>
      </c>
      <c r="D202" s="2" t="s">
        <v>1005</v>
      </c>
      <c r="E202" s="2" t="s">
        <v>38</v>
      </c>
      <c r="F202" s="40">
        <v>176</v>
      </c>
      <c r="G202" s="2" t="s">
        <v>1004</v>
      </c>
      <c r="H202" s="2" t="str">
        <f t="shared" si="20"/>
        <v>USD</v>
      </c>
      <c r="I202" s="26" t="str">
        <f>Table110[[#This Row],[Short Description]]</f>
        <v>IUB1062B</v>
      </c>
      <c r="J202" s="2" t="s">
        <v>1006</v>
      </c>
      <c r="K202" s="2" t="s">
        <v>391</v>
      </c>
      <c r="L202" s="2" t="str">
        <f t="shared" si="21"/>
        <v>Current</v>
      </c>
      <c r="M202" s="2" t="s">
        <v>400</v>
      </c>
      <c r="N202" s="2" t="str">
        <f t="shared" si="22"/>
        <v>Standard Freight</v>
      </c>
      <c r="O202" s="2" t="s">
        <v>58</v>
      </c>
      <c r="P202" s="2" t="s">
        <v>61</v>
      </c>
      <c r="Q202" s="46" t="str">
        <f t="shared" si="23"/>
        <v>https://www.biamp.com</v>
      </c>
      <c r="R202" s="2" t="str">
        <f>Table110[[#This Row],[Manufacturer''s Category]]</f>
        <v>Community</v>
      </c>
    </row>
    <row r="203" spans="1:19" ht="42" customHeight="1" x14ac:dyDescent="0.3">
      <c r="A203" s="2" t="str">
        <f t="shared" si="18"/>
        <v>Biamp Systems</v>
      </c>
      <c r="B203" s="17">
        <f t="shared" si="19"/>
        <v>46076</v>
      </c>
      <c r="C203" s="39" t="s">
        <v>3897</v>
      </c>
      <c r="D203" s="2" t="s">
        <v>1008</v>
      </c>
      <c r="E203" s="2" t="s">
        <v>38</v>
      </c>
      <c r="F203" s="40">
        <v>176</v>
      </c>
      <c r="G203" s="2" t="s">
        <v>1007</v>
      </c>
      <c r="H203" s="2" t="str">
        <f t="shared" si="20"/>
        <v>USD</v>
      </c>
      <c r="I203" s="26" t="str">
        <f>Table110[[#This Row],[Short Description]]</f>
        <v>IUB1062W</v>
      </c>
      <c r="J203" s="2" t="s">
        <v>1009</v>
      </c>
      <c r="K203" s="2" t="s">
        <v>391</v>
      </c>
      <c r="L203" s="2" t="str">
        <f t="shared" si="21"/>
        <v>Current</v>
      </c>
      <c r="M203" s="2" t="s">
        <v>400</v>
      </c>
      <c r="N203" s="2" t="str">
        <f t="shared" si="22"/>
        <v>Standard Freight</v>
      </c>
      <c r="O203" s="2" t="s">
        <v>58</v>
      </c>
      <c r="P203" s="2" t="s">
        <v>61</v>
      </c>
      <c r="Q203" s="46" t="str">
        <f t="shared" si="23"/>
        <v>https://www.biamp.com</v>
      </c>
      <c r="R203" s="2" t="str">
        <f>Table110[[#This Row],[Manufacturer''s Category]]</f>
        <v>Community</v>
      </c>
    </row>
    <row r="204" spans="1:19" ht="42" customHeight="1" x14ac:dyDescent="0.3">
      <c r="A204" s="2" t="str">
        <f t="shared" si="18"/>
        <v>Biamp Systems</v>
      </c>
      <c r="B204" s="17">
        <f t="shared" si="19"/>
        <v>46076</v>
      </c>
      <c r="C204" s="39" t="s">
        <v>3898</v>
      </c>
      <c r="D204" s="2" t="s">
        <v>1011</v>
      </c>
      <c r="E204" s="2" t="s">
        <v>38</v>
      </c>
      <c r="F204" s="40">
        <v>280</v>
      </c>
      <c r="G204" s="2" t="s">
        <v>1010</v>
      </c>
      <c r="H204" s="2" t="str">
        <f t="shared" si="20"/>
        <v>USD</v>
      </c>
      <c r="I204" s="26" t="str">
        <f>Table110[[#This Row],[Short Description]]</f>
        <v>IUB1062WRG</v>
      </c>
      <c r="J204" s="2" t="s">
        <v>1012</v>
      </c>
      <c r="K204" s="2" t="s">
        <v>391</v>
      </c>
      <c r="L204" s="2" t="str">
        <f t="shared" si="21"/>
        <v>Current</v>
      </c>
      <c r="M204" s="2" t="s">
        <v>400</v>
      </c>
      <c r="N204" s="2" t="str">
        <f t="shared" si="22"/>
        <v>Standard Freight</v>
      </c>
      <c r="O204" s="2" t="s">
        <v>58</v>
      </c>
      <c r="P204" s="2" t="s">
        <v>61</v>
      </c>
      <c r="Q204" s="46" t="str">
        <f t="shared" si="23"/>
        <v>https://www.biamp.com</v>
      </c>
      <c r="R204" s="2" t="str">
        <f>Table110[[#This Row],[Manufacturer''s Category]]</f>
        <v>Community</v>
      </c>
    </row>
    <row r="205" spans="1:19" ht="42" customHeight="1" x14ac:dyDescent="0.3">
      <c r="A205" s="2" t="str">
        <f t="shared" si="18"/>
        <v>Biamp Systems</v>
      </c>
      <c r="B205" s="17">
        <f t="shared" si="19"/>
        <v>46076</v>
      </c>
      <c r="C205" s="39" t="s">
        <v>3899</v>
      </c>
      <c r="D205" s="2" t="s">
        <v>1014</v>
      </c>
      <c r="E205" s="2" t="s">
        <v>38</v>
      </c>
      <c r="F205" s="40">
        <v>206</v>
      </c>
      <c r="G205" s="2" t="s">
        <v>1013</v>
      </c>
      <c r="H205" s="2" t="str">
        <f t="shared" si="20"/>
        <v>USD</v>
      </c>
      <c r="I205" s="26" t="str">
        <f>Table110[[#This Row],[Short Description]]</f>
        <v>IUB1082B</v>
      </c>
      <c r="J205" s="2" t="s">
        <v>1015</v>
      </c>
      <c r="K205" s="2" t="s">
        <v>391</v>
      </c>
      <c r="L205" s="2" t="str">
        <f t="shared" si="21"/>
        <v>Current</v>
      </c>
      <c r="M205" s="2" t="s">
        <v>400</v>
      </c>
      <c r="N205" s="2" t="str">
        <f t="shared" si="22"/>
        <v>Standard Freight</v>
      </c>
      <c r="O205" s="2" t="s">
        <v>58</v>
      </c>
      <c r="P205" s="2" t="s">
        <v>61</v>
      </c>
      <c r="Q205" s="46" t="str">
        <f t="shared" si="23"/>
        <v>https://www.biamp.com</v>
      </c>
      <c r="R205" s="2" t="str">
        <f>Table110[[#This Row],[Manufacturer''s Category]]</f>
        <v>Community</v>
      </c>
    </row>
    <row r="206" spans="1:19" ht="42" customHeight="1" x14ac:dyDescent="0.3">
      <c r="A206" s="2" t="str">
        <f t="shared" si="18"/>
        <v>Biamp Systems</v>
      </c>
      <c r="B206" s="17">
        <f t="shared" si="19"/>
        <v>46076</v>
      </c>
      <c r="C206" s="39" t="s">
        <v>3900</v>
      </c>
      <c r="D206" s="2" t="s">
        <v>1017</v>
      </c>
      <c r="E206" s="2" t="s">
        <v>38</v>
      </c>
      <c r="F206" s="40">
        <v>206</v>
      </c>
      <c r="G206" s="2" t="s">
        <v>1016</v>
      </c>
      <c r="H206" s="2" t="str">
        <f t="shared" si="20"/>
        <v>USD</v>
      </c>
      <c r="I206" s="26" t="str">
        <f>Table110[[#This Row],[Short Description]]</f>
        <v>IUB1082W</v>
      </c>
      <c r="J206" s="2" t="s">
        <v>1018</v>
      </c>
      <c r="K206" s="2" t="s">
        <v>391</v>
      </c>
      <c r="L206" s="2" t="str">
        <f t="shared" si="21"/>
        <v>Current</v>
      </c>
      <c r="M206" s="2" t="s">
        <v>400</v>
      </c>
      <c r="N206" s="2" t="str">
        <f t="shared" si="22"/>
        <v>Standard Freight</v>
      </c>
      <c r="O206" s="2" t="s">
        <v>58</v>
      </c>
      <c r="P206" s="2" t="s">
        <v>61</v>
      </c>
      <c r="Q206" s="46" t="str">
        <f t="shared" si="23"/>
        <v>https://www.biamp.com</v>
      </c>
      <c r="R206" s="2" t="str">
        <f>Table110[[#This Row],[Manufacturer''s Category]]</f>
        <v>Community</v>
      </c>
    </row>
    <row r="207" spans="1:19" ht="42" customHeight="1" x14ac:dyDescent="0.3">
      <c r="A207" s="2" t="str">
        <f t="shared" si="18"/>
        <v>Biamp Systems</v>
      </c>
      <c r="B207" s="17">
        <f t="shared" si="19"/>
        <v>46076</v>
      </c>
      <c r="C207" s="39" t="s">
        <v>3901</v>
      </c>
      <c r="D207" s="2" t="s">
        <v>1020</v>
      </c>
      <c r="E207" s="2" t="s">
        <v>38</v>
      </c>
      <c r="F207" s="40">
        <v>326</v>
      </c>
      <c r="G207" s="2" t="s">
        <v>1019</v>
      </c>
      <c r="H207" s="2" t="str">
        <f t="shared" si="20"/>
        <v>USD</v>
      </c>
      <c r="I207" s="26" t="str">
        <f>Table110[[#This Row],[Short Description]]</f>
        <v>IUB1082WRG</v>
      </c>
      <c r="J207" s="2" t="s">
        <v>1021</v>
      </c>
      <c r="K207" s="2" t="s">
        <v>391</v>
      </c>
      <c r="L207" s="2" t="str">
        <f t="shared" si="21"/>
        <v>Current</v>
      </c>
      <c r="M207" s="2" t="s">
        <v>400</v>
      </c>
      <c r="N207" s="2" t="str">
        <f t="shared" si="22"/>
        <v>Standard Freight</v>
      </c>
      <c r="O207" s="2" t="s">
        <v>58</v>
      </c>
      <c r="P207" s="2" t="s">
        <v>61</v>
      </c>
      <c r="Q207" s="46" t="str">
        <f t="shared" si="23"/>
        <v>https://www.biamp.com</v>
      </c>
      <c r="R207" s="2" t="str">
        <f>Table110[[#This Row],[Manufacturer''s Category]]</f>
        <v>Community</v>
      </c>
    </row>
    <row r="208" spans="1:19" ht="42" customHeight="1" x14ac:dyDescent="0.3">
      <c r="A208" s="2" t="str">
        <f t="shared" si="18"/>
        <v>Biamp Systems</v>
      </c>
      <c r="B208" s="17">
        <f t="shared" si="19"/>
        <v>46076</v>
      </c>
      <c r="C208" s="39" t="s">
        <v>3902</v>
      </c>
      <c r="D208" s="2" t="s">
        <v>1023</v>
      </c>
      <c r="E208" s="2" t="s">
        <v>38</v>
      </c>
      <c r="F208" s="40">
        <v>373</v>
      </c>
      <c r="G208" s="2" t="s">
        <v>1022</v>
      </c>
      <c r="H208" s="2" t="str">
        <f t="shared" si="20"/>
        <v>USD</v>
      </c>
      <c r="I208" s="26" t="str">
        <f>Table110[[#This Row],[Short Description]]</f>
        <v>IUB1122B</v>
      </c>
      <c r="J208" s="2" t="s">
        <v>1024</v>
      </c>
      <c r="K208" s="2" t="s">
        <v>391</v>
      </c>
      <c r="L208" s="2" t="str">
        <f t="shared" si="21"/>
        <v>Current</v>
      </c>
      <c r="M208" s="2" t="s">
        <v>400</v>
      </c>
      <c r="N208" s="2" t="str">
        <f t="shared" si="22"/>
        <v>Standard Freight</v>
      </c>
      <c r="O208" s="2" t="s">
        <v>58</v>
      </c>
      <c r="P208" s="2" t="s">
        <v>61</v>
      </c>
      <c r="Q208" s="46" t="str">
        <f t="shared" si="23"/>
        <v>https://www.biamp.com</v>
      </c>
      <c r="R208" s="2" t="str">
        <f>Table110[[#This Row],[Manufacturer''s Category]]</f>
        <v>Community</v>
      </c>
    </row>
    <row r="209" spans="1:18" ht="42" customHeight="1" x14ac:dyDescent="0.3">
      <c r="A209" s="2" t="str">
        <f t="shared" si="18"/>
        <v>Biamp Systems</v>
      </c>
      <c r="B209" s="17">
        <f t="shared" si="19"/>
        <v>46076</v>
      </c>
      <c r="C209" s="39" t="s">
        <v>3903</v>
      </c>
      <c r="D209" s="2" t="s">
        <v>1026</v>
      </c>
      <c r="E209" s="2" t="s">
        <v>38</v>
      </c>
      <c r="F209" s="40">
        <v>373</v>
      </c>
      <c r="G209" s="2" t="s">
        <v>1025</v>
      </c>
      <c r="H209" s="2" t="str">
        <f t="shared" si="20"/>
        <v>USD</v>
      </c>
      <c r="I209" s="26" t="str">
        <f>Table110[[#This Row],[Short Description]]</f>
        <v>IUB1122W</v>
      </c>
      <c r="J209" s="2" t="s">
        <v>1027</v>
      </c>
      <c r="K209" s="2" t="s">
        <v>391</v>
      </c>
      <c r="L209" s="2" t="str">
        <f t="shared" si="21"/>
        <v>Current</v>
      </c>
      <c r="M209" s="2" t="s">
        <v>400</v>
      </c>
      <c r="N209" s="2" t="str">
        <f t="shared" si="22"/>
        <v>Standard Freight</v>
      </c>
      <c r="O209" s="2" t="s">
        <v>58</v>
      </c>
      <c r="P209" s="2" t="s">
        <v>61</v>
      </c>
      <c r="Q209" s="46" t="str">
        <f t="shared" si="23"/>
        <v>https://www.biamp.com</v>
      </c>
      <c r="R209" s="2" t="str">
        <f>Table110[[#This Row],[Manufacturer''s Category]]</f>
        <v>Community</v>
      </c>
    </row>
    <row r="210" spans="1:18" ht="42" customHeight="1" x14ac:dyDescent="0.3">
      <c r="A210" s="2" t="str">
        <f t="shared" si="18"/>
        <v>Biamp Systems</v>
      </c>
      <c r="B210" s="17">
        <f t="shared" si="19"/>
        <v>46076</v>
      </c>
      <c r="C210" s="39" t="s">
        <v>3904</v>
      </c>
      <c r="D210" s="2" t="s">
        <v>1029</v>
      </c>
      <c r="E210" s="2" t="s">
        <v>38</v>
      </c>
      <c r="F210" s="40">
        <v>583</v>
      </c>
      <c r="G210" s="2" t="s">
        <v>1028</v>
      </c>
      <c r="H210" s="2" t="str">
        <f t="shared" si="20"/>
        <v>USD</v>
      </c>
      <c r="I210" s="26" t="str">
        <f>Table110[[#This Row],[Short Description]]</f>
        <v>IUB1122WRG</v>
      </c>
      <c r="J210" s="2" t="s">
        <v>1030</v>
      </c>
      <c r="K210" s="2" t="s">
        <v>391</v>
      </c>
      <c r="L210" s="2" t="str">
        <f t="shared" si="21"/>
        <v>Current</v>
      </c>
      <c r="M210" s="2" t="s">
        <v>400</v>
      </c>
      <c r="N210" s="2" t="str">
        <f t="shared" si="22"/>
        <v>Standard Freight</v>
      </c>
      <c r="O210" s="2" t="s">
        <v>58</v>
      </c>
      <c r="P210" s="2" t="s">
        <v>61</v>
      </c>
      <c r="Q210" s="46" t="str">
        <f t="shared" si="23"/>
        <v>https://www.biamp.com</v>
      </c>
      <c r="R210" s="2" t="str">
        <f>Table110[[#This Row],[Manufacturer''s Category]]</f>
        <v>Community</v>
      </c>
    </row>
    <row r="211" spans="1:18" ht="42" customHeight="1" x14ac:dyDescent="0.3">
      <c r="A211" s="2" t="str">
        <f t="shared" si="18"/>
        <v>Biamp Systems</v>
      </c>
      <c r="B211" s="17">
        <f t="shared" si="19"/>
        <v>46076</v>
      </c>
      <c r="C211" s="39" t="s">
        <v>3905</v>
      </c>
      <c r="D211" s="2" t="s">
        <v>1032</v>
      </c>
      <c r="E211" s="2" t="s">
        <v>38</v>
      </c>
      <c r="F211" s="40">
        <v>583</v>
      </c>
      <c r="G211" s="2" t="s">
        <v>1031</v>
      </c>
      <c r="H211" s="2" t="str">
        <f t="shared" si="20"/>
        <v>USD</v>
      </c>
      <c r="I211" s="26" t="str">
        <f>Table110[[#This Row],[Short Description]]</f>
        <v>IUB112SWRG</v>
      </c>
      <c r="J211" s="2" t="s">
        <v>1033</v>
      </c>
      <c r="K211" s="2" t="s">
        <v>391</v>
      </c>
      <c r="L211" s="2" t="str">
        <f t="shared" si="21"/>
        <v>Current</v>
      </c>
      <c r="M211" s="2" t="s">
        <v>400</v>
      </c>
      <c r="N211" s="2" t="str">
        <f t="shared" si="22"/>
        <v>Standard Freight</v>
      </c>
      <c r="O211" s="2" t="s">
        <v>58</v>
      </c>
      <c r="P211" s="2" t="s">
        <v>61</v>
      </c>
      <c r="Q211" s="46" t="str">
        <f t="shared" si="23"/>
        <v>https://www.biamp.com</v>
      </c>
      <c r="R211" s="2" t="str">
        <f>Table110[[#This Row],[Manufacturer''s Category]]</f>
        <v>Community</v>
      </c>
    </row>
    <row r="212" spans="1:18" ht="42" customHeight="1" x14ac:dyDescent="0.3">
      <c r="A212" s="2" t="str">
        <f t="shared" si="18"/>
        <v>Biamp Systems</v>
      </c>
      <c r="B212" s="17">
        <f t="shared" si="19"/>
        <v>46076</v>
      </c>
      <c r="C212" s="39" t="s">
        <v>3906</v>
      </c>
      <c r="D212" s="2" t="s">
        <v>1035</v>
      </c>
      <c r="E212" s="2" t="s">
        <v>38</v>
      </c>
      <c r="F212" s="40">
        <v>399</v>
      </c>
      <c r="G212" s="2" t="s">
        <v>1034</v>
      </c>
      <c r="H212" s="2" t="str">
        <f t="shared" si="20"/>
        <v>USD</v>
      </c>
      <c r="I212" s="26" t="str">
        <f>Table110[[#This Row],[Short Description]]</f>
        <v>IUB1152B</v>
      </c>
      <c r="J212" s="2" t="s">
        <v>1036</v>
      </c>
      <c r="K212" s="2" t="s">
        <v>391</v>
      </c>
      <c r="L212" s="2" t="str">
        <f t="shared" si="21"/>
        <v>Current</v>
      </c>
      <c r="M212" s="2" t="s">
        <v>400</v>
      </c>
      <c r="N212" s="2" t="str">
        <f t="shared" si="22"/>
        <v>Standard Freight</v>
      </c>
      <c r="O212" s="2" t="s">
        <v>58</v>
      </c>
      <c r="P212" s="2" t="s">
        <v>61</v>
      </c>
      <c r="Q212" s="46" t="str">
        <f t="shared" si="23"/>
        <v>https://www.biamp.com</v>
      </c>
      <c r="R212" s="2" t="str">
        <f>Table110[[#This Row],[Manufacturer''s Category]]</f>
        <v>Community</v>
      </c>
    </row>
    <row r="213" spans="1:18" ht="42" customHeight="1" x14ac:dyDescent="0.3">
      <c r="A213" s="2" t="str">
        <f t="shared" si="18"/>
        <v>Biamp Systems</v>
      </c>
      <c r="B213" s="17">
        <f t="shared" si="19"/>
        <v>46076</v>
      </c>
      <c r="C213" s="39" t="s">
        <v>3907</v>
      </c>
      <c r="D213" s="2" t="s">
        <v>1038</v>
      </c>
      <c r="E213" s="2" t="s">
        <v>38</v>
      </c>
      <c r="F213" s="40">
        <v>399</v>
      </c>
      <c r="G213" s="2" t="s">
        <v>1037</v>
      </c>
      <c r="H213" s="2" t="str">
        <f t="shared" si="20"/>
        <v>USD</v>
      </c>
      <c r="I213" s="26" t="str">
        <f>Table110[[#This Row],[Short Description]]</f>
        <v>IUB1152W</v>
      </c>
      <c r="J213" s="2" t="s">
        <v>1039</v>
      </c>
      <c r="K213" s="2" t="s">
        <v>391</v>
      </c>
      <c r="L213" s="2" t="str">
        <f t="shared" si="21"/>
        <v>Current</v>
      </c>
      <c r="M213" s="2" t="s">
        <v>400</v>
      </c>
      <c r="N213" s="2" t="str">
        <f t="shared" si="22"/>
        <v>Standard Freight</v>
      </c>
      <c r="O213" s="2" t="s">
        <v>58</v>
      </c>
      <c r="P213" s="2" t="s">
        <v>61</v>
      </c>
      <c r="Q213" s="46" t="str">
        <f t="shared" si="23"/>
        <v>https://www.biamp.com</v>
      </c>
      <c r="R213" s="2" t="str">
        <f>Table110[[#This Row],[Manufacturer''s Category]]</f>
        <v>Community</v>
      </c>
    </row>
    <row r="214" spans="1:18" ht="42" customHeight="1" x14ac:dyDescent="0.3">
      <c r="A214" s="2" t="str">
        <f t="shared" si="18"/>
        <v>Biamp Systems</v>
      </c>
      <c r="B214" s="17">
        <f t="shared" si="19"/>
        <v>46076</v>
      </c>
      <c r="C214" s="39" t="s">
        <v>3908</v>
      </c>
      <c r="D214" s="2" t="s">
        <v>1041</v>
      </c>
      <c r="E214" s="2" t="s">
        <v>38</v>
      </c>
      <c r="F214" s="40">
        <v>619</v>
      </c>
      <c r="G214" s="2" t="s">
        <v>1040</v>
      </c>
      <c r="H214" s="2" t="str">
        <f t="shared" si="20"/>
        <v>USD</v>
      </c>
      <c r="I214" s="26" t="str">
        <f>Table110[[#This Row],[Short Description]]</f>
        <v>IUB1152WRG</v>
      </c>
      <c r="J214" s="2" t="s">
        <v>1042</v>
      </c>
      <c r="K214" s="2" t="s">
        <v>391</v>
      </c>
      <c r="L214" s="2" t="str">
        <f t="shared" si="21"/>
        <v>Current</v>
      </c>
      <c r="M214" s="2" t="s">
        <v>400</v>
      </c>
      <c r="N214" s="2" t="str">
        <f t="shared" si="22"/>
        <v>Standard Freight</v>
      </c>
      <c r="O214" s="2" t="s">
        <v>58</v>
      </c>
      <c r="P214" s="2" t="s">
        <v>61</v>
      </c>
      <c r="Q214" s="46" t="str">
        <f t="shared" si="23"/>
        <v>https://www.biamp.com</v>
      </c>
      <c r="R214" s="2" t="str">
        <f>Table110[[#This Row],[Manufacturer''s Category]]</f>
        <v>Community</v>
      </c>
    </row>
    <row r="215" spans="1:18" ht="42" customHeight="1" x14ac:dyDescent="0.3">
      <c r="A215" s="2" t="str">
        <f t="shared" si="18"/>
        <v>Biamp Systems</v>
      </c>
      <c r="B215" s="17">
        <f t="shared" si="19"/>
        <v>46076</v>
      </c>
      <c r="C215" s="39" t="s">
        <v>3909</v>
      </c>
      <c r="D215" s="2" t="s">
        <v>1044</v>
      </c>
      <c r="E215" s="2" t="s">
        <v>38</v>
      </c>
      <c r="F215" s="40">
        <v>469</v>
      </c>
      <c r="G215" s="2" t="s">
        <v>1043</v>
      </c>
      <c r="H215" s="2" t="str">
        <f t="shared" si="20"/>
        <v>USD</v>
      </c>
      <c r="I215" s="26" t="str">
        <f>Table110[[#This Row],[Short Description]]</f>
        <v>IUB1153B</v>
      </c>
      <c r="J215" s="2" t="s">
        <v>1045</v>
      </c>
      <c r="K215" s="2" t="s">
        <v>391</v>
      </c>
      <c r="L215" s="2" t="str">
        <f t="shared" si="21"/>
        <v>Current</v>
      </c>
      <c r="M215" s="2" t="s">
        <v>400</v>
      </c>
      <c r="N215" s="2" t="str">
        <f t="shared" si="22"/>
        <v>Standard Freight</v>
      </c>
      <c r="O215" s="2" t="s">
        <v>58</v>
      </c>
      <c r="P215" s="2" t="s">
        <v>61</v>
      </c>
      <c r="Q215" s="46" t="str">
        <f t="shared" si="23"/>
        <v>https://www.biamp.com</v>
      </c>
      <c r="R215" s="2" t="str">
        <f>Table110[[#This Row],[Manufacturer''s Category]]</f>
        <v>Community</v>
      </c>
    </row>
    <row r="216" spans="1:18" ht="42" customHeight="1" x14ac:dyDescent="0.3">
      <c r="A216" s="2" t="str">
        <f t="shared" si="18"/>
        <v>Biamp Systems</v>
      </c>
      <c r="B216" s="17">
        <f t="shared" si="19"/>
        <v>46076</v>
      </c>
      <c r="C216" s="39" t="s">
        <v>3910</v>
      </c>
      <c r="D216" s="2" t="s">
        <v>1047</v>
      </c>
      <c r="E216" s="2" t="s">
        <v>38</v>
      </c>
      <c r="F216" s="40">
        <v>469</v>
      </c>
      <c r="G216" s="2" t="s">
        <v>1046</v>
      </c>
      <c r="H216" s="2" t="str">
        <f t="shared" si="20"/>
        <v>USD</v>
      </c>
      <c r="I216" s="26" t="str">
        <f>Table110[[#This Row],[Short Description]]</f>
        <v>IUB1153W</v>
      </c>
      <c r="J216" s="2" t="s">
        <v>1048</v>
      </c>
      <c r="K216" s="2" t="s">
        <v>391</v>
      </c>
      <c r="L216" s="2" t="str">
        <f t="shared" si="21"/>
        <v>Current</v>
      </c>
      <c r="M216" s="2" t="s">
        <v>400</v>
      </c>
      <c r="N216" s="2" t="str">
        <f t="shared" si="22"/>
        <v>Standard Freight</v>
      </c>
      <c r="O216" s="2" t="s">
        <v>58</v>
      </c>
      <c r="P216" s="2" t="s">
        <v>61</v>
      </c>
      <c r="Q216" s="46" t="str">
        <f t="shared" si="23"/>
        <v>https://www.biamp.com</v>
      </c>
      <c r="R216" s="2" t="str">
        <f>Table110[[#This Row],[Manufacturer''s Category]]</f>
        <v>Community</v>
      </c>
    </row>
    <row r="217" spans="1:18" ht="42" customHeight="1" x14ac:dyDescent="0.3">
      <c r="A217" s="2" t="str">
        <f t="shared" si="18"/>
        <v>Biamp Systems</v>
      </c>
      <c r="B217" s="17">
        <f t="shared" si="19"/>
        <v>46076</v>
      </c>
      <c r="C217" s="39" t="s">
        <v>3911</v>
      </c>
      <c r="D217" s="2" t="s">
        <v>1050</v>
      </c>
      <c r="E217" s="2" t="s">
        <v>38</v>
      </c>
      <c r="F217" s="40">
        <v>676</v>
      </c>
      <c r="G217" s="2" t="s">
        <v>1049</v>
      </c>
      <c r="H217" s="2" t="str">
        <f t="shared" si="20"/>
        <v>USD</v>
      </c>
      <c r="I217" s="26" t="str">
        <f>Table110[[#This Row],[Short Description]]</f>
        <v>IUB1153WRG</v>
      </c>
      <c r="J217" s="2" t="s">
        <v>1051</v>
      </c>
      <c r="K217" s="2" t="s">
        <v>391</v>
      </c>
      <c r="L217" s="2" t="str">
        <f t="shared" si="21"/>
        <v>Current</v>
      </c>
      <c r="M217" s="2" t="s">
        <v>400</v>
      </c>
      <c r="N217" s="2" t="str">
        <f t="shared" si="22"/>
        <v>Standard Freight</v>
      </c>
      <c r="O217" s="2" t="s">
        <v>58</v>
      </c>
      <c r="P217" s="2" t="s">
        <v>61</v>
      </c>
      <c r="Q217" s="46" t="str">
        <f t="shared" si="23"/>
        <v>https://www.biamp.com</v>
      </c>
      <c r="R217" s="2" t="str">
        <f>Table110[[#This Row],[Manufacturer''s Category]]</f>
        <v>Community</v>
      </c>
    </row>
    <row r="218" spans="1:18" ht="42" customHeight="1" x14ac:dyDescent="0.3">
      <c r="A218" s="2" t="str">
        <f t="shared" si="18"/>
        <v>Biamp Systems</v>
      </c>
      <c r="B218" s="17">
        <f t="shared" si="19"/>
        <v>46076</v>
      </c>
      <c r="C218" s="39" t="s">
        <v>3912</v>
      </c>
      <c r="D218" s="2" t="s">
        <v>1053</v>
      </c>
      <c r="E218" s="2" t="s">
        <v>38</v>
      </c>
      <c r="F218" s="40">
        <v>216</v>
      </c>
      <c r="G218" s="2" t="s">
        <v>1052</v>
      </c>
      <c r="H218" s="2" t="str">
        <f t="shared" si="20"/>
        <v>USD</v>
      </c>
      <c r="I218" s="26" t="str">
        <f>Table110[[#This Row],[Short Description]]</f>
        <v>IUB2082B</v>
      </c>
      <c r="J218" s="2" t="s">
        <v>1054</v>
      </c>
      <c r="K218" s="2" t="s">
        <v>391</v>
      </c>
      <c r="L218" s="2" t="str">
        <f t="shared" si="21"/>
        <v>Current</v>
      </c>
      <c r="M218" s="2" t="s">
        <v>400</v>
      </c>
      <c r="N218" s="2" t="str">
        <f t="shared" si="22"/>
        <v>Standard Freight</v>
      </c>
      <c r="O218" s="2" t="s">
        <v>58</v>
      </c>
      <c r="P218" s="2" t="s">
        <v>61</v>
      </c>
      <c r="Q218" s="46" t="str">
        <f t="shared" si="23"/>
        <v>https://www.biamp.com</v>
      </c>
      <c r="R218" s="2" t="str">
        <f>Table110[[#This Row],[Manufacturer''s Category]]</f>
        <v>Community</v>
      </c>
    </row>
    <row r="219" spans="1:18" ht="42" customHeight="1" x14ac:dyDescent="0.3">
      <c r="A219" s="2" t="str">
        <f t="shared" si="18"/>
        <v>Biamp Systems</v>
      </c>
      <c r="B219" s="17">
        <f t="shared" si="19"/>
        <v>46076</v>
      </c>
      <c r="C219" s="39" t="s">
        <v>3913</v>
      </c>
      <c r="D219" s="2" t="s">
        <v>1056</v>
      </c>
      <c r="E219" s="2" t="s">
        <v>38</v>
      </c>
      <c r="F219" s="40">
        <v>216</v>
      </c>
      <c r="G219" s="2" t="s">
        <v>1055</v>
      </c>
      <c r="H219" s="2" t="str">
        <f t="shared" si="20"/>
        <v>USD</v>
      </c>
      <c r="I219" s="26" t="str">
        <f>Table110[[#This Row],[Short Description]]</f>
        <v>IUB2082W</v>
      </c>
      <c r="J219" s="2" t="s">
        <v>1057</v>
      </c>
      <c r="K219" s="2" t="s">
        <v>391</v>
      </c>
      <c r="L219" s="2" t="str">
        <f t="shared" si="21"/>
        <v>Current</v>
      </c>
      <c r="M219" s="2" t="s">
        <v>400</v>
      </c>
      <c r="N219" s="2" t="str">
        <f t="shared" si="22"/>
        <v>Standard Freight</v>
      </c>
      <c r="O219" s="2" t="s">
        <v>58</v>
      </c>
      <c r="P219" s="2" t="s">
        <v>61</v>
      </c>
      <c r="Q219" s="46" t="str">
        <f t="shared" si="23"/>
        <v>https://www.biamp.com</v>
      </c>
      <c r="R219" s="2" t="str">
        <f>Table110[[#This Row],[Manufacturer''s Category]]</f>
        <v>Community</v>
      </c>
    </row>
    <row r="220" spans="1:18" ht="42" customHeight="1" x14ac:dyDescent="0.3">
      <c r="A220" s="2" t="str">
        <f t="shared" si="18"/>
        <v>Biamp Systems</v>
      </c>
      <c r="B220" s="17">
        <f t="shared" si="19"/>
        <v>46076</v>
      </c>
      <c r="C220" s="39" t="s">
        <v>3914</v>
      </c>
      <c r="D220" s="2" t="s">
        <v>1059</v>
      </c>
      <c r="E220" s="2" t="s">
        <v>38</v>
      </c>
      <c r="F220" s="40">
        <v>339</v>
      </c>
      <c r="G220" s="2" t="s">
        <v>1058</v>
      </c>
      <c r="H220" s="2" t="str">
        <f t="shared" si="20"/>
        <v>USD</v>
      </c>
      <c r="I220" s="26" t="str">
        <f>Table110[[#This Row],[Short Description]]</f>
        <v>IUB2082WRG</v>
      </c>
      <c r="J220" s="2" t="s">
        <v>1060</v>
      </c>
      <c r="K220" s="2" t="s">
        <v>391</v>
      </c>
      <c r="L220" s="2" t="str">
        <f t="shared" si="21"/>
        <v>Current</v>
      </c>
      <c r="M220" s="2" t="s">
        <v>400</v>
      </c>
      <c r="N220" s="2" t="str">
        <f t="shared" si="22"/>
        <v>Standard Freight</v>
      </c>
      <c r="O220" s="2" t="s">
        <v>58</v>
      </c>
      <c r="P220" s="2" t="s">
        <v>61</v>
      </c>
      <c r="Q220" s="46" t="str">
        <f t="shared" si="23"/>
        <v>https://www.biamp.com</v>
      </c>
      <c r="R220" s="2" t="str">
        <f>Table110[[#This Row],[Manufacturer''s Category]]</f>
        <v>Community</v>
      </c>
    </row>
    <row r="221" spans="1:18" ht="42" customHeight="1" x14ac:dyDescent="0.3">
      <c r="A221" s="2" t="str">
        <f t="shared" si="18"/>
        <v>Biamp Systems</v>
      </c>
      <c r="B221" s="17">
        <f t="shared" si="19"/>
        <v>46076</v>
      </c>
      <c r="C221" s="39" t="s">
        <v>3915</v>
      </c>
      <c r="D221" s="2" t="s">
        <v>1062</v>
      </c>
      <c r="E221" s="2" t="s">
        <v>38</v>
      </c>
      <c r="F221" s="40">
        <v>4664</v>
      </c>
      <c r="G221" s="2" t="s">
        <v>1061</v>
      </c>
      <c r="H221" s="2" t="str">
        <f t="shared" si="20"/>
        <v>USD</v>
      </c>
      <c r="I221" s="26" t="str">
        <f>Table110[[#This Row],[Short Description]]</f>
        <v>IV6-1122/05B</v>
      </c>
      <c r="J221" s="2" t="s">
        <v>1063</v>
      </c>
      <c r="K221" s="2" t="s">
        <v>1064</v>
      </c>
      <c r="L221" s="2" t="str">
        <f t="shared" si="21"/>
        <v>Current</v>
      </c>
      <c r="M221" s="2" t="s">
        <v>400</v>
      </c>
      <c r="N221" s="2" t="str">
        <f t="shared" si="22"/>
        <v>Standard Freight</v>
      </c>
      <c r="O221" s="2" t="s">
        <v>39</v>
      </c>
      <c r="P221" s="2" t="s">
        <v>121</v>
      </c>
      <c r="Q221" s="46" t="str">
        <f t="shared" si="23"/>
        <v>https://www.biamp.com</v>
      </c>
      <c r="R221" s="2" t="str">
        <f>Table110[[#This Row],[Manufacturer''s Category]]</f>
        <v>Community</v>
      </c>
    </row>
    <row r="222" spans="1:18" ht="42" customHeight="1" x14ac:dyDescent="0.3">
      <c r="A222" s="2" t="str">
        <f t="shared" si="18"/>
        <v>Biamp Systems</v>
      </c>
      <c r="B222" s="17">
        <f t="shared" si="19"/>
        <v>46076</v>
      </c>
      <c r="C222" s="39" t="s">
        <v>3916</v>
      </c>
      <c r="D222" s="2" t="s">
        <v>1066</v>
      </c>
      <c r="E222" s="2" t="s">
        <v>38</v>
      </c>
      <c r="F222" s="40">
        <v>4664</v>
      </c>
      <c r="G222" s="2" t="s">
        <v>1065</v>
      </c>
      <c r="H222" s="2" t="str">
        <f t="shared" si="20"/>
        <v>USD</v>
      </c>
      <c r="I222" s="26" t="str">
        <f>Table110[[#This Row],[Short Description]]</f>
        <v>IV6-1122/05W</v>
      </c>
      <c r="J222" s="2" t="s">
        <v>1067</v>
      </c>
      <c r="K222" s="2" t="s">
        <v>1064</v>
      </c>
      <c r="L222" s="2" t="str">
        <f t="shared" si="21"/>
        <v>Current</v>
      </c>
      <c r="M222" s="2" t="s">
        <v>400</v>
      </c>
      <c r="N222" s="2" t="str">
        <f t="shared" si="22"/>
        <v>Standard Freight</v>
      </c>
      <c r="O222" s="2" t="s">
        <v>39</v>
      </c>
      <c r="P222" s="2" t="s">
        <v>121</v>
      </c>
      <c r="Q222" s="46" t="str">
        <f t="shared" si="23"/>
        <v>https://www.biamp.com</v>
      </c>
      <c r="R222" s="2" t="str">
        <f>Table110[[#This Row],[Manufacturer''s Category]]</f>
        <v>Community</v>
      </c>
    </row>
    <row r="223" spans="1:18" ht="42" customHeight="1" x14ac:dyDescent="0.3">
      <c r="A223" s="2" t="str">
        <f t="shared" si="18"/>
        <v>Biamp Systems</v>
      </c>
      <c r="B223" s="17">
        <f t="shared" si="19"/>
        <v>46076</v>
      </c>
      <c r="C223" s="39" t="s">
        <v>3917</v>
      </c>
      <c r="D223" s="2" t="s">
        <v>1069</v>
      </c>
      <c r="E223" s="2" t="s">
        <v>38</v>
      </c>
      <c r="F223" s="40">
        <v>4664</v>
      </c>
      <c r="G223" s="2" t="s">
        <v>1068</v>
      </c>
      <c r="H223" s="2" t="str">
        <f t="shared" si="20"/>
        <v>USD</v>
      </c>
      <c r="I223" s="26" t="str">
        <f>Table110[[#This Row],[Short Description]]</f>
        <v>IV6-1122/15B</v>
      </c>
      <c r="J223" s="2" t="s">
        <v>1070</v>
      </c>
      <c r="K223" s="2" t="s">
        <v>1064</v>
      </c>
      <c r="L223" s="2" t="str">
        <f t="shared" si="21"/>
        <v>Current</v>
      </c>
      <c r="M223" s="2" t="s">
        <v>400</v>
      </c>
      <c r="N223" s="2" t="str">
        <f t="shared" si="22"/>
        <v>Standard Freight</v>
      </c>
      <c r="O223" s="2" t="s">
        <v>39</v>
      </c>
      <c r="P223" s="2" t="s">
        <v>121</v>
      </c>
      <c r="Q223" s="46" t="str">
        <f t="shared" si="23"/>
        <v>https://www.biamp.com</v>
      </c>
      <c r="R223" s="2" t="str">
        <f>Table110[[#This Row],[Manufacturer''s Category]]</f>
        <v>Community</v>
      </c>
    </row>
    <row r="224" spans="1:18" ht="42" customHeight="1" x14ac:dyDescent="0.3">
      <c r="A224" s="2" t="str">
        <f t="shared" si="18"/>
        <v>Biamp Systems</v>
      </c>
      <c r="B224" s="17">
        <f t="shared" si="19"/>
        <v>46076</v>
      </c>
      <c r="C224" s="39" t="s">
        <v>3918</v>
      </c>
      <c r="D224" s="2" t="s">
        <v>1072</v>
      </c>
      <c r="E224" s="2" t="s">
        <v>38</v>
      </c>
      <c r="F224" s="40">
        <v>4664</v>
      </c>
      <c r="G224" s="2" t="s">
        <v>1071</v>
      </c>
      <c r="H224" s="2" t="str">
        <f t="shared" si="20"/>
        <v>USD</v>
      </c>
      <c r="I224" s="26" t="str">
        <f>Table110[[#This Row],[Short Description]]</f>
        <v>IV6-1122/15W</v>
      </c>
      <c r="J224" s="2" t="s">
        <v>1073</v>
      </c>
      <c r="K224" s="2" t="s">
        <v>1064</v>
      </c>
      <c r="L224" s="2" t="str">
        <f t="shared" si="21"/>
        <v>Current</v>
      </c>
      <c r="M224" s="2" t="s">
        <v>400</v>
      </c>
      <c r="N224" s="2" t="str">
        <f t="shared" si="22"/>
        <v>Standard Freight</v>
      </c>
      <c r="O224" s="2" t="s">
        <v>39</v>
      </c>
      <c r="P224" s="2" t="s">
        <v>121</v>
      </c>
      <c r="Q224" s="46" t="str">
        <f t="shared" si="23"/>
        <v>https://www.biamp.com</v>
      </c>
      <c r="R224" s="2" t="str">
        <f>Table110[[#This Row],[Manufacturer''s Category]]</f>
        <v>Community</v>
      </c>
    </row>
    <row r="225" spans="1:19" ht="42" customHeight="1" x14ac:dyDescent="0.3">
      <c r="A225" s="2" t="str">
        <f t="shared" si="18"/>
        <v>Biamp Systems</v>
      </c>
      <c r="B225" s="17">
        <f t="shared" si="19"/>
        <v>46076</v>
      </c>
      <c r="C225" s="39" t="s">
        <v>3919</v>
      </c>
      <c r="D225" s="2" t="s">
        <v>1075</v>
      </c>
      <c r="E225" s="2" t="s">
        <v>38</v>
      </c>
      <c r="F225" s="40" t="s">
        <v>634</v>
      </c>
      <c r="G225" s="2" t="s">
        <v>1074</v>
      </c>
      <c r="H225" s="2" t="str">
        <f t="shared" si="20"/>
        <v>USD</v>
      </c>
      <c r="I225" s="26" t="str">
        <f>Table110[[#This Row],[Short Description]]</f>
        <v>IV6-1122C05</v>
      </c>
      <c r="J225" s="2" t="s">
        <v>1076</v>
      </c>
      <c r="K225" s="2" t="s">
        <v>1064</v>
      </c>
      <c r="L225" s="2" t="str">
        <f t="shared" si="21"/>
        <v>Current</v>
      </c>
      <c r="M225" s="2" t="s">
        <v>400</v>
      </c>
      <c r="N225" s="2" t="str">
        <f t="shared" si="22"/>
        <v>Standard Freight</v>
      </c>
      <c r="O225" s="2" t="s">
        <v>39</v>
      </c>
      <c r="P225" s="2" t="s">
        <v>121</v>
      </c>
      <c r="Q225" s="46" t="str">
        <f t="shared" si="23"/>
        <v>https://www.biamp.com</v>
      </c>
      <c r="R225" s="2" t="str">
        <f>Table110[[#This Row],[Manufacturer''s Category]]</f>
        <v>Community</v>
      </c>
      <c r="S225" s="2" t="s">
        <v>636</v>
      </c>
    </row>
    <row r="226" spans="1:19" ht="42" customHeight="1" x14ac:dyDescent="0.3">
      <c r="A226" s="2" t="str">
        <f t="shared" si="18"/>
        <v>Biamp Systems</v>
      </c>
      <c r="B226" s="17">
        <f t="shared" si="19"/>
        <v>46076</v>
      </c>
      <c r="C226" s="39" t="s">
        <v>3920</v>
      </c>
      <c r="D226" s="2" t="s">
        <v>1078</v>
      </c>
      <c r="E226" s="2" t="s">
        <v>38</v>
      </c>
      <c r="F226" s="40" t="s">
        <v>634</v>
      </c>
      <c r="G226" s="2" t="s">
        <v>1077</v>
      </c>
      <c r="H226" s="2" t="str">
        <f t="shared" si="20"/>
        <v>USD</v>
      </c>
      <c r="I226" s="26" t="str">
        <f>Table110[[#This Row],[Short Description]]</f>
        <v>IV6-1122C15</v>
      </c>
      <c r="J226" s="2" t="s">
        <v>1079</v>
      </c>
      <c r="K226" s="2" t="s">
        <v>1064</v>
      </c>
      <c r="L226" s="2" t="str">
        <f t="shared" si="21"/>
        <v>Current</v>
      </c>
      <c r="M226" s="2" t="s">
        <v>400</v>
      </c>
      <c r="N226" s="2" t="str">
        <f t="shared" si="22"/>
        <v>Standard Freight</v>
      </c>
      <c r="O226" s="2" t="s">
        <v>39</v>
      </c>
      <c r="P226" s="2" t="s">
        <v>121</v>
      </c>
      <c r="Q226" s="46" t="str">
        <f t="shared" si="23"/>
        <v>https://www.biamp.com</v>
      </c>
      <c r="R226" s="2" t="str">
        <f>Table110[[#This Row],[Manufacturer''s Category]]</f>
        <v>Community</v>
      </c>
      <c r="S226" s="2" t="s">
        <v>636</v>
      </c>
    </row>
    <row r="227" spans="1:19" ht="42" customHeight="1" x14ac:dyDescent="0.3">
      <c r="A227" s="2" t="str">
        <f t="shared" si="18"/>
        <v>Biamp Systems</v>
      </c>
      <c r="B227" s="17">
        <f t="shared" si="19"/>
        <v>46076</v>
      </c>
      <c r="C227" s="39" t="s">
        <v>3921</v>
      </c>
      <c r="D227" s="2" t="s">
        <v>1081</v>
      </c>
      <c r="E227" s="2" t="s">
        <v>38</v>
      </c>
      <c r="F227" s="40">
        <v>6182</v>
      </c>
      <c r="G227" s="2" t="s">
        <v>1080</v>
      </c>
      <c r="H227" s="2" t="str">
        <f t="shared" si="20"/>
        <v>USD</v>
      </c>
      <c r="I227" s="26" t="str">
        <f>Table110[[#This Row],[Short Description]]</f>
        <v>IV6-1122WR05</v>
      </c>
      <c r="J227" s="2" t="s">
        <v>1082</v>
      </c>
      <c r="K227" s="2" t="s">
        <v>1064</v>
      </c>
      <c r="L227" s="2" t="str">
        <f t="shared" si="21"/>
        <v>Current</v>
      </c>
      <c r="M227" s="2" t="s">
        <v>400</v>
      </c>
      <c r="N227" s="2" t="str">
        <f t="shared" si="22"/>
        <v>Standard Freight</v>
      </c>
      <c r="O227" s="2" t="s">
        <v>39</v>
      </c>
      <c r="P227" s="2" t="s">
        <v>121</v>
      </c>
      <c r="Q227" s="46" t="str">
        <f t="shared" si="23"/>
        <v>https://www.biamp.com</v>
      </c>
      <c r="R227" s="2" t="str">
        <f>Table110[[#This Row],[Manufacturer''s Category]]</f>
        <v>Community</v>
      </c>
    </row>
    <row r="228" spans="1:19" ht="42" customHeight="1" x14ac:dyDescent="0.3">
      <c r="A228" s="2" t="str">
        <f t="shared" si="18"/>
        <v>Biamp Systems</v>
      </c>
      <c r="B228" s="17">
        <f t="shared" si="19"/>
        <v>46076</v>
      </c>
      <c r="C228" s="39" t="s">
        <v>3922</v>
      </c>
      <c r="D228" s="2" t="s">
        <v>1084</v>
      </c>
      <c r="E228" s="2" t="s">
        <v>38</v>
      </c>
      <c r="F228" s="40">
        <v>6182</v>
      </c>
      <c r="G228" s="2" t="s">
        <v>1083</v>
      </c>
      <c r="H228" s="2" t="str">
        <f t="shared" si="20"/>
        <v>USD</v>
      </c>
      <c r="I228" s="26" t="str">
        <f>Table110[[#This Row],[Short Description]]</f>
        <v>IV6-1122WR05B</v>
      </c>
      <c r="J228" s="2" t="s">
        <v>1085</v>
      </c>
      <c r="K228" s="2" t="s">
        <v>1064</v>
      </c>
      <c r="L228" s="2" t="str">
        <f t="shared" si="21"/>
        <v>Current</v>
      </c>
      <c r="M228" s="2" t="s">
        <v>400</v>
      </c>
      <c r="N228" s="2" t="str">
        <f t="shared" si="22"/>
        <v>Standard Freight</v>
      </c>
      <c r="O228" s="2" t="s">
        <v>39</v>
      </c>
      <c r="P228" s="2" t="s">
        <v>121</v>
      </c>
      <c r="Q228" s="46" t="str">
        <f t="shared" si="23"/>
        <v>https://www.biamp.com</v>
      </c>
      <c r="R228" s="2" t="str">
        <f>Table110[[#This Row],[Manufacturer''s Category]]</f>
        <v>Community</v>
      </c>
    </row>
    <row r="229" spans="1:19" ht="42" customHeight="1" x14ac:dyDescent="0.3">
      <c r="A229" s="2" t="str">
        <f t="shared" si="18"/>
        <v>Biamp Systems</v>
      </c>
      <c r="B229" s="17">
        <f t="shared" si="19"/>
        <v>46076</v>
      </c>
      <c r="C229" s="39" t="s">
        <v>3923</v>
      </c>
      <c r="D229" s="2" t="s">
        <v>1087</v>
      </c>
      <c r="E229" s="2" t="s">
        <v>38</v>
      </c>
      <c r="F229" s="40">
        <v>6182</v>
      </c>
      <c r="G229" s="2" t="s">
        <v>1086</v>
      </c>
      <c r="H229" s="2" t="str">
        <f t="shared" si="20"/>
        <v>USD</v>
      </c>
      <c r="I229" s="26" t="str">
        <f>Table110[[#This Row],[Short Description]]</f>
        <v>IV6-1122WR05W</v>
      </c>
      <c r="J229" s="2" t="s">
        <v>1088</v>
      </c>
      <c r="K229" s="2" t="s">
        <v>1064</v>
      </c>
      <c r="L229" s="2" t="str">
        <f t="shared" si="21"/>
        <v>Current</v>
      </c>
      <c r="M229" s="2" t="s">
        <v>400</v>
      </c>
      <c r="N229" s="2" t="str">
        <f t="shared" si="22"/>
        <v>Standard Freight</v>
      </c>
      <c r="O229" s="2" t="s">
        <v>39</v>
      </c>
      <c r="P229" s="2" t="s">
        <v>121</v>
      </c>
      <c r="Q229" s="46" t="str">
        <f t="shared" si="23"/>
        <v>https://www.biamp.com</v>
      </c>
      <c r="R229" s="2" t="str">
        <f>Table110[[#This Row],[Manufacturer''s Category]]</f>
        <v>Community</v>
      </c>
    </row>
    <row r="230" spans="1:19" ht="42" customHeight="1" x14ac:dyDescent="0.3">
      <c r="A230" s="2" t="str">
        <f t="shared" si="18"/>
        <v>Biamp Systems</v>
      </c>
      <c r="B230" s="17">
        <f t="shared" si="19"/>
        <v>46076</v>
      </c>
      <c r="C230" s="39" t="s">
        <v>3924</v>
      </c>
      <c r="D230" s="2" t="s">
        <v>1090</v>
      </c>
      <c r="E230" s="2" t="s">
        <v>38</v>
      </c>
      <c r="F230" s="40">
        <v>6182</v>
      </c>
      <c r="G230" s="2" t="s">
        <v>1089</v>
      </c>
      <c r="H230" s="2" t="str">
        <f t="shared" si="20"/>
        <v>USD</v>
      </c>
      <c r="I230" s="26" t="str">
        <f>Table110[[#This Row],[Short Description]]</f>
        <v>IV6-1122WR15</v>
      </c>
      <c r="J230" s="2" t="s">
        <v>1091</v>
      </c>
      <c r="K230" s="2" t="s">
        <v>1064</v>
      </c>
      <c r="L230" s="2" t="str">
        <f t="shared" si="21"/>
        <v>Current</v>
      </c>
      <c r="M230" s="2" t="s">
        <v>400</v>
      </c>
      <c r="N230" s="2" t="str">
        <f t="shared" si="22"/>
        <v>Standard Freight</v>
      </c>
      <c r="O230" s="2" t="s">
        <v>39</v>
      </c>
      <c r="P230" s="2" t="s">
        <v>121</v>
      </c>
      <c r="Q230" s="46" t="str">
        <f t="shared" si="23"/>
        <v>https://www.biamp.com</v>
      </c>
      <c r="R230" s="2" t="str">
        <f>Table110[[#This Row],[Manufacturer''s Category]]</f>
        <v>Community</v>
      </c>
    </row>
    <row r="231" spans="1:19" ht="42" customHeight="1" x14ac:dyDescent="0.3">
      <c r="A231" s="2" t="str">
        <f t="shared" si="18"/>
        <v>Biamp Systems</v>
      </c>
      <c r="B231" s="17">
        <f t="shared" si="19"/>
        <v>46076</v>
      </c>
      <c r="C231" s="39" t="s">
        <v>3925</v>
      </c>
      <c r="D231" s="2" t="s">
        <v>1093</v>
      </c>
      <c r="E231" s="2" t="s">
        <v>38</v>
      </c>
      <c r="F231" s="40">
        <v>6182</v>
      </c>
      <c r="G231" s="2" t="s">
        <v>1092</v>
      </c>
      <c r="H231" s="2" t="str">
        <f t="shared" si="20"/>
        <v>USD</v>
      </c>
      <c r="I231" s="26" t="str">
        <f>Table110[[#This Row],[Short Description]]</f>
        <v>IV6-1122WR15B</v>
      </c>
      <c r="J231" s="2" t="s">
        <v>1094</v>
      </c>
      <c r="K231" s="2" t="s">
        <v>1064</v>
      </c>
      <c r="L231" s="2" t="str">
        <f t="shared" si="21"/>
        <v>Current</v>
      </c>
      <c r="M231" s="2" t="s">
        <v>400</v>
      </c>
      <c r="N231" s="2" t="str">
        <f t="shared" si="22"/>
        <v>Standard Freight</v>
      </c>
      <c r="O231" s="2" t="s">
        <v>39</v>
      </c>
      <c r="P231" s="2" t="s">
        <v>121</v>
      </c>
      <c r="Q231" s="46" t="str">
        <f t="shared" si="23"/>
        <v>https://www.biamp.com</v>
      </c>
      <c r="R231" s="2" t="str">
        <f>Table110[[#This Row],[Manufacturer''s Category]]</f>
        <v>Community</v>
      </c>
    </row>
    <row r="232" spans="1:19" ht="42" customHeight="1" x14ac:dyDescent="0.3">
      <c r="A232" s="2" t="str">
        <f t="shared" si="18"/>
        <v>Biamp Systems</v>
      </c>
      <c r="B232" s="17">
        <f t="shared" si="19"/>
        <v>46076</v>
      </c>
      <c r="C232" s="39" t="s">
        <v>3926</v>
      </c>
      <c r="D232" s="2" t="s">
        <v>1096</v>
      </c>
      <c r="E232" s="2" t="s">
        <v>38</v>
      </c>
      <c r="F232" s="40">
        <v>6182</v>
      </c>
      <c r="G232" s="2" t="s">
        <v>1095</v>
      </c>
      <c r="H232" s="2" t="str">
        <f t="shared" si="20"/>
        <v>USD</v>
      </c>
      <c r="I232" s="26" t="str">
        <f>Table110[[#This Row],[Short Description]]</f>
        <v>IV6-1122WR15W</v>
      </c>
      <c r="J232" s="2" t="s">
        <v>1097</v>
      </c>
      <c r="K232" s="2" t="s">
        <v>1064</v>
      </c>
      <c r="L232" s="2" t="str">
        <f t="shared" si="21"/>
        <v>Current</v>
      </c>
      <c r="M232" s="2" t="s">
        <v>400</v>
      </c>
      <c r="N232" s="2" t="str">
        <f t="shared" si="22"/>
        <v>Standard Freight</v>
      </c>
      <c r="O232" s="2" t="s">
        <v>39</v>
      </c>
      <c r="P232" s="2" t="s">
        <v>121</v>
      </c>
      <c r="Q232" s="46" t="str">
        <f t="shared" si="23"/>
        <v>https://www.biamp.com</v>
      </c>
      <c r="R232" s="2" t="str">
        <f>Table110[[#This Row],[Manufacturer''s Category]]</f>
        <v>Community</v>
      </c>
    </row>
    <row r="233" spans="1:19" ht="42" customHeight="1" x14ac:dyDescent="0.3">
      <c r="A233" s="2" t="str">
        <f t="shared" si="18"/>
        <v>Biamp Systems</v>
      </c>
      <c r="B233" s="17">
        <f t="shared" si="19"/>
        <v>46076</v>
      </c>
      <c r="C233" s="39" t="s">
        <v>3927</v>
      </c>
      <c r="D233" s="2" t="s">
        <v>1099</v>
      </c>
      <c r="E233" s="2" t="s">
        <v>38</v>
      </c>
      <c r="F233" s="40">
        <v>3850</v>
      </c>
      <c r="G233" s="2" t="s">
        <v>1098</v>
      </c>
      <c r="H233" s="2" t="str">
        <f t="shared" si="20"/>
        <v>USD</v>
      </c>
      <c r="I233" s="26" t="str">
        <f>Table110[[#This Row],[Short Description]]</f>
        <v>IV6-118SB</v>
      </c>
      <c r="J233" s="2" t="s">
        <v>1100</v>
      </c>
      <c r="K233" s="2" t="s">
        <v>1064</v>
      </c>
      <c r="L233" s="2" t="str">
        <f t="shared" si="21"/>
        <v>Current</v>
      </c>
      <c r="M233" s="2" t="s">
        <v>400</v>
      </c>
      <c r="N233" s="2" t="str">
        <f t="shared" si="22"/>
        <v>Standard Freight</v>
      </c>
      <c r="O233" s="2" t="s">
        <v>39</v>
      </c>
      <c r="P233" s="2" t="s">
        <v>121</v>
      </c>
      <c r="Q233" s="46" t="str">
        <f t="shared" si="23"/>
        <v>https://www.biamp.com</v>
      </c>
      <c r="R233" s="2" t="str">
        <f>Table110[[#This Row],[Manufacturer''s Category]]</f>
        <v>Community</v>
      </c>
    </row>
    <row r="234" spans="1:19" ht="42" customHeight="1" x14ac:dyDescent="0.3">
      <c r="A234" s="2" t="str">
        <f t="shared" si="18"/>
        <v>Biamp Systems</v>
      </c>
      <c r="B234" s="17">
        <f t="shared" si="19"/>
        <v>46076</v>
      </c>
      <c r="C234" s="39" t="s">
        <v>3928</v>
      </c>
      <c r="D234" s="2" t="s">
        <v>1102</v>
      </c>
      <c r="E234" s="2" t="s">
        <v>38</v>
      </c>
      <c r="F234" s="40" t="s">
        <v>634</v>
      </c>
      <c r="G234" s="2" t="s">
        <v>1101</v>
      </c>
      <c r="H234" s="2" t="str">
        <f t="shared" si="20"/>
        <v>USD</v>
      </c>
      <c r="I234" s="26" t="str">
        <f>Table110[[#This Row],[Short Description]]</f>
        <v>IV6-118SC</v>
      </c>
      <c r="J234" s="2" t="s">
        <v>1103</v>
      </c>
      <c r="K234" s="2" t="s">
        <v>1064</v>
      </c>
      <c r="L234" s="2" t="str">
        <f t="shared" si="21"/>
        <v>Current</v>
      </c>
      <c r="M234" s="2" t="s">
        <v>400</v>
      </c>
      <c r="N234" s="2" t="str">
        <f t="shared" si="22"/>
        <v>Standard Freight</v>
      </c>
      <c r="O234" s="2" t="s">
        <v>39</v>
      </c>
      <c r="P234" s="2" t="s">
        <v>121</v>
      </c>
      <c r="Q234" s="46" t="str">
        <f t="shared" si="23"/>
        <v>https://www.biamp.com</v>
      </c>
      <c r="R234" s="2" t="str">
        <f>Table110[[#This Row],[Manufacturer''s Category]]</f>
        <v>Community</v>
      </c>
      <c r="S234" s="2" t="s">
        <v>636</v>
      </c>
    </row>
    <row r="235" spans="1:19" ht="42" customHeight="1" x14ac:dyDescent="0.3">
      <c r="A235" s="2" t="str">
        <f t="shared" si="18"/>
        <v>Biamp Systems</v>
      </c>
      <c r="B235" s="17">
        <f t="shared" si="19"/>
        <v>46076</v>
      </c>
      <c r="C235" s="39" t="s">
        <v>3929</v>
      </c>
      <c r="D235" s="2" t="s">
        <v>1105</v>
      </c>
      <c r="E235" s="26" t="s">
        <v>38</v>
      </c>
      <c r="F235" s="40">
        <v>3850</v>
      </c>
      <c r="G235" s="2" t="s">
        <v>1104</v>
      </c>
      <c r="H235" s="2" t="str">
        <f t="shared" si="20"/>
        <v>USD</v>
      </c>
      <c r="I235" s="26" t="str">
        <f>Table110[[#This Row],[Short Description]]</f>
        <v>IV6-118SW</v>
      </c>
      <c r="J235" s="2" t="s">
        <v>1106</v>
      </c>
      <c r="K235" s="2" t="s">
        <v>1064</v>
      </c>
      <c r="L235" s="2" t="str">
        <f t="shared" si="21"/>
        <v>Current</v>
      </c>
      <c r="M235" s="26" t="s">
        <v>400</v>
      </c>
      <c r="N235" s="2" t="str">
        <f t="shared" si="22"/>
        <v>Standard Freight</v>
      </c>
      <c r="O235" s="2" t="s">
        <v>39</v>
      </c>
      <c r="P235" s="2" t="s">
        <v>121</v>
      </c>
      <c r="Q235" s="46" t="str">
        <f t="shared" si="23"/>
        <v>https://www.biamp.com</v>
      </c>
      <c r="R235" s="2" t="str">
        <f>Table110[[#This Row],[Manufacturer''s Category]]</f>
        <v>Community</v>
      </c>
    </row>
    <row r="236" spans="1:19" ht="42" customHeight="1" x14ac:dyDescent="0.3">
      <c r="A236" s="2" t="str">
        <f t="shared" si="18"/>
        <v>Biamp Systems</v>
      </c>
      <c r="B236" s="17">
        <f t="shared" si="19"/>
        <v>46076</v>
      </c>
      <c r="C236" s="39" t="s">
        <v>3930</v>
      </c>
      <c r="D236" s="2" t="s">
        <v>1108</v>
      </c>
      <c r="E236" s="26" t="s">
        <v>38</v>
      </c>
      <c r="F236" s="40">
        <v>5947</v>
      </c>
      <c r="G236" s="2" t="s">
        <v>1107</v>
      </c>
      <c r="H236" s="2" t="str">
        <f t="shared" si="20"/>
        <v>USD</v>
      </c>
      <c r="I236" s="26" t="str">
        <f>Table110[[#This Row],[Short Description]]</f>
        <v>IV6-118SWR</v>
      </c>
      <c r="J236" s="2" t="s">
        <v>1109</v>
      </c>
      <c r="K236" s="2" t="s">
        <v>1064</v>
      </c>
      <c r="L236" s="2" t="str">
        <f t="shared" si="21"/>
        <v>Current</v>
      </c>
      <c r="M236" s="26" t="s">
        <v>400</v>
      </c>
      <c r="N236" s="2" t="str">
        <f t="shared" si="22"/>
        <v>Standard Freight</v>
      </c>
      <c r="O236" s="2" t="s">
        <v>39</v>
      </c>
      <c r="P236" s="2" t="s">
        <v>121</v>
      </c>
      <c r="Q236" s="46" t="str">
        <f t="shared" si="23"/>
        <v>https://www.biamp.com</v>
      </c>
      <c r="R236" s="2" t="str">
        <f>Table110[[#This Row],[Manufacturer''s Category]]</f>
        <v>Community</v>
      </c>
    </row>
    <row r="237" spans="1:19" ht="42" customHeight="1" x14ac:dyDescent="0.3">
      <c r="A237" s="2" t="str">
        <f t="shared" si="18"/>
        <v>Biamp Systems</v>
      </c>
      <c r="B237" s="17">
        <f t="shared" si="19"/>
        <v>46076</v>
      </c>
      <c r="C237" s="39" t="s">
        <v>3931</v>
      </c>
      <c r="D237" s="2" t="s">
        <v>1111</v>
      </c>
      <c r="E237" s="26" t="s">
        <v>38</v>
      </c>
      <c r="F237" s="40">
        <v>5947</v>
      </c>
      <c r="G237" s="2" t="s">
        <v>1110</v>
      </c>
      <c r="H237" s="2" t="str">
        <f t="shared" si="20"/>
        <v>USD</v>
      </c>
      <c r="I237" s="26" t="str">
        <f>Table110[[#This Row],[Short Description]]</f>
        <v>IV6-118SWRB</v>
      </c>
      <c r="J237" s="2" t="s">
        <v>1112</v>
      </c>
      <c r="K237" s="2" t="s">
        <v>1064</v>
      </c>
      <c r="L237" s="2" t="str">
        <f t="shared" si="21"/>
        <v>Current</v>
      </c>
      <c r="M237" s="26" t="s">
        <v>400</v>
      </c>
      <c r="N237" s="2" t="str">
        <f t="shared" si="22"/>
        <v>Standard Freight</v>
      </c>
      <c r="O237" s="2" t="s">
        <v>39</v>
      </c>
      <c r="P237" s="2" t="s">
        <v>121</v>
      </c>
      <c r="Q237" s="46" t="str">
        <f t="shared" si="23"/>
        <v>https://www.biamp.com</v>
      </c>
      <c r="R237" s="2" t="str">
        <f>Table110[[#This Row],[Manufacturer''s Category]]</f>
        <v>Community</v>
      </c>
    </row>
    <row r="238" spans="1:19" ht="42" customHeight="1" x14ac:dyDescent="0.3">
      <c r="A238" s="2" t="str">
        <f t="shared" si="18"/>
        <v>Biamp Systems</v>
      </c>
      <c r="B238" s="17">
        <f t="shared" si="19"/>
        <v>46076</v>
      </c>
      <c r="C238" s="39" t="s">
        <v>3932</v>
      </c>
      <c r="D238" s="2" t="s">
        <v>1114</v>
      </c>
      <c r="E238" s="26" t="s">
        <v>38</v>
      </c>
      <c r="F238" s="40">
        <v>5947</v>
      </c>
      <c r="G238" s="2" t="s">
        <v>1113</v>
      </c>
      <c r="H238" s="2" t="str">
        <f t="shared" si="20"/>
        <v>USD</v>
      </c>
      <c r="I238" s="26" t="str">
        <f>Table110[[#This Row],[Short Description]]</f>
        <v>IV6-118SWRW</v>
      </c>
      <c r="J238" s="2" t="s">
        <v>1115</v>
      </c>
      <c r="K238" s="2" t="s">
        <v>1064</v>
      </c>
      <c r="L238" s="2" t="str">
        <f t="shared" si="21"/>
        <v>Current</v>
      </c>
      <c r="M238" s="26" t="s">
        <v>400</v>
      </c>
      <c r="N238" s="2" t="str">
        <f t="shared" si="22"/>
        <v>Standard Freight</v>
      </c>
      <c r="O238" s="2" t="s">
        <v>39</v>
      </c>
      <c r="P238" s="2" t="s">
        <v>121</v>
      </c>
      <c r="Q238" s="46" t="str">
        <f t="shared" si="23"/>
        <v>https://www.biamp.com</v>
      </c>
      <c r="R238" s="2" t="str">
        <f>Table110[[#This Row],[Manufacturer''s Category]]</f>
        <v>Community</v>
      </c>
    </row>
    <row r="239" spans="1:19" ht="42" customHeight="1" x14ac:dyDescent="0.3">
      <c r="A239" s="2" t="str">
        <f t="shared" si="18"/>
        <v>Biamp Systems</v>
      </c>
      <c r="B239" s="17">
        <f t="shared" si="19"/>
        <v>46076</v>
      </c>
      <c r="C239" s="39" t="s">
        <v>3933</v>
      </c>
      <c r="D239" s="2" t="s">
        <v>1117</v>
      </c>
      <c r="E239" s="26" t="s">
        <v>38</v>
      </c>
      <c r="F239" s="40">
        <v>3034</v>
      </c>
      <c r="G239" s="2" t="s">
        <v>1116</v>
      </c>
      <c r="H239" s="2" t="str">
        <f t="shared" si="20"/>
        <v>USD</v>
      </c>
      <c r="I239" s="26" t="str">
        <f>Table110[[#This Row],[Short Description]]</f>
        <v>IV6-GP-AF</v>
      </c>
      <c r="J239" s="2" t="s">
        <v>1118</v>
      </c>
      <c r="K239" s="2" t="s">
        <v>391</v>
      </c>
      <c r="L239" s="2" t="str">
        <f t="shared" si="21"/>
        <v>Current</v>
      </c>
      <c r="M239" s="26" t="s">
        <v>400</v>
      </c>
      <c r="N239" s="2" t="str">
        <f t="shared" si="22"/>
        <v>Standard Freight</v>
      </c>
      <c r="O239" s="2" t="s">
        <v>39</v>
      </c>
      <c r="P239" s="2" t="s">
        <v>121</v>
      </c>
      <c r="Q239" s="46" t="str">
        <f t="shared" si="23"/>
        <v>https://www.biamp.com</v>
      </c>
      <c r="R239" s="2" t="str">
        <f>Table110[[#This Row],[Manufacturer''s Category]]</f>
        <v>Community</v>
      </c>
    </row>
    <row r="240" spans="1:19" ht="42" customHeight="1" x14ac:dyDescent="0.3">
      <c r="A240" s="2" t="str">
        <f t="shared" si="18"/>
        <v>Biamp Systems</v>
      </c>
      <c r="B240" s="17">
        <f t="shared" si="19"/>
        <v>46076</v>
      </c>
      <c r="C240" s="39" t="s">
        <v>3934</v>
      </c>
      <c r="D240" s="2" t="s">
        <v>1120</v>
      </c>
      <c r="E240" s="26" t="s">
        <v>38</v>
      </c>
      <c r="F240" s="40">
        <v>3034</v>
      </c>
      <c r="G240" s="2" t="s">
        <v>1119</v>
      </c>
      <c r="H240" s="2" t="str">
        <f t="shared" si="20"/>
        <v>USD</v>
      </c>
      <c r="I240" s="26" t="str">
        <f>Table110[[#This Row],[Short Description]]</f>
        <v>IV6-GP-AFW</v>
      </c>
      <c r="J240" s="2" t="s">
        <v>1121</v>
      </c>
      <c r="K240" s="2" t="s">
        <v>391</v>
      </c>
      <c r="L240" s="2" t="str">
        <f t="shared" si="21"/>
        <v>Current</v>
      </c>
      <c r="M240" s="26" t="s">
        <v>400</v>
      </c>
      <c r="N240" s="2" t="str">
        <f t="shared" si="22"/>
        <v>Standard Freight</v>
      </c>
      <c r="O240" s="2" t="s">
        <v>39</v>
      </c>
      <c r="P240" s="2" t="s">
        <v>121</v>
      </c>
      <c r="Q240" s="46" t="str">
        <f t="shared" si="23"/>
        <v>https://www.biamp.com</v>
      </c>
      <c r="R240" s="2" t="str">
        <f>Table110[[#This Row],[Manufacturer''s Category]]</f>
        <v>Community</v>
      </c>
    </row>
    <row r="241" spans="1:18" ht="42" customHeight="1" x14ac:dyDescent="0.3">
      <c r="A241" s="2" t="str">
        <f t="shared" si="18"/>
        <v>Biamp Systems</v>
      </c>
      <c r="B241" s="17">
        <f t="shared" si="19"/>
        <v>46076</v>
      </c>
      <c r="C241" s="39" t="s">
        <v>3935</v>
      </c>
      <c r="D241" s="2" t="s">
        <v>1123</v>
      </c>
      <c r="E241" s="26" t="s">
        <v>38</v>
      </c>
      <c r="F241" s="40">
        <v>1225</v>
      </c>
      <c r="G241" s="2" t="s">
        <v>1122</v>
      </c>
      <c r="H241" s="2" t="str">
        <f t="shared" si="20"/>
        <v>USD</v>
      </c>
      <c r="I241" s="26" t="str">
        <f>Table110[[#This Row],[Short Description]]</f>
        <v>IV6-LAF-PBB</v>
      </c>
      <c r="J241" s="2" t="s">
        <v>1124</v>
      </c>
      <c r="K241" s="2" t="s">
        <v>391</v>
      </c>
      <c r="L241" s="2" t="str">
        <f t="shared" si="21"/>
        <v>Current</v>
      </c>
      <c r="M241" s="26" t="s">
        <v>400</v>
      </c>
      <c r="N241" s="2" t="str">
        <f t="shared" si="22"/>
        <v>Standard Freight</v>
      </c>
      <c r="O241" s="2" t="s">
        <v>39</v>
      </c>
      <c r="P241" s="2" t="s">
        <v>121</v>
      </c>
      <c r="Q241" s="46" t="str">
        <f t="shared" si="23"/>
        <v>https://www.biamp.com</v>
      </c>
      <c r="R241" s="2" t="str">
        <f>Table110[[#This Row],[Manufacturer''s Category]]</f>
        <v>Community</v>
      </c>
    </row>
    <row r="242" spans="1:18" ht="42" customHeight="1" x14ac:dyDescent="0.3">
      <c r="A242" s="2" t="str">
        <f t="shared" si="18"/>
        <v>Biamp Systems</v>
      </c>
      <c r="B242" s="17">
        <f t="shared" si="19"/>
        <v>46076</v>
      </c>
      <c r="C242" s="39" t="s">
        <v>3936</v>
      </c>
      <c r="D242" s="2" t="s">
        <v>1126</v>
      </c>
      <c r="E242" s="26" t="s">
        <v>38</v>
      </c>
      <c r="F242" s="40">
        <v>1225</v>
      </c>
      <c r="G242" s="2" t="s">
        <v>1125</v>
      </c>
      <c r="H242" s="2" t="str">
        <f t="shared" si="20"/>
        <v>USD</v>
      </c>
      <c r="I242" s="26" t="str">
        <f>Table110[[#This Row],[Short Description]]</f>
        <v>IV6-LAF-PBBW</v>
      </c>
      <c r="J242" s="2" t="s">
        <v>1127</v>
      </c>
      <c r="K242" s="2" t="s">
        <v>391</v>
      </c>
      <c r="L242" s="2" t="str">
        <f t="shared" si="21"/>
        <v>Current</v>
      </c>
      <c r="M242" s="26" t="s">
        <v>400</v>
      </c>
      <c r="N242" s="2" t="str">
        <f t="shared" si="22"/>
        <v>Standard Freight</v>
      </c>
      <c r="O242" s="2" t="s">
        <v>39</v>
      </c>
      <c r="P242" s="2" t="s">
        <v>121</v>
      </c>
      <c r="Q242" s="46" t="str">
        <f t="shared" si="23"/>
        <v>https://www.biamp.com</v>
      </c>
      <c r="R242" s="2" t="str">
        <f>Table110[[#This Row],[Manufacturer''s Category]]</f>
        <v>Community</v>
      </c>
    </row>
    <row r="243" spans="1:18" ht="42" customHeight="1" x14ac:dyDescent="0.3">
      <c r="A243" s="2" t="str">
        <f t="shared" si="18"/>
        <v>Biamp Systems</v>
      </c>
      <c r="B243" s="17">
        <f t="shared" si="19"/>
        <v>46076</v>
      </c>
      <c r="C243" s="39" t="s">
        <v>3937</v>
      </c>
      <c r="D243" s="2" t="s">
        <v>1129</v>
      </c>
      <c r="E243" s="26" t="s">
        <v>38</v>
      </c>
      <c r="F243" s="40">
        <v>386</v>
      </c>
      <c r="G243" s="2" t="s">
        <v>1128</v>
      </c>
      <c r="H243" s="2" t="str">
        <f t="shared" si="20"/>
        <v>USD</v>
      </c>
      <c r="I243" s="26" t="str">
        <f>Table110[[#This Row],[Short Description]]</f>
        <v>IV6-LAU</v>
      </c>
      <c r="J243" s="2" t="s">
        <v>1130</v>
      </c>
      <c r="K243" s="2" t="s">
        <v>391</v>
      </c>
      <c r="L243" s="2" t="str">
        <f t="shared" si="21"/>
        <v>Current</v>
      </c>
      <c r="M243" s="26" t="s">
        <v>400</v>
      </c>
      <c r="N243" s="2" t="str">
        <f t="shared" si="22"/>
        <v>Standard Freight</v>
      </c>
      <c r="O243" s="2" t="s">
        <v>58</v>
      </c>
      <c r="P243" s="2" t="s">
        <v>61</v>
      </c>
      <c r="Q243" s="46" t="str">
        <f t="shared" si="23"/>
        <v>https://www.biamp.com</v>
      </c>
      <c r="R243" s="2" t="str">
        <f>Table110[[#This Row],[Manufacturer''s Category]]</f>
        <v>Community</v>
      </c>
    </row>
    <row r="244" spans="1:18" ht="42" customHeight="1" x14ac:dyDescent="0.3">
      <c r="A244" s="2" t="str">
        <f t="shared" si="18"/>
        <v>Biamp Systems</v>
      </c>
      <c r="B244" s="17">
        <f t="shared" si="19"/>
        <v>46076</v>
      </c>
      <c r="C244" s="39" t="s">
        <v>3938</v>
      </c>
      <c r="D244" s="2" t="s">
        <v>1132</v>
      </c>
      <c r="E244" s="26" t="s">
        <v>38</v>
      </c>
      <c r="F244" s="40">
        <v>386</v>
      </c>
      <c r="G244" s="2" t="s">
        <v>1131</v>
      </c>
      <c r="H244" s="2" t="str">
        <f t="shared" si="20"/>
        <v>USD</v>
      </c>
      <c r="I244" s="26" t="str">
        <f>Table110[[#This Row],[Short Description]]</f>
        <v>IV6-LAUW</v>
      </c>
      <c r="J244" s="2" t="s">
        <v>1133</v>
      </c>
      <c r="K244" s="2" t="s">
        <v>391</v>
      </c>
      <c r="L244" s="2" t="str">
        <f t="shared" si="21"/>
        <v>Current</v>
      </c>
      <c r="M244" s="26" t="s">
        <v>400</v>
      </c>
      <c r="N244" s="2" t="str">
        <f t="shared" si="22"/>
        <v>Standard Freight</v>
      </c>
      <c r="O244" s="2" t="s">
        <v>58</v>
      </c>
      <c r="P244" s="2" t="s">
        <v>61</v>
      </c>
      <c r="Q244" s="46" t="str">
        <f t="shared" si="23"/>
        <v>https://www.biamp.com</v>
      </c>
      <c r="R244" s="2" t="str">
        <f>Table110[[#This Row],[Manufacturer''s Category]]</f>
        <v>Community</v>
      </c>
    </row>
    <row r="245" spans="1:18" ht="42" customHeight="1" x14ac:dyDescent="0.3">
      <c r="A245" s="2" t="str">
        <f t="shared" si="18"/>
        <v>Biamp Systems</v>
      </c>
      <c r="B245" s="17">
        <f t="shared" si="19"/>
        <v>46076</v>
      </c>
      <c r="C245" s="39" t="s">
        <v>3939</v>
      </c>
      <c r="D245" s="2" t="s">
        <v>1135</v>
      </c>
      <c r="E245" s="26" t="s">
        <v>38</v>
      </c>
      <c r="F245" s="40">
        <v>182</v>
      </c>
      <c r="G245" s="2" t="s">
        <v>1134</v>
      </c>
      <c r="H245" s="2" t="str">
        <f t="shared" si="20"/>
        <v>USD</v>
      </c>
      <c r="I245" s="26" t="str">
        <f>Table110[[#This Row],[Short Description]]</f>
        <v>IV6-S1</v>
      </c>
      <c r="J245" s="2" t="s">
        <v>1136</v>
      </c>
      <c r="K245" s="2" t="s">
        <v>391</v>
      </c>
      <c r="L245" s="2" t="str">
        <f t="shared" si="21"/>
        <v>Current</v>
      </c>
      <c r="M245" s="26" t="s">
        <v>400</v>
      </c>
      <c r="N245" s="2" t="str">
        <f t="shared" si="22"/>
        <v>Standard Freight</v>
      </c>
      <c r="O245" s="2" t="s">
        <v>39</v>
      </c>
      <c r="P245" s="2" t="s">
        <v>121</v>
      </c>
      <c r="Q245" s="46" t="str">
        <f t="shared" si="23"/>
        <v>https://www.biamp.com</v>
      </c>
      <c r="R245" s="2" t="str">
        <f>Table110[[#This Row],[Manufacturer''s Category]]</f>
        <v>Community</v>
      </c>
    </row>
    <row r="246" spans="1:18" ht="42" customHeight="1" x14ac:dyDescent="0.3">
      <c r="A246" s="2" t="str">
        <f t="shared" si="18"/>
        <v>Biamp Systems</v>
      </c>
      <c r="B246" s="17">
        <f t="shared" si="19"/>
        <v>46076</v>
      </c>
      <c r="C246" s="39" t="s">
        <v>3940</v>
      </c>
      <c r="D246" s="2" t="s">
        <v>1138</v>
      </c>
      <c r="E246" s="26" t="s">
        <v>38</v>
      </c>
      <c r="F246" s="40">
        <v>182</v>
      </c>
      <c r="G246" s="2" t="s">
        <v>1137</v>
      </c>
      <c r="H246" s="2" t="str">
        <f t="shared" si="20"/>
        <v>USD</v>
      </c>
      <c r="I246" s="26" t="str">
        <f>Table110[[#This Row],[Short Description]]</f>
        <v>IV6-S2</v>
      </c>
      <c r="J246" s="2" t="s">
        <v>1139</v>
      </c>
      <c r="K246" s="2" t="s">
        <v>391</v>
      </c>
      <c r="L246" s="2" t="str">
        <f t="shared" si="21"/>
        <v>Current</v>
      </c>
      <c r="M246" s="26" t="s">
        <v>400</v>
      </c>
      <c r="N246" s="2" t="str">
        <f t="shared" si="22"/>
        <v>Standard Freight</v>
      </c>
      <c r="O246" s="2" t="s">
        <v>39</v>
      </c>
      <c r="P246" s="2" t="s">
        <v>121</v>
      </c>
      <c r="Q246" s="46" t="str">
        <f t="shared" si="23"/>
        <v>https://www.biamp.com</v>
      </c>
      <c r="R246" s="2" t="str">
        <f>Table110[[#This Row],[Manufacturer''s Category]]</f>
        <v>Community</v>
      </c>
    </row>
    <row r="247" spans="1:18" ht="42" customHeight="1" x14ac:dyDescent="0.3">
      <c r="A247" s="2" t="str">
        <f t="shared" si="18"/>
        <v>Biamp Systems</v>
      </c>
      <c r="B247" s="17">
        <f t="shared" si="19"/>
        <v>46076</v>
      </c>
      <c r="C247" s="39" t="s">
        <v>3941</v>
      </c>
      <c r="D247" s="2" t="s">
        <v>1141</v>
      </c>
      <c r="E247" s="2" t="s">
        <v>38</v>
      </c>
      <c r="F247" s="40">
        <v>182</v>
      </c>
      <c r="G247" s="2" t="s">
        <v>1140</v>
      </c>
      <c r="H247" s="2" t="str">
        <f t="shared" si="20"/>
        <v>USD</v>
      </c>
      <c r="I247" s="26" t="str">
        <f>Table110[[#This Row],[Short Description]]</f>
        <v>IV6-S2W</v>
      </c>
      <c r="J247" s="2" t="s">
        <v>1142</v>
      </c>
      <c r="K247" s="2" t="s">
        <v>391</v>
      </c>
      <c r="L247" s="2" t="str">
        <f t="shared" si="21"/>
        <v>Current</v>
      </c>
      <c r="M247" s="2" t="s">
        <v>400</v>
      </c>
      <c r="N247" s="2" t="str">
        <f t="shared" si="22"/>
        <v>Standard Freight</v>
      </c>
      <c r="O247" s="2" t="s">
        <v>39</v>
      </c>
      <c r="P247" s="2" t="s">
        <v>121</v>
      </c>
      <c r="Q247" s="46" t="str">
        <f t="shared" si="23"/>
        <v>https://www.biamp.com</v>
      </c>
      <c r="R247" s="2" t="str">
        <f>Table110[[#This Row],[Manufacturer''s Category]]</f>
        <v>Community</v>
      </c>
    </row>
    <row r="248" spans="1:18" ht="42" customHeight="1" x14ac:dyDescent="0.3">
      <c r="A248" s="2" t="str">
        <f t="shared" si="18"/>
        <v>Biamp Systems</v>
      </c>
      <c r="B248" s="17">
        <f t="shared" si="19"/>
        <v>46076</v>
      </c>
      <c r="C248" s="39" t="s">
        <v>3942</v>
      </c>
      <c r="D248" s="2" t="s">
        <v>1144</v>
      </c>
      <c r="E248" s="2" t="s">
        <v>38</v>
      </c>
      <c r="F248" s="40">
        <v>182</v>
      </c>
      <c r="G248" s="2" t="s">
        <v>1143</v>
      </c>
      <c r="H248" s="2" t="str">
        <f t="shared" si="20"/>
        <v>USD</v>
      </c>
      <c r="I248" s="26" t="str">
        <f>Table110[[#This Row],[Short Description]]</f>
        <v>IV6-S3</v>
      </c>
      <c r="J248" s="2" t="s">
        <v>1145</v>
      </c>
      <c r="K248" s="2" t="s">
        <v>391</v>
      </c>
      <c r="L248" s="2" t="str">
        <f t="shared" si="21"/>
        <v>Current</v>
      </c>
      <c r="M248" s="2" t="s">
        <v>400</v>
      </c>
      <c r="N248" s="2" t="str">
        <f t="shared" si="22"/>
        <v>Standard Freight</v>
      </c>
      <c r="O248" s="2" t="s">
        <v>39</v>
      </c>
      <c r="P248" s="2" t="s">
        <v>121</v>
      </c>
      <c r="Q248" s="46" t="str">
        <f t="shared" si="23"/>
        <v>https://www.biamp.com</v>
      </c>
      <c r="R248" s="2" t="str">
        <f>Table110[[#This Row],[Manufacturer''s Category]]</f>
        <v>Community</v>
      </c>
    </row>
    <row r="249" spans="1:18" ht="42" customHeight="1" x14ac:dyDescent="0.3">
      <c r="A249" s="2" t="str">
        <f t="shared" si="18"/>
        <v>Biamp Systems</v>
      </c>
      <c r="B249" s="17">
        <f t="shared" si="19"/>
        <v>46076</v>
      </c>
      <c r="C249" s="39" t="s">
        <v>3943</v>
      </c>
      <c r="D249" s="2" t="s">
        <v>1147</v>
      </c>
      <c r="E249" s="2" t="s">
        <v>38</v>
      </c>
      <c r="F249" s="40">
        <v>182</v>
      </c>
      <c r="G249" s="2" t="s">
        <v>1146</v>
      </c>
      <c r="H249" s="2" t="str">
        <f t="shared" si="20"/>
        <v>USD</v>
      </c>
      <c r="I249" s="26" t="str">
        <f>Table110[[#This Row],[Short Description]]</f>
        <v>IV6-S3W</v>
      </c>
      <c r="J249" s="2" t="s">
        <v>1148</v>
      </c>
      <c r="K249" s="2" t="s">
        <v>391</v>
      </c>
      <c r="L249" s="2" t="str">
        <f t="shared" si="21"/>
        <v>Current</v>
      </c>
      <c r="M249" s="2" t="s">
        <v>400</v>
      </c>
      <c r="N249" s="2" t="str">
        <f t="shared" si="22"/>
        <v>Standard Freight</v>
      </c>
      <c r="O249" s="2" t="s">
        <v>39</v>
      </c>
      <c r="P249" s="2" t="s">
        <v>121</v>
      </c>
      <c r="Q249" s="46" t="str">
        <f t="shared" si="23"/>
        <v>https://www.biamp.com</v>
      </c>
      <c r="R249" s="2" t="str">
        <f>Table110[[#This Row],[Manufacturer''s Category]]</f>
        <v>Community</v>
      </c>
    </row>
    <row r="250" spans="1:18" ht="42" customHeight="1" x14ac:dyDescent="0.3">
      <c r="A250" s="2" t="str">
        <f t="shared" si="18"/>
        <v>Biamp Systems</v>
      </c>
      <c r="B250" s="17">
        <f t="shared" si="19"/>
        <v>46076</v>
      </c>
      <c r="C250" s="39" t="s">
        <v>3944</v>
      </c>
      <c r="D250" s="2" t="s">
        <v>1150</v>
      </c>
      <c r="E250" s="2" t="s">
        <v>38</v>
      </c>
      <c r="F250" s="40">
        <v>4200</v>
      </c>
      <c r="G250" s="2" t="s">
        <v>1149</v>
      </c>
      <c r="H250" s="2" t="str">
        <f t="shared" si="20"/>
        <v>USD</v>
      </c>
      <c r="I250" s="26" t="str">
        <f>Table110[[#This Row],[Short Description]]</f>
        <v>IV6-SB-AF</v>
      </c>
      <c r="J250" s="2" t="s">
        <v>1151</v>
      </c>
      <c r="K250" s="2" t="s">
        <v>391</v>
      </c>
      <c r="L250" s="2" t="str">
        <f t="shared" si="21"/>
        <v>Current</v>
      </c>
      <c r="M250" s="2" t="s">
        <v>400</v>
      </c>
      <c r="N250" s="2" t="str">
        <f t="shared" si="22"/>
        <v>Standard Freight</v>
      </c>
      <c r="O250" s="2" t="s">
        <v>39</v>
      </c>
      <c r="P250" s="2" t="s">
        <v>121</v>
      </c>
      <c r="Q250" s="46" t="str">
        <f t="shared" si="23"/>
        <v>https://www.biamp.com</v>
      </c>
      <c r="R250" s="2" t="str">
        <f>Table110[[#This Row],[Manufacturer''s Category]]</f>
        <v>Community</v>
      </c>
    </row>
    <row r="251" spans="1:18" ht="42" customHeight="1" x14ac:dyDescent="0.3">
      <c r="A251" s="2" t="str">
        <f t="shared" si="18"/>
        <v>Biamp Systems</v>
      </c>
      <c r="B251" s="17">
        <f t="shared" si="19"/>
        <v>46076</v>
      </c>
      <c r="C251" s="39" t="s">
        <v>3945</v>
      </c>
      <c r="D251" s="2" t="s">
        <v>1153</v>
      </c>
      <c r="E251" s="2" t="s">
        <v>38</v>
      </c>
      <c r="F251" s="40">
        <v>4200</v>
      </c>
      <c r="G251" s="2" t="s">
        <v>1152</v>
      </c>
      <c r="H251" s="2" t="str">
        <f t="shared" si="20"/>
        <v>USD</v>
      </c>
      <c r="I251" s="26" t="str">
        <f>Table110[[#This Row],[Short Description]]</f>
        <v>IV6-SB-AFW</v>
      </c>
      <c r="J251" s="2" t="s">
        <v>1154</v>
      </c>
      <c r="K251" s="2" t="s">
        <v>391</v>
      </c>
      <c r="L251" s="2" t="str">
        <f t="shared" si="21"/>
        <v>Current</v>
      </c>
      <c r="M251" s="2" t="s">
        <v>400</v>
      </c>
      <c r="N251" s="2" t="str">
        <f t="shared" si="22"/>
        <v>Standard Freight</v>
      </c>
      <c r="O251" s="2" t="s">
        <v>39</v>
      </c>
      <c r="P251" s="2" t="s">
        <v>121</v>
      </c>
      <c r="Q251" s="46" t="str">
        <f t="shared" si="23"/>
        <v>https://www.biamp.com</v>
      </c>
      <c r="R251" s="2" t="str">
        <f>Table110[[#This Row],[Manufacturer''s Category]]</f>
        <v>Community</v>
      </c>
    </row>
    <row r="252" spans="1:18" ht="42" customHeight="1" x14ac:dyDescent="0.3">
      <c r="A252" s="2" t="str">
        <f t="shared" si="18"/>
        <v>Biamp Systems</v>
      </c>
      <c r="B252" s="17">
        <f t="shared" si="19"/>
        <v>46076</v>
      </c>
      <c r="C252" s="39" t="s">
        <v>3946</v>
      </c>
      <c r="D252" s="2" t="s">
        <v>1156</v>
      </c>
      <c r="E252" s="2" t="s">
        <v>38</v>
      </c>
      <c r="F252" s="40">
        <v>176</v>
      </c>
      <c r="G252" s="2" t="s">
        <v>1155</v>
      </c>
      <c r="H252" s="2" t="str">
        <f t="shared" si="20"/>
        <v>USD</v>
      </c>
      <c r="I252" s="26" t="str">
        <f>Table110[[#This Row],[Short Description]]</f>
        <v>IVY1082B</v>
      </c>
      <c r="J252" s="2" t="s">
        <v>1157</v>
      </c>
      <c r="K252" s="2" t="s">
        <v>391</v>
      </c>
      <c r="L252" s="2" t="str">
        <f t="shared" si="21"/>
        <v>Current</v>
      </c>
      <c r="M252" s="2" t="s">
        <v>400</v>
      </c>
      <c r="N252" s="2" t="str">
        <f t="shared" si="22"/>
        <v>Standard Freight</v>
      </c>
      <c r="O252" s="2" t="s">
        <v>39</v>
      </c>
      <c r="P252" s="2" t="s">
        <v>121</v>
      </c>
      <c r="Q252" s="46" t="str">
        <f t="shared" si="23"/>
        <v>https://www.biamp.com</v>
      </c>
      <c r="R252" s="2" t="str">
        <f>Table110[[#This Row],[Manufacturer''s Category]]</f>
        <v>Community</v>
      </c>
    </row>
    <row r="253" spans="1:18" ht="42" customHeight="1" x14ac:dyDescent="0.3">
      <c r="A253" s="2" t="str">
        <f t="shared" si="18"/>
        <v>Biamp Systems</v>
      </c>
      <c r="B253" s="17">
        <f t="shared" si="19"/>
        <v>46076</v>
      </c>
      <c r="C253" s="39" t="s">
        <v>3947</v>
      </c>
      <c r="D253" s="2" t="s">
        <v>1159</v>
      </c>
      <c r="E253" s="2" t="s">
        <v>38</v>
      </c>
      <c r="F253" s="40">
        <v>176</v>
      </c>
      <c r="G253" s="2" t="s">
        <v>1158</v>
      </c>
      <c r="H253" s="2" t="str">
        <f t="shared" si="20"/>
        <v>USD</v>
      </c>
      <c r="I253" s="26" t="str">
        <f>Table110[[#This Row],[Short Description]]</f>
        <v>IVY1082W</v>
      </c>
      <c r="J253" s="2" t="s">
        <v>1160</v>
      </c>
      <c r="K253" s="2" t="s">
        <v>391</v>
      </c>
      <c r="L253" s="2" t="str">
        <f t="shared" si="21"/>
        <v>Current</v>
      </c>
      <c r="M253" s="2" t="s">
        <v>400</v>
      </c>
      <c r="N253" s="2" t="str">
        <f t="shared" si="22"/>
        <v>Standard Freight</v>
      </c>
      <c r="O253" s="2" t="s">
        <v>39</v>
      </c>
      <c r="P253" s="2" t="s">
        <v>121</v>
      </c>
      <c r="Q253" s="46" t="str">
        <f t="shared" si="23"/>
        <v>https://www.biamp.com</v>
      </c>
      <c r="R253" s="2" t="str">
        <f>Table110[[#This Row],[Manufacturer''s Category]]</f>
        <v>Community</v>
      </c>
    </row>
    <row r="254" spans="1:18" ht="42" customHeight="1" x14ac:dyDescent="0.3">
      <c r="A254" s="2" t="str">
        <f t="shared" si="18"/>
        <v>Biamp Systems</v>
      </c>
      <c r="B254" s="17">
        <f t="shared" si="19"/>
        <v>46076</v>
      </c>
      <c r="C254" s="39" t="s">
        <v>3948</v>
      </c>
      <c r="D254" s="2" t="s">
        <v>1162</v>
      </c>
      <c r="E254" s="2" t="s">
        <v>38</v>
      </c>
      <c r="F254" s="40">
        <v>399</v>
      </c>
      <c r="G254" s="2" t="s">
        <v>1161</v>
      </c>
      <c r="H254" s="2" t="str">
        <f t="shared" si="20"/>
        <v>USD</v>
      </c>
      <c r="I254" s="26" t="str">
        <f>Table110[[#This Row],[Short Description]]</f>
        <v>IVY1122B</v>
      </c>
      <c r="J254" s="2" t="s">
        <v>1163</v>
      </c>
      <c r="K254" s="2" t="s">
        <v>391</v>
      </c>
      <c r="L254" s="2" t="str">
        <f t="shared" si="21"/>
        <v>Current</v>
      </c>
      <c r="M254" s="2" t="s">
        <v>400</v>
      </c>
      <c r="N254" s="2" t="str">
        <f t="shared" si="22"/>
        <v>Standard Freight</v>
      </c>
      <c r="O254" s="2" t="s">
        <v>39</v>
      </c>
      <c r="P254" s="2" t="s">
        <v>121</v>
      </c>
      <c r="Q254" s="46" t="str">
        <f t="shared" si="23"/>
        <v>https://www.biamp.com</v>
      </c>
      <c r="R254" s="2" t="str">
        <f>Table110[[#This Row],[Manufacturer''s Category]]</f>
        <v>Community</v>
      </c>
    </row>
    <row r="255" spans="1:18" ht="42" customHeight="1" x14ac:dyDescent="0.3">
      <c r="A255" s="2" t="str">
        <f t="shared" si="18"/>
        <v>Biamp Systems</v>
      </c>
      <c r="B255" s="17">
        <f t="shared" si="19"/>
        <v>46076</v>
      </c>
      <c r="C255" s="39" t="s">
        <v>3949</v>
      </c>
      <c r="D255" s="2" t="s">
        <v>1165</v>
      </c>
      <c r="E255" s="2" t="s">
        <v>38</v>
      </c>
      <c r="F255" s="40">
        <v>399</v>
      </c>
      <c r="G255" s="2" t="s">
        <v>1164</v>
      </c>
      <c r="H255" s="2" t="str">
        <f t="shared" si="20"/>
        <v>USD</v>
      </c>
      <c r="I255" s="26" t="str">
        <f>Table110[[#This Row],[Short Description]]</f>
        <v>IVY1122W</v>
      </c>
      <c r="J255" s="2" t="s">
        <v>1166</v>
      </c>
      <c r="K255" s="2" t="s">
        <v>391</v>
      </c>
      <c r="L255" s="2" t="str">
        <f t="shared" si="21"/>
        <v>Current</v>
      </c>
      <c r="M255" s="2" t="s">
        <v>400</v>
      </c>
      <c r="N255" s="2" t="str">
        <f t="shared" si="22"/>
        <v>Standard Freight</v>
      </c>
      <c r="O255" s="2" t="s">
        <v>39</v>
      </c>
      <c r="P255" s="2" t="s">
        <v>121</v>
      </c>
      <c r="Q255" s="46" t="str">
        <f t="shared" si="23"/>
        <v>https://www.biamp.com</v>
      </c>
      <c r="R255" s="2" t="str">
        <f>Table110[[#This Row],[Manufacturer''s Category]]</f>
        <v>Community</v>
      </c>
    </row>
    <row r="256" spans="1:18" ht="42" customHeight="1" x14ac:dyDescent="0.3">
      <c r="A256" s="2" t="str">
        <f t="shared" si="18"/>
        <v>Biamp Systems</v>
      </c>
      <c r="B256" s="17">
        <f t="shared" si="19"/>
        <v>46076</v>
      </c>
      <c r="C256" s="39" t="s">
        <v>3950</v>
      </c>
      <c r="D256" s="2" t="s">
        <v>1168</v>
      </c>
      <c r="E256" s="2" t="s">
        <v>38</v>
      </c>
      <c r="F256" s="40">
        <v>432</v>
      </c>
      <c r="G256" s="2" t="s">
        <v>1167</v>
      </c>
      <c r="H256" s="2" t="str">
        <f t="shared" si="20"/>
        <v>USD</v>
      </c>
      <c r="I256" s="26" t="str">
        <f>Table110[[#This Row],[Short Description]]</f>
        <v>IVY1152B</v>
      </c>
      <c r="J256" s="2" t="s">
        <v>1169</v>
      </c>
      <c r="K256" s="2" t="s">
        <v>391</v>
      </c>
      <c r="L256" s="2" t="str">
        <f t="shared" si="21"/>
        <v>Current</v>
      </c>
      <c r="M256" s="2" t="s">
        <v>400</v>
      </c>
      <c r="N256" s="2" t="str">
        <f t="shared" si="22"/>
        <v>Standard Freight</v>
      </c>
      <c r="O256" s="2" t="s">
        <v>39</v>
      </c>
      <c r="P256" s="2" t="s">
        <v>121</v>
      </c>
      <c r="Q256" s="46" t="str">
        <f t="shared" si="23"/>
        <v>https://www.biamp.com</v>
      </c>
      <c r="R256" s="2" t="str">
        <f>Table110[[#This Row],[Manufacturer''s Category]]</f>
        <v>Community</v>
      </c>
    </row>
    <row r="257" spans="1:18" ht="42" customHeight="1" x14ac:dyDescent="0.3">
      <c r="A257" s="2" t="str">
        <f t="shared" si="18"/>
        <v>Biamp Systems</v>
      </c>
      <c r="B257" s="17">
        <f t="shared" si="19"/>
        <v>46076</v>
      </c>
      <c r="C257" s="39" t="s">
        <v>3951</v>
      </c>
      <c r="D257" s="2" t="s">
        <v>1171</v>
      </c>
      <c r="E257" s="2" t="s">
        <v>38</v>
      </c>
      <c r="F257" s="40">
        <v>432</v>
      </c>
      <c r="G257" s="2" t="s">
        <v>1170</v>
      </c>
      <c r="H257" s="2" t="str">
        <f t="shared" si="20"/>
        <v>USD</v>
      </c>
      <c r="I257" s="26" t="str">
        <f>Table110[[#This Row],[Short Description]]</f>
        <v>IVY1152W</v>
      </c>
      <c r="J257" s="2" t="s">
        <v>1172</v>
      </c>
      <c r="K257" s="2" t="s">
        <v>391</v>
      </c>
      <c r="L257" s="2" t="str">
        <f t="shared" si="21"/>
        <v>Current</v>
      </c>
      <c r="M257" s="2" t="s">
        <v>400</v>
      </c>
      <c r="N257" s="2" t="str">
        <f t="shared" si="22"/>
        <v>Standard Freight</v>
      </c>
      <c r="O257" s="2" t="s">
        <v>39</v>
      </c>
      <c r="P257" s="2" t="s">
        <v>121</v>
      </c>
      <c r="Q257" s="46" t="str">
        <f t="shared" si="23"/>
        <v>https://www.biamp.com</v>
      </c>
      <c r="R257" s="2" t="str">
        <f>Table110[[#This Row],[Manufacturer''s Category]]</f>
        <v>Community</v>
      </c>
    </row>
    <row r="258" spans="1:18" ht="42" customHeight="1" x14ac:dyDescent="0.3">
      <c r="A258" s="2" t="str">
        <f t="shared" ref="A258:A321" si="24">Company</f>
        <v>Biamp Systems</v>
      </c>
      <c r="B258" s="17">
        <f t="shared" ref="B258:B321" si="25">Effectivity_Date</f>
        <v>46076</v>
      </c>
      <c r="C258" s="39" t="s">
        <v>3952</v>
      </c>
      <c r="D258" s="2" t="s">
        <v>1174</v>
      </c>
      <c r="E258" s="2" t="s">
        <v>38</v>
      </c>
      <c r="F258" s="40">
        <v>492</v>
      </c>
      <c r="G258" s="2" t="s">
        <v>1173</v>
      </c>
      <c r="H258" s="2" t="str">
        <f t="shared" ref="H258:H313" si="26">Currency</f>
        <v>USD</v>
      </c>
      <c r="I258" s="26" t="str">
        <f>Table110[[#This Row],[Short Description]]</f>
        <v>IVY1153B</v>
      </c>
      <c r="J258" s="2" t="s">
        <v>1175</v>
      </c>
      <c r="K258" s="2" t="s">
        <v>391</v>
      </c>
      <c r="L258" s="2" t="str">
        <f t="shared" ref="L258:L313" si="27">ItemStatus</f>
        <v>Current</v>
      </c>
      <c r="M258" s="2" t="s">
        <v>400</v>
      </c>
      <c r="N258" s="2" t="str">
        <f t="shared" ref="N258:N313" si="28">Freight</f>
        <v>Standard Freight</v>
      </c>
      <c r="O258" s="2" t="s">
        <v>39</v>
      </c>
      <c r="P258" s="2" t="s">
        <v>121</v>
      </c>
      <c r="Q258" s="46" t="str">
        <f t="shared" ref="Q258:Q321" si="29">URL</f>
        <v>https://www.biamp.com</v>
      </c>
      <c r="R258" s="2" t="str">
        <f>Table110[[#This Row],[Manufacturer''s Category]]</f>
        <v>Community</v>
      </c>
    </row>
    <row r="259" spans="1:18" ht="42" customHeight="1" x14ac:dyDescent="0.3">
      <c r="A259" s="2" t="str">
        <f t="shared" si="24"/>
        <v>Biamp Systems</v>
      </c>
      <c r="B259" s="17">
        <f t="shared" si="25"/>
        <v>46076</v>
      </c>
      <c r="C259" s="39" t="s">
        <v>3953</v>
      </c>
      <c r="D259" s="2" t="s">
        <v>1177</v>
      </c>
      <c r="E259" s="2" t="s">
        <v>38</v>
      </c>
      <c r="F259" s="40">
        <v>492</v>
      </c>
      <c r="G259" s="2" t="s">
        <v>1176</v>
      </c>
      <c r="H259" s="2" t="str">
        <f t="shared" si="26"/>
        <v>USD</v>
      </c>
      <c r="I259" s="26" t="str">
        <f>Table110[[#This Row],[Short Description]]</f>
        <v>IVY1153W</v>
      </c>
      <c r="J259" s="2" t="s">
        <v>1178</v>
      </c>
      <c r="K259" s="2" t="s">
        <v>391</v>
      </c>
      <c r="L259" s="2" t="str">
        <f t="shared" si="27"/>
        <v>Current</v>
      </c>
      <c r="M259" s="2" t="s">
        <v>400</v>
      </c>
      <c r="N259" s="2" t="str">
        <f t="shared" si="28"/>
        <v>Standard Freight</v>
      </c>
      <c r="O259" s="2" t="s">
        <v>39</v>
      </c>
      <c r="P259" s="2" t="s">
        <v>121</v>
      </c>
      <c r="Q259" s="46" t="str">
        <f t="shared" si="29"/>
        <v>https://www.biamp.com</v>
      </c>
      <c r="R259" s="2" t="str">
        <f>Table110[[#This Row],[Manufacturer''s Category]]</f>
        <v>Community</v>
      </c>
    </row>
    <row r="260" spans="1:18" ht="42" customHeight="1" x14ac:dyDescent="0.3">
      <c r="A260" s="2" t="str">
        <f t="shared" si="24"/>
        <v>Biamp Systems</v>
      </c>
      <c r="B260" s="17">
        <f t="shared" si="25"/>
        <v>46076</v>
      </c>
      <c r="C260" s="39" t="s">
        <v>3954</v>
      </c>
      <c r="D260" s="2" t="s">
        <v>1180</v>
      </c>
      <c r="E260" s="2" t="s">
        <v>38</v>
      </c>
      <c r="F260" s="40">
        <v>206</v>
      </c>
      <c r="G260" s="2" t="s">
        <v>1179</v>
      </c>
      <c r="H260" s="2" t="str">
        <f t="shared" si="26"/>
        <v>USD</v>
      </c>
      <c r="I260" s="26" t="str">
        <f>Table110[[#This Row],[Short Description]]</f>
        <v>IVY2082B</v>
      </c>
      <c r="J260" s="2" t="s">
        <v>1181</v>
      </c>
      <c r="K260" s="2" t="s">
        <v>391</v>
      </c>
      <c r="L260" s="2" t="str">
        <f t="shared" si="27"/>
        <v>Current</v>
      </c>
      <c r="M260" s="2" t="s">
        <v>400</v>
      </c>
      <c r="N260" s="2" t="str">
        <f t="shared" si="28"/>
        <v>Standard Freight</v>
      </c>
      <c r="O260" s="2" t="s">
        <v>39</v>
      </c>
      <c r="P260" s="2" t="s">
        <v>121</v>
      </c>
      <c r="Q260" s="46" t="str">
        <f t="shared" si="29"/>
        <v>https://www.biamp.com</v>
      </c>
      <c r="R260" s="2" t="str">
        <f>Table110[[#This Row],[Manufacturer''s Category]]</f>
        <v>Community</v>
      </c>
    </row>
    <row r="261" spans="1:18" ht="42" customHeight="1" x14ac:dyDescent="0.3">
      <c r="A261" s="2" t="str">
        <f t="shared" si="24"/>
        <v>Biamp Systems</v>
      </c>
      <c r="B261" s="17">
        <f t="shared" si="25"/>
        <v>46076</v>
      </c>
      <c r="C261" s="39" t="s">
        <v>3955</v>
      </c>
      <c r="D261" s="2" t="s">
        <v>1183</v>
      </c>
      <c r="E261" s="2" t="s">
        <v>38</v>
      </c>
      <c r="F261" s="40">
        <v>206</v>
      </c>
      <c r="G261" s="2" t="s">
        <v>1182</v>
      </c>
      <c r="H261" s="2" t="str">
        <f t="shared" si="26"/>
        <v>USD</v>
      </c>
      <c r="I261" s="26" t="str">
        <f>Table110[[#This Row],[Short Description]]</f>
        <v>IVY2082W</v>
      </c>
      <c r="J261" s="2" t="s">
        <v>1184</v>
      </c>
      <c r="K261" s="2" t="s">
        <v>391</v>
      </c>
      <c r="L261" s="2" t="str">
        <f t="shared" si="27"/>
        <v>Current</v>
      </c>
      <c r="M261" s="2" t="s">
        <v>400</v>
      </c>
      <c r="N261" s="2" t="str">
        <f t="shared" si="28"/>
        <v>Standard Freight</v>
      </c>
      <c r="O261" s="2" t="s">
        <v>39</v>
      </c>
      <c r="P261" s="2" t="s">
        <v>121</v>
      </c>
      <c r="Q261" s="46" t="str">
        <f t="shared" si="29"/>
        <v>https://www.biamp.com</v>
      </c>
      <c r="R261" s="2" t="str">
        <f>Table110[[#This Row],[Manufacturer''s Category]]</f>
        <v>Community</v>
      </c>
    </row>
    <row r="262" spans="1:18" ht="42" customHeight="1" x14ac:dyDescent="0.3">
      <c r="A262" s="2" t="str">
        <f t="shared" si="24"/>
        <v>Biamp Systems</v>
      </c>
      <c r="B262" s="17">
        <f t="shared" si="25"/>
        <v>46076</v>
      </c>
      <c r="C262" s="3" t="s">
        <v>3970</v>
      </c>
      <c r="D262" s="2" t="s">
        <v>1186</v>
      </c>
      <c r="E262" s="2" t="s">
        <v>38</v>
      </c>
      <c r="F262" s="40">
        <v>4664</v>
      </c>
      <c r="G262" s="2" t="s">
        <v>1185</v>
      </c>
      <c r="H262" s="2" t="str">
        <f t="shared" si="26"/>
        <v>USD</v>
      </c>
      <c r="I262" s="26" t="str">
        <f>Table110[[#This Row],[Short Description]]</f>
        <v>LVH-900AFB</v>
      </c>
      <c r="J262" s="2" t="s">
        <v>1187</v>
      </c>
      <c r="K262" s="2" t="s">
        <v>391</v>
      </c>
      <c r="L262" s="2" t="str">
        <f t="shared" si="27"/>
        <v>Current</v>
      </c>
      <c r="M262" s="2" t="s">
        <v>400</v>
      </c>
      <c r="N262" s="2" t="str">
        <f t="shared" si="28"/>
        <v>Standard Freight</v>
      </c>
      <c r="O262" s="2" t="s">
        <v>39</v>
      </c>
      <c r="P262" s="2" t="s">
        <v>121</v>
      </c>
      <c r="Q262" s="46" t="str">
        <f t="shared" si="29"/>
        <v>https://www.biamp.com</v>
      </c>
      <c r="R262" s="2" t="str">
        <f>Table110[[#This Row],[Manufacturer''s Category]]</f>
        <v>Community</v>
      </c>
    </row>
    <row r="263" spans="1:18" ht="42" customHeight="1" x14ac:dyDescent="0.3">
      <c r="A263" s="2" t="str">
        <f t="shared" si="24"/>
        <v>Biamp Systems</v>
      </c>
      <c r="B263" s="17">
        <f t="shared" si="25"/>
        <v>46076</v>
      </c>
      <c r="C263" s="3" t="s">
        <v>3971</v>
      </c>
      <c r="D263" s="2" t="s">
        <v>1189</v>
      </c>
      <c r="E263" s="2" t="s">
        <v>38</v>
      </c>
      <c r="F263" s="40">
        <v>4664</v>
      </c>
      <c r="G263" s="2" t="s">
        <v>1188</v>
      </c>
      <c r="H263" s="2" t="str">
        <f t="shared" si="26"/>
        <v>USD</v>
      </c>
      <c r="I263" s="26" t="str">
        <f>Table110[[#This Row],[Short Description]]</f>
        <v>LVH-900AFW</v>
      </c>
      <c r="J263" s="2" t="s">
        <v>1190</v>
      </c>
      <c r="K263" s="2" t="s">
        <v>391</v>
      </c>
      <c r="L263" s="2" t="str">
        <f t="shared" si="27"/>
        <v>Current</v>
      </c>
      <c r="M263" s="2" t="s">
        <v>400</v>
      </c>
      <c r="N263" s="2" t="str">
        <f t="shared" si="28"/>
        <v>Standard Freight</v>
      </c>
      <c r="O263" s="2" t="s">
        <v>39</v>
      </c>
      <c r="P263" s="2" t="s">
        <v>121</v>
      </c>
      <c r="Q263" s="46" t="str">
        <f t="shared" si="29"/>
        <v>https://www.biamp.com</v>
      </c>
      <c r="R263" s="2" t="str">
        <f>Table110[[#This Row],[Manufacturer''s Category]]</f>
        <v>Community</v>
      </c>
    </row>
    <row r="264" spans="1:18" ht="42" customHeight="1" x14ac:dyDescent="0.3">
      <c r="A264" s="2" t="str">
        <f t="shared" si="24"/>
        <v>Biamp Systems</v>
      </c>
      <c r="B264" s="17">
        <f t="shared" si="25"/>
        <v>46076</v>
      </c>
      <c r="C264" s="3" t="s">
        <v>3972</v>
      </c>
      <c r="D264" s="2" t="s">
        <v>1192</v>
      </c>
      <c r="E264" s="2" t="s">
        <v>38</v>
      </c>
      <c r="F264" s="40">
        <v>316</v>
      </c>
      <c r="G264" s="2" t="s">
        <v>1191</v>
      </c>
      <c r="H264" s="2" t="str">
        <f t="shared" si="26"/>
        <v>USD</v>
      </c>
      <c r="I264" s="26" t="str">
        <f>Table110[[#This Row],[Short Description]]</f>
        <v>LVH-900ASPTP</v>
      </c>
      <c r="J264" s="2" t="s">
        <v>1193</v>
      </c>
      <c r="K264" s="2" t="s">
        <v>391</v>
      </c>
      <c r="L264" s="2" t="str">
        <f t="shared" si="27"/>
        <v>Current</v>
      </c>
      <c r="M264" s="2" t="s">
        <v>400</v>
      </c>
      <c r="N264" s="2" t="str">
        <f t="shared" si="28"/>
        <v>Standard Freight</v>
      </c>
      <c r="O264" s="2" t="s">
        <v>39</v>
      </c>
      <c r="P264" s="2" t="s">
        <v>121</v>
      </c>
      <c r="Q264" s="46" t="str">
        <f t="shared" si="29"/>
        <v>https://www.biamp.com</v>
      </c>
      <c r="R264" s="2" t="str">
        <f>Table110[[#This Row],[Manufacturer''s Category]]</f>
        <v>Community</v>
      </c>
    </row>
    <row r="265" spans="1:18" ht="42" customHeight="1" x14ac:dyDescent="0.3">
      <c r="A265" s="2" t="str">
        <f t="shared" si="24"/>
        <v>Biamp Systems</v>
      </c>
      <c r="B265" s="17">
        <f t="shared" si="25"/>
        <v>46076</v>
      </c>
      <c r="C265" s="3" t="s">
        <v>3973</v>
      </c>
      <c r="D265" s="2" t="s">
        <v>1195</v>
      </c>
      <c r="E265" s="2" t="s">
        <v>38</v>
      </c>
      <c r="F265" s="40">
        <v>2332</v>
      </c>
      <c r="G265" s="2" t="s">
        <v>1194</v>
      </c>
      <c r="H265" s="2" t="str">
        <f t="shared" si="26"/>
        <v>USD</v>
      </c>
      <c r="I265" s="26" t="str">
        <f>Table110[[#This Row],[Short Description]]</f>
        <v>LVH-900PBB</v>
      </c>
      <c r="J265" s="2" t="s">
        <v>1196</v>
      </c>
      <c r="K265" s="2" t="s">
        <v>391</v>
      </c>
      <c r="L265" s="2" t="str">
        <f t="shared" si="27"/>
        <v>Current</v>
      </c>
      <c r="M265" s="2" t="s">
        <v>400</v>
      </c>
      <c r="N265" s="2" t="str">
        <f t="shared" si="28"/>
        <v>Standard Freight</v>
      </c>
      <c r="O265" s="2" t="s">
        <v>39</v>
      </c>
      <c r="P265" s="2" t="s">
        <v>121</v>
      </c>
      <c r="Q265" s="46" t="str">
        <f t="shared" si="29"/>
        <v>https://www.biamp.com</v>
      </c>
      <c r="R265" s="2" t="str">
        <f>Table110[[#This Row],[Manufacturer''s Category]]</f>
        <v>Community</v>
      </c>
    </row>
    <row r="266" spans="1:18" ht="42" customHeight="1" x14ac:dyDescent="0.3">
      <c r="A266" s="2" t="str">
        <f t="shared" si="24"/>
        <v>Biamp Systems</v>
      </c>
      <c r="B266" s="17">
        <f t="shared" si="25"/>
        <v>46076</v>
      </c>
      <c r="C266" s="3" t="s">
        <v>3974</v>
      </c>
      <c r="D266" s="2" t="s">
        <v>1198</v>
      </c>
      <c r="E266" s="2" t="s">
        <v>38</v>
      </c>
      <c r="F266" s="40">
        <v>2332</v>
      </c>
      <c r="G266" s="2" t="s">
        <v>1197</v>
      </c>
      <c r="H266" s="2" t="str">
        <f t="shared" si="26"/>
        <v>USD</v>
      </c>
      <c r="I266" s="26" t="str">
        <f>Table110[[#This Row],[Short Description]]</f>
        <v>LVH-900PBW</v>
      </c>
      <c r="J266" s="2" t="s">
        <v>1199</v>
      </c>
      <c r="K266" s="2" t="s">
        <v>391</v>
      </c>
      <c r="L266" s="2" t="str">
        <f t="shared" si="27"/>
        <v>Current</v>
      </c>
      <c r="M266" s="2" t="s">
        <v>400</v>
      </c>
      <c r="N266" s="2" t="str">
        <f t="shared" si="28"/>
        <v>Standard Freight</v>
      </c>
      <c r="O266" s="2" t="s">
        <v>39</v>
      </c>
      <c r="P266" s="2" t="s">
        <v>121</v>
      </c>
      <c r="Q266" s="46" t="str">
        <f t="shared" si="29"/>
        <v>https://www.biamp.com</v>
      </c>
      <c r="R266" s="2" t="str">
        <f>Table110[[#This Row],[Manufacturer''s Category]]</f>
        <v>Community</v>
      </c>
    </row>
    <row r="267" spans="1:18" ht="42" customHeight="1" x14ac:dyDescent="0.3">
      <c r="A267" s="2" t="str">
        <f t="shared" si="24"/>
        <v>Biamp Systems</v>
      </c>
      <c r="B267" s="17">
        <f t="shared" si="25"/>
        <v>46076</v>
      </c>
      <c r="C267" s="3" t="s">
        <v>3975</v>
      </c>
      <c r="D267" s="2" t="s">
        <v>1201</v>
      </c>
      <c r="E267" s="2" t="s">
        <v>38</v>
      </c>
      <c r="F267" s="40">
        <v>2101</v>
      </c>
      <c r="G267" s="2" t="s">
        <v>1200</v>
      </c>
      <c r="H267" s="2" t="str">
        <f t="shared" si="26"/>
        <v>USD</v>
      </c>
      <c r="I267" s="26" t="str">
        <f>Table110[[#This Row],[Short Description]]</f>
        <v>LVH-900SP1B</v>
      </c>
      <c r="J267" s="2" t="s">
        <v>1202</v>
      </c>
      <c r="K267" s="2" t="s">
        <v>391</v>
      </c>
      <c r="L267" s="2" t="str">
        <f t="shared" si="27"/>
        <v>Current</v>
      </c>
      <c r="M267" s="2" t="s">
        <v>400</v>
      </c>
      <c r="N267" s="2" t="str">
        <f t="shared" si="28"/>
        <v>Standard Freight</v>
      </c>
      <c r="O267" s="2" t="s">
        <v>39</v>
      </c>
      <c r="P267" s="2" t="s">
        <v>121</v>
      </c>
      <c r="Q267" s="46" t="str">
        <f t="shared" si="29"/>
        <v>https://www.biamp.com</v>
      </c>
      <c r="R267" s="2" t="str">
        <f>Table110[[#This Row],[Manufacturer''s Category]]</f>
        <v>Community</v>
      </c>
    </row>
    <row r="268" spans="1:18" ht="42" customHeight="1" x14ac:dyDescent="0.3">
      <c r="A268" s="2" t="str">
        <f t="shared" si="24"/>
        <v>Biamp Systems</v>
      </c>
      <c r="B268" s="17">
        <f t="shared" si="25"/>
        <v>46076</v>
      </c>
      <c r="C268" s="3" t="s">
        <v>3976</v>
      </c>
      <c r="D268" s="2" t="s">
        <v>1204</v>
      </c>
      <c r="E268" s="2" t="s">
        <v>38</v>
      </c>
      <c r="F268" s="40">
        <v>2101</v>
      </c>
      <c r="G268" s="2" t="s">
        <v>1203</v>
      </c>
      <c r="H268" s="2" t="str">
        <f t="shared" si="26"/>
        <v>USD</v>
      </c>
      <c r="I268" s="26" t="str">
        <f>Table110[[#This Row],[Short Description]]</f>
        <v>LVH-900SP1G</v>
      </c>
      <c r="J268" s="2" t="s">
        <v>1205</v>
      </c>
      <c r="K268" s="2" t="s">
        <v>391</v>
      </c>
      <c r="L268" s="2" t="str">
        <f t="shared" si="27"/>
        <v>Current</v>
      </c>
      <c r="M268" s="2" t="s">
        <v>400</v>
      </c>
      <c r="N268" s="2" t="str">
        <f t="shared" si="28"/>
        <v>Standard Freight</v>
      </c>
      <c r="O268" s="2" t="s">
        <v>39</v>
      </c>
      <c r="P268" s="2" t="s">
        <v>121</v>
      </c>
      <c r="Q268" s="46" t="str">
        <f t="shared" si="29"/>
        <v>https://www.biamp.com</v>
      </c>
      <c r="R268" s="2" t="str">
        <f>Table110[[#This Row],[Manufacturer''s Category]]</f>
        <v>Community</v>
      </c>
    </row>
    <row r="269" spans="1:18" ht="42" customHeight="1" x14ac:dyDescent="0.3">
      <c r="A269" s="2" t="str">
        <f t="shared" si="24"/>
        <v>Biamp Systems</v>
      </c>
      <c r="B269" s="17">
        <f t="shared" si="25"/>
        <v>46076</v>
      </c>
      <c r="C269" s="3" t="s">
        <v>3977</v>
      </c>
      <c r="D269" s="2" t="s">
        <v>1207</v>
      </c>
      <c r="E269" s="2" t="s">
        <v>38</v>
      </c>
      <c r="F269" s="40">
        <v>2101</v>
      </c>
      <c r="G269" s="2" t="s">
        <v>1206</v>
      </c>
      <c r="H269" s="2" t="str">
        <f t="shared" si="26"/>
        <v>USD</v>
      </c>
      <c r="I269" s="26" t="str">
        <f>Table110[[#This Row],[Short Description]]</f>
        <v>LVH-900SP1W</v>
      </c>
      <c r="J269" s="2" t="s">
        <v>1208</v>
      </c>
      <c r="K269" s="2" t="s">
        <v>391</v>
      </c>
      <c r="L269" s="2" t="str">
        <f t="shared" si="27"/>
        <v>Current</v>
      </c>
      <c r="M269" s="2" t="s">
        <v>400</v>
      </c>
      <c r="N269" s="2" t="str">
        <f t="shared" si="28"/>
        <v>Standard Freight</v>
      </c>
      <c r="O269" s="2" t="s">
        <v>39</v>
      </c>
      <c r="P269" s="2" t="s">
        <v>121</v>
      </c>
      <c r="Q269" s="46" t="str">
        <f t="shared" si="29"/>
        <v>https://www.biamp.com</v>
      </c>
      <c r="R269" s="2" t="str">
        <f>Table110[[#This Row],[Manufacturer''s Category]]</f>
        <v>Community</v>
      </c>
    </row>
    <row r="270" spans="1:18" ht="42" customHeight="1" x14ac:dyDescent="0.3">
      <c r="A270" s="2" t="str">
        <f t="shared" si="24"/>
        <v>Biamp Systems</v>
      </c>
      <c r="B270" s="17">
        <f t="shared" si="25"/>
        <v>46076</v>
      </c>
      <c r="C270" s="3" t="s">
        <v>3978</v>
      </c>
      <c r="D270" s="2" t="s">
        <v>1210</v>
      </c>
      <c r="E270" s="2" t="s">
        <v>38</v>
      </c>
      <c r="F270" s="40">
        <v>1575</v>
      </c>
      <c r="G270" s="2" t="s">
        <v>1209</v>
      </c>
      <c r="H270" s="2" t="str">
        <f t="shared" si="26"/>
        <v>USD</v>
      </c>
      <c r="I270" s="26" t="str">
        <f>Table110[[#This Row],[Short Description]]</f>
        <v>LVH-900SP2B</v>
      </c>
      <c r="J270" s="2" t="s">
        <v>1211</v>
      </c>
      <c r="K270" s="2" t="s">
        <v>391</v>
      </c>
      <c r="L270" s="2" t="str">
        <f t="shared" si="27"/>
        <v>Current</v>
      </c>
      <c r="M270" s="2" t="s">
        <v>400</v>
      </c>
      <c r="N270" s="2" t="str">
        <f t="shared" si="28"/>
        <v>Standard Freight</v>
      </c>
      <c r="O270" s="2" t="s">
        <v>39</v>
      </c>
      <c r="P270" s="2" t="s">
        <v>121</v>
      </c>
      <c r="Q270" s="46" t="str">
        <f t="shared" si="29"/>
        <v>https://www.biamp.com</v>
      </c>
      <c r="R270" s="2" t="str">
        <f>Table110[[#This Row],[Manufacturer''s Category]]</f>
        <v>Community</v>
      </c>
    </row>
    <row r="271" spans="1:18" ht="42" customHeight="1" x14ac:dyDescent="0.3">
      <c r="A271" s="2" t="str">
        <f t="shared" si="24"/>
        <v>Biamp Systems</v>
      </c>
      <c r="B271" s="17">
        <f t="shared" si="25"/>
        <v>46076</v>
      </c>
      <c r="C271" s="3" t="s">
        <v>3979</v>
      </c>
      <c r="D271" s="2" t="s">
        <v>1213</v>
      </c>
      <c r="E271" s="2" t="s">
        <v>38</v>
      </c>
      <c r="F271" s="40">
        <v>1575</v>
      </c>
      <c r="G271" s="2" t="s">
        <v>1212</v>
      </c>
      <c r="H271" s="2" t="str">
        <f t="shared" si="26"/>
        <v>USD</v>
      </c>
      <c r="I271" s="26" t="str">
        <f>Table110[[#This Row],[Short Description]]</f>
        <v>LVH-900SP2G</v>
      </c>
      <c r="J271" s="2" t="s">
        <v>1214</v>
      </c>
      <c r="K271" s="2" t="s">
        <v>391</v>
      </c>
      <c r="L271" s="2" t="str">
        <f t="shared" si="27"/>
        <v>Current</v>
      </c>
      <c r="M271" s="2" t="s">
        <v>400</v>
      </c>
      <c r="N271" s="2" t="str">
        <f t="shared" si="28"/>
        <v>Standard Freight</v>
      </c>
      <c r="O271" s="2" t="s">
        <v>39</v>
      </c>
      <c r="P271" s="2" t="s">
        <v>121</v>
      </c>
      <c r="Q271" s="46" t="str">
        <f t="shared" si="29"/>
        <v>https://www.biamp.com</v>
      </c>
      <c r="R271" s="2" t="str">
        <f>Table110[[#This Row],[Manufacturer''s Category]]</f>
        <v>Community</v>
      </c>
    </row>
    <row r="272" spans="1:18" ht="42" customHeight="1" x14ac:dyDescent="0.3">
      <c r="A272" s="2" t="str">
        <f t="shared" si="24"/>
        <v>Biamp Systems</v>
      </c>
      <c r="B272" s="17">
        <f t="shared" si="25"/>
        <v>46076</v>
      </c>
      <c r="C272" s="3" t="s">
        <v>3980</v>
      </c>
      <c r="D272" s="2" t="s">
        <v>1216</v>
      </c>
      <c r="E272" s="2" t="s">
        <v>38</v>
      </c>
      <c r="F272" s="40">
        <v>1575</v>
      </c>
      <c r="G272" s="2" t="s">
        <v>1215</v>
      </c>
      <c r="H272" s="2" t="str">
        <f t="shared" si="26"/>
        <v>USD</v>
      </c>
      <c r="I272" s="26" t="str">
        <f>Table110[[#This Row],[Short Description]]</f>
        <v>LVH-900SP2W</v>
      </c>
      <c r="J272" s="2" t="s">
        <v>1217</v>
      </c>
      <c r="K272" s="2" t="s">
        <v>391</v>
      </c>
      <c r="L272" s="2" t="str">
        <f t="shared" si="27"/>
        <v>Current</v>
      </c>
      <c r="M272" s="2" t="s">
        <v>400</v>
      </c>
      <c r="N272" s="2" t="str">
        <f t="shared" si="28"/>
        <v>Standard Freight</v>
      </c>
      <c r="O272" s="2" t="s">
        <v>39</v>
      </c>
      <c r="P272" s="2" t="s">
        <v>121</v>
      </c>
      <c r="Q272" s="46" t="str">
        <f t="shared" si="29"/>
        <v>https://www.biamp.com</v>
      </c>
      <c r="R272" s="2" t="str">
        <f>Table110[[#This Row],[Manufacturer''s Category]]</f>
        <v>Community</v>
      </c>
    </row>
    <row r="273" spans="1:18" ht="42" customHeight="1" x14ac:dyDescent="0.3">
      <c r="A273" s="2" t="str">
        <f t="shared" si="24"/>
        <v>Biamp Systems</v>
      </c>
      <c r="B273" s="17">
        <f t="shared" si="25"/>
        <v>46076</v>
      </c>
      <c r="C273" s="3" t="s">
        <v>3981</v>
      </c>
      <c r="D273" s="2" t="s">
        <v>1219</v>
      </c>
      <c r="E273" s="2" t="s">
        <v>38</v>
      </c>
      <c r="F273" s="40">
        <v>1808</v>
      </c>
      <c r="G273" s="2" t="s">
        <v>1218</v>
      </c>
      <c r="H273" s="2" t="str">
        <f t="shared" si="26"/>
        <v>USD</v>
      </c>
      <c r="I273" s="26" t="str">
        <f>Table110[[#This Row],[Short Description]]</f>
        <v>LVH-900UBB</v>
      </c>
      <c r="J273" s="2" t="s">
        <v>1220</v>
      </c>
      <c r="K273" s="2" t="s">
        <v>391</v>
      </c>
      <c r="L273" s="2" t="str">
        <f t="shared" si="27"/>
        <v>Current</v>
      </c>
      <c r="M273" s="2" t="s">
        <v>400</v>
      </c>
      <c r="N273" s="2" t="str">
        <f t="shared" si="28"/>
        <v>Standard Freight</v>
      </c>
      <c r="O273" s="2" t="s">
        <v>39</v>
      </c>
      <c r="P273" s="2" t="s">
        <v>121</v>
      </c>
      <c r="Q273" s="46" t="str">
        <f t="shared" si="29"/>
        <v>https://www.biamp.com</v>
      </c>
      <c r="R273" s="2" t="str">
        <f>Table110[[#This Row],[Manufacturer''s Category]]</f>
        <v>Community</v>
      </c>
    </row>
    <row r="274" spans="1:18" ht="42" customHeight="1" x14ac:dyDescent="0.3">
      <c r="A274" s="2" t="str">
        <f t="shared" si="24"/>
        <v>Biamp Systems</v>
      </c>
      <c r="B274" s="17">
        <f t="shared" si="25"/>
        <v>46076</v>
      </c>
      <c r="C274" s="3" t="s">
        <v>3982</v>
      </c>
      <c r="D274" s="2" t="s">
        <v>1222</v>
      </c>
      <c r="E274" s="2" t="s">
        <v>38</v>
      </c>
      <c r="F274" s="40">
        <v>1808</v>
      </c>
      <c r="G274" s="2" t="s">
        <v>1221</v>
      </c>
      <c r="H274" s="2" t="str">
        <f t="shared" si="26"/>
        <v>USD</v>
      </c>
      <c r="I274" s="26" t="str">
        <f>Table110[[#This Row],[Short Description]]</f>
        <v>LVH-900UBW</v>
      </c>
      <c r="J274" s="2" t="s">
        <v>1223</v>
      </c>
      <c r="K274" s="2" t="s">
        <v>391</v>
      </c>
      <c r="L274" s="2" t="str">
        <f t="shared" si="27"/>
        <v>Current</v>
      </c>
      <c r="M274" s="2" t="s">
        <v>400</v>
      </c>
      <c r="N274" s="2" t="str">
        <f t="shared" si="28"/>
        <v>Standard Freight</v>
      </c>
      <c r="O274" s="2" t="s">
        <v>39</v>
      </c>
      <c r="P274" s="2" t="s">
        <v>121</v>
      </c>
      <c r="Q274" s="46" t="str">
        <f t="shared" si="29"/>
        <v>https://www.biamp.com</v>
      </c>
      <c r="R274" s="2" t="str">
        <f>Table110[[#This Row],[Manufacturer''s Category]]</f>
        <v>Community</v>
      </c>
    </row>
    <row r="275" spans="1:18" ht="42" customHeight="1" x14ac:dyDescent="0.3">
      <c r="A275" s="2" t="str">
        <f t="shared" si="24"/>
        <v>Biamp Systems</v>
      </c>
      <c r="B275" s="17">
        <f t="shared" si="25"/>
        <v>46076</v>
      </c>
      <c r="C275" s="3" t="s">
        <v>3983</v>
      </c>
      <c r="D275" s="2" t="s">
        <v>1225</v>
      </c>
      <c r="E275" s="2" t="s">
        <v>38</v>
      </c>
      <c r="F275" s="40">
        <v>12243</v>
      </c>
      <c r="G275" s="2" t="s">
        <v>1224</v>
      </c>
      <c r="H275" s="2" t="str">
        <f t="shared" si="26"/>
        <v>USD</v>
      </c>
      <c r="I275" s="26" t="str">
        <f>Table110[[#This Row],[Short Description]]</f>
        <v>LVH-906/APB</v>
      </c>
      <c r="J275" s="2" t="s">
        <v>3306</v>
      </c>
      <c r="K275" s="2" t="s">
        <v>1226</v>
      </c>
      <c r="L275" s="2" t="str">
        <f t="shared" si="27"/>
        <v>Current</v>
      </c>
      <c r="M275" s="2" t="s">
        <v>400</v>
      </c>
      <c r="N275" s="2" t="str">
        <f t="shared" si="28"/>
        <v>Standard Freight</v>
      </c>
      <c r="O275" s="2" t="s">
        <v>39</v>
      </c>
      <c r="P275" s="2" t="s">
        <v>121</v>
      </c>
      <c r="Q275" s="46" t="str">
        <f t="shared" si="29"/>
        <v>https://www.biamp.com</v>
      </c>
      <c r="R275" s="2" t="str">
        <f>Table110[[#This Row],[Manufacturer''s Category]]</f>
        <v>Community</v>
      </c>
    </row>
    <row r="276" spans="1:18" ht="42" customHeight="1" x14ac:dyDescent="0.3">
      <c r="A276" s="2" t="str">
        <f t="shared" si="24"/>
        <v>Biamp Systems</v>
      </c>
      <c r="B276" s="17">
        <f t="shared" si="25"/>
        <v>46076</v>
      </c>
      <c r="C276" s="3" t="s">
        <v>3984</v>
      </c>
      <c r="D276" s="2" t="s">
        <v>1228</v>
      </c>
      <c r="E276" s="2" t="s">
        <v>38</v>
      </c>
      <c r="F276" s="40">
        <v>12243</v>
      </c>
      <c r="G276" s="2" t="s">
        <v>1227</v>
      </c>
      <c r="H276" s="2" t="str">
        <f t="shared" si="26"/>
        <v>USD</v>
      </c>
      <c r="I276" s="26" t="str">
        <f>Table110[[#This Row],[Short Description]]</f>
        <v>LVH-906/APW</v>
      </c>
      <c r="J276" s="2" t="s">
        <v>3307</v>
      </c>
      <c r="K276" s="2" t="s">
        <v>1226</v>
      </c>
      <c r="L276" s="2" t="str">
        <f t="shared" si="27"/>
        <v>Current</v>
      </c>
      <c r="M276" s="2" t="s">
        <v>400</v>
      </c>
      <c r="N276" s="2" t="str">
        <f t="shared" si="28"/>
        <v>Standard Freight</v>
      </c>
      <c r="O276" s="2" t="s">
        <v>39</v>
      </c>
      <c r="P276" s="2" t="s">
        <v>121</v>
      </c>
      <c r="Q276" s="46" t="str">
        <f t="shared" si="29"/>
        <v>https://www.biamp.com</v>
      </c>
      <c r="R276" s="2" t="str">
        <f>Table110[[#This Row],[Manufacturer''s Category]]</f>
        <v>Community</v>
      </c>
    </row>
    <row r="277" spans="1:18" ht="42" customHeight="1" x14ac:dyDescent="0.3">
      <c r="A277" s="2" t="str">
        <f t="shared" si="24"/>
        <v>Biamp Systems</v>
      </c>
      <c r="B277" s="17">
        <f t="shared" si="25"/>
        <v>46076</v>
      </c>
      <c r="C277" s="3" t="s">
        <v>3985</v>
      </c>
      <c r="D277" s="2" t="s">
        <v>1230</v>
      </c>
      <c r="E277" s="2" t="s">
        <v>38</v>
      </c>
      <c r="F277" s="40">
        <v>12243</v>
      </c>
      <c r="G277" s="2" t="s">
        <v>1229</v>
      </c>
      <c r="H277" s="2" t="str">
        <f t="shared" si="26"/>
        <v>USD</v>
      </c>
      <c r="I277" s="26" t="str">
        <f>Table110[[#This Row],[Short Description]]</f>
        <v>LVH-906/ASB</v>
      </c>
      <c r="J277" s="2" t="s">
        <v>1231</v>
      </c>
      <c r="K277" s="2" t="s">
        <v>1226</v>
      </c>
      <c r="L277" s="2" t="str">
        <f t="shared" si="27"/>
        <v>Current</v>
      </c>
      <c r="M277" s="2" t="s">
        <v>400</v>
      </c>
      <c r="N277" s="2" t="str">
        <f t="shared" si="28"/>
        <v>Standard Freight</v>
      </c>
      <c r="O277" s="2" t="s">
        <v>39</v>
      </c>
      <c r="P277" s="2" t="s">
        <v>121</v>
      </c>
      <c r="Q277" s="46" t="str">
        <f t="shared" si="29"/>
        <v>https://www.biamp.com</v>
      </c>
      <c r="R277" s="2" t="str">
        <f>Table110[[#This Row],[Manufacturer''s Category]]</f>
        <v>Community</v>
      </c>
    </row>
    <row r="278" spans="1:18" ht="42" customHeight="1" x14ac:dyDescent="0.3">
      <c r="A278" s="2" t="str">
        <f t="shared" si="24"/>
        <v>Biamp Systems</v>
      </c>
      <c r="B278" s="17">
        <f t="shared" si="25"/>
        <v>46076</v>
      </c>
      <c r="C278" s="3" t="s">
        <v>3986</v>
      </c>
      <c r="D278" s="2" t="s">
        <v>1233</v>
      </c>
      <c r="E278" s="2" t="s">
        <v>38</v>
      </c>
      <c r="F278" s="40">
        <v>12243</v>
      </c>
      <c r="G278" s="2" t="s">
        <v>1232</v>
      </c>
      <c r="H278" s="2" t="str">
        <f t="shared" si="26"/>
        <v>USD</v>
      </c>
      <c r="I278" s="26" t="str">
        <f>Table110[[#This Row],[Short Description]]</f>
        <v>LVH-906/ASW</v>
      </c>
      <c r="J278" s="2" t="s">
        <v>1234</v>
      </c>
      <c r="K278" s="2" t="s">
        <v>1226</v>
      </c>
      <c r="L278" s="2" t="str">
        <f t="shared" si="27"/>
        <v>Current</v>
      </c>
      <c r="M278" s="2" t="s">
        <v>400</v>
      </c>
      <c r="N278" s="2" t="str">
        <f t="shared" si="28"/>
        <v>Standard Freight</v>
      </c>
      <c r="O278" s="2" t="s">
        <v>39</v>
      </c>
      <c r="P278" s="2" t="s">
        <v>121</v>
      </c>
      <c r="Q278" s="46" t="str">
        <f t="shared" si="29"/>
        <v>https://www.biamp.com</v>
      </c>
      <c r="R278" s="2" t="str">
        <f>Table110[[#This Row],[Manufacturer''s Category]]</f>
        <v>Community</v>
      </c>
    </row>
    <row r="279" spans="1:18" ht="42" customHeight="1" x14ac:dyDescent="0.3">
      <c r="A279" s="2" t="str">
        <f t="shared" si="24"/>
        <v>Biamp Systems</v>
      </c>
      <c r="B279" s="17">
        <f t="shared" si="25"/>
        <v>46076</v>
      </c>
      <c r="C279" s="3" t="s">
        <v>3987</v>
      </c>
      <c r="D279" s="2" t="s">
        <v>1236</v>
      </c>
      <c r="E279" s="2" t="s">
        <v>38</v>
      </c>
      <c r="F279" s="40">
        <v>12911</v>
      </c>
      <c r="G279" s="2" t="s">
        <v>1235</v>
      </c>
      <c r="H279" s="2" t="str">
        <f t="shared" si="26"/>
        <v>USD</v>
      </c>
      <c r="I279" s="26" t="str">
        <f>Table110[[#This Row],[Short Description]]</f>
        <v>LVH-906C/AP</v>
      </c>
      <c r="J279" s="2" t="s">
        <v>3308</v>
      </c>
      <c r="K279" s="2" t="s">
        <v>1226</v>
      </c>
      <c r="L279" s="2" t="str">
        <f t="shared" si="27"/>
        <v>Current</v>
      </c>
      <c r="M279" s="2" t="s">
        <v>400</v>
      </c>
      <c r="N279" s="2" t="str">
        <f t="shared" si="28"/>
        <v>Standard Freight</v>
      </c>
      <c r="O279" s="2" t="s">
        <v>39</v>
      </c>
      <c r="P279" s="2" t="s">
        <v>121</v>
      </c>
      <c r="Q279" s="46" t="str">
        <f t="shared" si="29"/>
        <v>https://www.biamp.com</v>
      </c>
      <c r="R279" s="2" t="str">
        <f>Table110[[#This Row],[Manufacturer''s Category]]</f>
        <v>Community</v>
      </c>
    </row>
    <row r="280" spans="1:18" ht="42" customHeight="1" x14ac:dyDescent="0.3">
      <c r="A280" s="2" t="str">
        <f t="shared" si="24"/>
        <v>Biamp Systems</v>
      </c>
      <c r="B280" s="17">
        <f t="shared" si="25"/>
        <v>46076</v>
      </c>
      <c r="C280" s="3" t="s">
        <v>3988</v>
      </c>
      <c r="D280" s="2" t="s">
        <v>1238</v>
      </c>
      <c r="E280" s="2" t="s">
        <v>38</v>
      </c>
      <c r="F280" s="40">
        <v>12911</v>
      </c>
      <c r="G280" s="2" t="s">
        <v>1237</v>
      </c>
      <c r="H280" s="2" t="str">
        <f t="shared" si="26"/>
        <v>USD</v>
      </c>
      <c r="I280" s="26" t="str">
        <f>Table110[[#This Row],[Short Description]]</f>
        <v>LVH-906C/AS</v>
      </c>
      <c r="J280" s="2" t="s">
        <v>1239</v>
      </c>
      <c r="K280" s="2" t="s">
        <v>1226</v>
      </c>
      <c r="L280" s="2" t="str">
        <f t="shared" si="27"/>
        <v>Current</v>
      </c>
      <c r="M280" s="2" t="s">
        <v>400</v>
      </c>
      <c r="N280" s="2" t="str">
        <f t="shared" si="28"/>
        <v>Standard Freight</v>
      </c>
      <c r="O280" s="2" t="s">
        <v>39</v>
      </c>
      <c r="P280" s="2" t="s">
        <v>121</v>
      </c>
      <c r="Q280" s="46" t="str">
        <f t="shared" si="29"/>
        <v>https://www.biamp.com</v>
      </c>
      <c r="R280" s="2" t="str">
        <f>Table110[[#This Row],[Manufacturer''s Category]]</f>
        <v>Community</v>
      </c>
    </row>
    <row r="281" spans="1:18" ht="42" customHeight="1" x14ac:dyDescent="0.3">
      <c r="A281" s="2" t="str">
        <f t="shared" si="24"/>
        <v>Biamp Systems</v>
      </c>
      <c r="B281" s="17">
        <f t="shared" si="25"/>
        <v>46076</v>
      </c>
      <c r="C281" s="3" t="s">
        <v>3989</v>
      </c>
      <c r="D281" s="2" t="s">
        <v>1241</v>
      </c>
      <c r="E281" s="2" t="s">
        <v>38</v>
      </c>
      <c r="F281" s="40">
        <v>14692</v>
      </c>
      <c r="G281" s="2" t="s">
        <v>1240</v>
      </c>
      <c r="H281" s="2" t="str">
        <f t="shared" si="26"/>
        <v>USD</v>
      </c>
      <c r="I281" s="26" t="str">
        <f>Table110[[#This Row],[Short Description]]</f>
        <v>LVH-906WR/APB</v>
      </c>
      <c r="J281" s="2" t="s">
        <v>3309</v>
      </c>
      <c r="K281" s="2" t="s">
        <v>1226</v>
      </c>
      <c r="L281" s="2" t="str">
        <f t="shared" si="27"/>
        <v>Current</v>
      </c>
      <c r="M281" s="2" t="s">
        <v>400</v>
      </c>
      <c r="N281" s="2" t="str">
        <f t="shared" si="28"/>
        <v>Standard Freight</v>
      </c>
      <c r="O281" s="2" t="s">
        <v>39</v>
      </c>
      <c r="P281" s="2" t="s">
        <v>121</v>
      </c>
      <c r="Q281" s="46" t="str">
        <f t="shared" si="29"/>
        <v>https://www.biamp.com</v>
      </c>
      <c r="R281" s="2" t="str">
        <f>Table110[[#This Row],[Manufacturer''s Category]]</f>
        <v>Community</v>
      </c>
    </row>
    <row r="282" spans="1:18" ht="42" customHeight="1" x14ac:dyDescent="0.3">
      <c r="A282" s="2" t="str">
        <f t="shared" si="24"/>
        <v>Biamp Systems</v>
      </c>
      <c r="B282" s="17">
        <f t="shared" si="25"/>
        <v>46076</v>
      </c>
      <c r="C282" s="3" t="s">
        <v>3990</v>
      </c>
      <c r="D282" s="2" t="s">
        <v>1243</v>
      </c>
      <c r="E282" s="2" t="s">
        <v>38</v>
      </c>
      <c r="F282" s="40">
        <v>14692</v>
      </c>
      <c r="G282" s="2" t="s">
        <v>1242</v>
      </c>
      <c r="H282" s="2" t="str">
        <f t="shared" si="26"/>
        <v>USD</v>
      </c>
      <c r="I282" s="26" t="str">
        <f>Table110[[#This Row],[Short Description]]</f>
        <v>LVH-906WR/APG</v>
      </c>
      <c r="J282" s="2" t="s">
        <v>3310</v>
      </c>
      <c r="K282" s="2" t="s">
        <v>1226</v>
      </c>
      <c r="L282" s="2" t="str">
        <f t="shared" si="27"/>
        <v>Current</v>
      </c>
      <c r="M282" s="2" t="s">
        <v>400</v>
      </c>
      <c r="N282" s="2" t="str">
        <f t="shared" si="28"/>
        <v>Standard Freight</v>
      </c>
      <c r="O282" s="2" t="s">
        <v>39</v>
      </c>
      <c r="P282" s="2" t="s">
        <v>121</v>
      </c>
      <c r="Q282" s="46" t="str">
        <f t="shared" si="29"/>
        <v>https://www.biamp.com</v>
      </c>
      <c r="R282" s="2" t="str">
        <f>Table110[[#This Row],[Manufacturer''s Category]]</f>
        <v>Community</v>
      </c>
    </row>
    <row r="283" spans="1:18" ht="42" customHeight="1" x14ac:dyDescent="0.3">
      <c r="A283" s="2" t="str">
        <f t="shared" si="24"/>
        <v>Biamp Systems</v>
      </c>
      <c r="B283" s="17">
        <f t="shared" si="25"/>
        <v>46076</v>
      </c>
      <c r="C283" s="3" t="s">
        <v>3991</v>
      </c>
      <c r="D283" s="2" t="s">
        <v>1245</v>
      </c>
      <c r="E283" s="2" t="s">
        <v>38</v>
      </c>
      <c r="F283" s="40">
        <v>14692</v>
      </c>
      <c r="G283" s="2" t="s">
        <v>1244</v>
      </c>
      <c r="H283" s="2" t="str">
        <f t="shared" si="26"/>
        <v>USD</v>
      </c>
      <c r="I283" s="26" t="str">
        <f>Table110[[#This Row],[Short Description]]</f>
        <v>LVH-906WR/APW</v>
      </c>
      <c r="J283" s="2" t="s">
        <v>3311</v>
      </c>
      <c r="K283" s="2" t="s">
        <v>1226</v>
      </c>
      <c r="L283" s="2" t="str">
        <f t="shared" si="27"/>
        <v>Current</v>
      </c>
      <c r="M283" s="2" t="s">
        <v>400</v>
      </c>
      <c r="N283" s="2" t="str">
        <f t="shared" si="28"/>
        <v>Standard Freight</v>
      </c>
      <c r="O283" s="2" t="s">
        <v>39</v>
      </c>
      <c r="P283" s="2" t="s">
        <v>121</v>
      </c>
      <c r="Q283" s="46" t="str">
        <f t="shared" si="29"/>
        <v>https://www.biamp.com</v>
      </c>
      <c r="R283" s="2" t="str">
        <f>Table110[[#This Row],[Manufacturer''s Category]]</f>
        <v>Community</v>
      </c>
    </row>
    <row r="284" spans="1:18" ht="42" customHeight="1" x14ac:dyDescent="0.3">
      <c r="A284" s="2" t="str">
        <f t="shared" si="24"/>
        <v>Biamp Systems</v>
      </c>
      <c r="B284" s="17">
        <f t="shared" si="25"/>
        <v>46076</v>
      </c>
      <c r="C284" s="3" t="s">
        <v>3992</v>
      </c>
      <c r="D284" s="2" t="s">
        <v>1247</v>
      </c>
      <c r="E284" s="2" t="s">
        <v>38</v>
      </c>
      <c r="F284" s="40">
        <v>14692</v>
      </c>
      <c r="G284" s="2" t="s">
        <v>1246</v>
      </c>
      <c r="H284" s="2" t="str">
        <f t="shared" si="26"/>
        <v>USD</v>
      </c>
      <c r="I284" s="26" t="str">
        <f>Table110[[#This Row],[Short Description]]</f>
        <v>LVH-906WR/ASB</v>
      </c>
      <c r="J284" s="2" t="s">
        <v>1248</v>
      </c>
      <c r="K284" s="2" t="s">
        <v>1226</v>
      </c>
      <c r="L284" s="2" t="str">
        <f t="shared" si="27"/>
        <v>Current</v>
      </c>
      <c r="M284" s="2" t="s">
        <v>400</v>
      </c>
      <c r="N284" s="2" t="str">
        <f t="shared" si="28"/>
        <v>Standard Freight</v>
      </c>
      <c r="O284" s="2" t="s">
        <v>39</v>
      </c>
      <c r="P284" s="2" t="s">
        <v>121</v>
      </c>
      <c r="Q284" s="46" t="str">
        <f t="shared" si="29"/>
        <v>https://www.biamp.com</v>
      </c>
      <c r="R284" s="2" t="str">
        <f>Table110[[#This Row],[Manufacturer''s Category]]</f>
        <v>Community</v>
      </c>
    </row>
    <row r="285" spans="1:18" ht="42" customHeight="1" x14ac:dyDescent="0.3">
      <c r="A285" s="2" t="str">
        <f t="shared" si="24"/>
        <v>Biamp Systems</v>
      </c>
      <c r="B285" s="17">
        <f t="shared" si="25"/>
        <v>46076</v>
      </c>
      <c r="C285" s="3" t="s">
        <v>3993</v>
      </c>
      <c r="D285" s="2" t="s">
        <v>1250</v>
      </c>
      <c r="E285" s="2" t="s">
        <v>38</v>
      </c>
      <c r="F285" s="40">
        <v>14692</v>
      </c>
      <c r="G285" s="2" t="s">
        <v>1249</v>
      </c>
      <c r="H285" s="2" t="str">
        <f t="shared" si="26"/>
        <v>USD</v>
      </c>
      <c r="I285" s="26" t="str">
        <f>Table110[[#This Row],[Short Description]]</f>
        <v>LVH-906WR/ASG</v>
      </c>
      <c r="J285" s="2" t="s">
        <v>1251</v>
      </c>
      <c r="K285" s="2" t="s">
        <v>1226</v>
      </c>
      <c r="L285" s="2" t="str">
        <f t="shared" si="27"/>
        <v>Current</v>
      </c>
      <c r="M285" s="2" t="s">
        <v>400</v>
      </c>
      <c r="N285" s="2" t="str">
        <f t="shared" si="28"/>
        <v>Standard Freight</v>
      </c>
      <c r="O285" s="2" t="s">
        <v>39</v>
      </c>
      <c r="P285" s="2" t="s">
        <v>121</v>
      </c>
      <c r="Q285" s="46" t="str">
        <f t="shared" si="29"/>
        <v>https://www.biamp.com</v>
      </c>
      <c r="R285" s="2" t="str">
        <f>Table110[[#This Row],[Manufacturer''s Category]]</f>
        <v>Community</v>
      </c>
    </row>
    <row r="286" spans="1:18" ht="42" customHeight="1" x14ac:dyDescent="0.3">
      <c r="A286" s="2" t="str">
        <f t="shared" si="24"/>
        <v>Biamp Systems</v>
      </c>
      <c r="B286" s="17">
        <f t="shared" si="25"/>
        <v>46076</v>
      </c>
      <c r="C286" s="3" t="s">
        <v>3994</v>
      </c>
      <c r="D286" s="2" t="s">
        <v>1253</v>
      </c>
      <c r="E286" s="2" t="s">
        <v>38</v>
      </c>
      <c r="F286" s="40">
        <v>14692</v>
      </c>
      <c r="G286" s="2" t="s">
        <v>1252</v>
      </c>
      <c r="H286" s="2" t="str">
        <f t="shared" si="26"/>
        <v>USD</v>
      </c>
      <c r="I286" s="26" t="str">
        <f>Table110[[#This Row],[Short Description]]</f>
        <v>LVH-906WR/ASW</v>
      </c>
      <c r="J286" s="2" t="s">
        <v>1254</v>
      </c>
      <c r="K286" s="2" t="s">
        <v>1226</v>
      </c>
      <c r="L286" s="2" t="str">
        <f t="shared" si="27"/>
        <v>Current</v>
      </c>
      <c r="M286" s="2" t="s">
        <v>400</v>
      </c>
      <c r="N286" s="2" t="str">
        <f t="shared" si="28"/>
        <v>Standard Freight</v>
      </c>
      <c r="O286" s="2" t="s">
        <v>39</v>
      </c>
      <c r="P286" s="2" t="s">
        <v>121</v>
      </c>
      <c r="Q286" s="46" t="str">
        <f t="shared" si="29"/>
        <v>https://www.biamp.com</v>
      </c>
      <c r="R286" s="2" t="str">
        <f>Table110[[#This Row],[Manufacturer''s Category]]</f>
        <v>Community</v>
      </c>
    </row>
    <row r="287" spans="1:18" ht="42" customHeight="1" x14ac:dyDescent="0.3">
      <c r="A287" s="2" t="str">
        <f t="shared" si="24"/>
        <v>Biamp Systems</v>
      </c>
      <c r="B287" s="17">
        <f t="shared" si="25"/>
        <v>46076</v>
      </c>
      <c r="C287" s="3" t="s">
        <v>3995</v>
      </c>
      <c r="D287" s="2" t="s">
        <v>1256</v>
      </c>
      <c r="E287" s="2" t="s">
        <v>38</v>
      </c>
      <c r="F287" s="40">
        <v>15359</v>
      </c>
      <c r="G287" s="2" t="s">
        <v>1255</v>
      </c>
      <c r="H287" s="2" t="str">
        <f t="shared" si="26"/>
        <v>USD</v>
      </c>
      <c r="I287" s="26" t="str">
        <f>Table110[[#This Row],[Short Description]]</f>
        <v>LVH-906WRC/AP</v>
      </c>
      <c r="J287" s="2" t="s">
        <v>3312</v>
      </c>
      <c r="K287" s="2" t="s">
        <v>1226</v>
      </c>
      <c r="L287" s="2" t="str">
        <f t="shared" si="27"/>
        <v>Current</v>
      </c>
      <c r="M287" s="2" t="s">
        <v>400</v>
      </c>
      <c r="N287" s="2" t="str">
        <f t="shared" si="28"/>
        <v>Standard Freight</v>
      </c>
      <c r="O287" s="2" t="s">
        <v>39</v>
      </c>
      <c r="P287" s="2" t="s">
        <v>121</v>
      </c>
      <c r="Q287" s="46" t="str">
        <f t="shared" si="29"/>
        <v>https://www.biamp.com</v>
      </c>
      <c r="R287" s="2" t="str">
        <f>Table110[[#This Row],[Manufacturer''s Category]]</f>
        <v>Community</v>
      </c>
    </row>
    <row r="288" spans="1:18" ht="42" customHeight="1" x14ac:dyDescent="0.3">
      <c r="A288" s="2" t="str">
        <f t="shared" si="24"/>
        <v>Biamp Systems</v>
      </c>
      <c r="B288" s="17">
        <f t="shared" si="25"/>
        <v>46076</v>
      </c>
      <c r="C288" s="3" t="s">
        <v>3996</v>
      </c>
      <c r="D288" s="2" t="s">
        <v>1258</v>
      </c>
      <c r="E288" s="2" t="s">
        <v>38</v>
      </c>
      <c r="F288" s="40">
        <v>15359</v>
      </c>
      <c r="G288" s="2" t="s">
        <v>1257</v>
      </c>
      <c r="H288" s="2" t="str">
        <f t="shared" si="26"/>
        <v>USD</v>
      </c>
      <c r="I288" s="26" t="str">
        <f>Table110[[#This Row],[Short Description]]</f>
        <v>LVH-906WRC/AS</v>
      </c>
      <c r="J288" s="2" t="s">
        <v>1259</v>
      </c>
      <c r="K288" s="2" t="s">
        <v>1226</v>
      </c>
      <c r="L288" s="2" t="str">
        <f t="shared" si="27"/>
        <v>Current</v>
      </c>
      <c r="M288" s="2" t="s">
        <v>400</v>
      </c>
      <c r="N288" s="2" t="str">
        <f t="shared" si="28"/>
        <v>Standard Freight</v>
      </c>
      <c r="O288" s="2" t="s">
        <v>39</v>
      </c>
      <c r="P288" s="2" t="s">
        <v>121</v>
      </c>
      <c r="Q288" s="46" t="str">
        <f t="shared" si="29"/>
        <v>https://www.biamp.com</v>
      </c>
      <c r="R288" s="2" t="str">
        <f>Table110[[#This Row],[Manufacturer''s Category]]</f>
        <v>Community</v>
      </c>
    </row>
    <row r="289" spans="1:18" ht="42" customHeight="1" x14ac:dyDescent="0.3">
      <c r="A289" s="2" t="str">
        <f t="shared" si="24"/>
        <v>Biamp Systems</v>
      </c>
      <c r="B289" s="17">
        <f t="shared" si="25"/>
        <v>46076</v>
      </c>
      <c r="C289" s="3" t="s">
        <v>3997</v>
      </c>
      <c r="D289" s="2" t="s">
        <v>1261</v>
      </c>
      <c r="E289" s="2" t="s">
        <v>38</v>
      </c>
      <c r="F289" s="40">
        <v>12243</v>
      </c>
      <c r="G289" s="2" t="s">
        <v>1260</v>
      </c>
      <c r="H289" s="2" t="str">
        <f t="shared" si="26"/>
        <v>USD</v>
      </c>
      <c r="I289" s="26" t="str">
        <f>Table110[[#This Row],[Short Description]]</f>
        <v>LVH-909/APB</v>
      </c>
      <c r="J289" s="2" t="s">
        <v>3313</v>
      </c>
      <c r="K289" s="2" t="s">
        <v>1226</v>
      </c>
      <c r="L289" s="2" t="str">
        <f t="shared" si="27"/>
        <v>Current</v>
      </c>
      <c r="M289" s="2" t="s">
        <v>400</v>
      </c>
      <c r="N289" s="2" t="str">
        <f t="shared" si="28"/>
        <v>Standard Freight</v>
      </c>
      <c r="O289" s="2" t="s">
        <v>39</v>
      </c>
      <c r="P289" s="2" t="s">
        <v>121</v>
      </c>
      <c r="Q289" s="46" t="str">
        <f t="shared" si="29"/>
        <v>https://www.biamp.com</v>
      </c>
      <c r="R289" s="2" t="str">
        <f>Table110[[#This Row],[Manufacturer''s Category]]</f>
        <v>Community</v>
      </c>
    </row>
    <row r="290" spans="1:18" ht="42" customHeight="1" x14ac:dyDescent="0.3">
      <c r="A290" s="2" t="str">
        <f t="shared" si="24"/>
        <v>Biamp Systems</v>
      </c>
      <c r="B290" s="17">
        <f t="shared" si="25"/>
        <v>46076</v>
      </c>
      <c r="C290" s="3" t="s">
        <v>3998</v>
      </c>
      <c r="D290" s="2" t="s">
        <v>1263</v>
      </c>
      <c r="E290" s="2" t="s">
        <v>38</v>
      </c>
      <c r="F290" s="40">
        <v>12243</v>
      </c>
      <c r="G290" s="2" t="s">
        <v>1262</v>
      </c>
      <c r="H290" s="2" t="str">
        <f t="shared" si="26"/>
        <v>USD</v>
      </c>
      <c r="I290" s="26" t="str">
        <f>Table110[[#This Row],[Short Description]]</f>
        <v>LVH-909/APW</v>
      </c>
      <c r="J290" s="2" t="s">
        <v>3314</v>
      </c>
      <c r="K290" s="2" t="s">
        <v>1226</v>
      </c>
      <c r="L290" s="2" t="str">
        <f t="shared" si="27"/>
        <v>Current</v>
      </c>
      <c r="M290" s="2" t="s">
        <v>400</v>
      </c>
      <c r="N290" s="2" t="str">
        <f t="shared" si="28"/>
        <v>Standard Freight</v>
      </c>
      <c r="O290" s="2" t="s">
        <v>39</v>
      </c>
      <c r="P290" s="2" t="s">
        <v>121</v>
      </c>
      <c r="Q290" s="46" t="str">
        <f t="shared" si="29"/>
        <v>https://www.biamp.com</v>
      </c>
      <c r="R290" s="2" t="str">
        <f>Table110[[#This Row],[Manufacturer''s Category]]</f>
        <v>Community</v>
      </c>
    </row>
    <row r="291" spans="1:18" ht="42" customHeight="1" x14ac:dyDescent="0.3">
      <c r="A291" s="2" t="str">
        <f t="shared" si="24"/>
        <v>Biamp Systems</v>
      </c>
      <c r="B291" s="17">
        <f t="shared" si="25"/>
        <v>46076</v>
      </c>
      <c r="C291" s="3" t="s">
        <v>3999</v>
      </c>
      <c r="D291" s="2" t="s">
        <v>1265</v>
      </c>
      <c r="E291" s="2" t="s">
        <v>38</v>
      </c>
      <c r="F291" s="40">
        <v>12243</v>
      </c>
      <c r="G291" s="2" t="s">
        <v>1264</v>
      </c>
      <c r="H291" s="2" t="str">
        <f t="shared" si="26"/>
        <v>USD</v>
      </c>
      <c r="I291" s="26" t="str">
        <f>Table110[[#This Row],[Short Description]]</f>
        <v>LVH-909/ASB</v>
      </c>
      <c r="J291" s="2" t="s">
        <v>1266</v>
      </c>
      <c r="K291" s="2" t="s">
        <v>1226</v>
      </c>
      <c r="L291" s="2" t="str">
        <f t="shared" si="27"/>
        <v>Current</v>
      </c>
      <c r="M291" s="2" t="s">
        <v>400</v>
      </c>
      <c r="N291" s="2" t="str">
        <f t="shared" si="28"/>
        <v>Standard Freight</v>
      </c>
      <c r="O291" s="2" t="s">
        <v>39</v>
      </c>
      <c r="P291" s="2" t="s">
        <v>121</v>
      </c>
      <c r="Q291" s="46" t="str">
        <f t="shared" si="29"/>
        <v>https://www.biamp.com</v>
      </c>
      <c r="R291" s="2" t="str">
        <f>Table110[[#This Row],[Manufacturer''s Category]]</f>
        <v>Community</v>
      </c>
    </row>
    <row r="292" spans="1:18" ht="42" customHeight="1" x14ac:dyDescent="0.3">
      <c r="A292" s="2" t="str">
        <f t="shared" si="24"/>
        <v>Biamp Systems</v>
      </c>
      <c r="B292" s="17">
        <f t="shared" si="25"/>
        <v>46076</v>
      </c>
      <c r="C292" s="3" t="s">
        <v>4000</v>
      </c>
      <c r="D292" s="2" t="s">
        <v>1268</v>
      </c>
      <c r="E292" s="2" t="s">
        <v>38</v>
      </c>
      <c r="F292" s="40">
        <v>12243</v>
      </c>
      <c r="G292" s="2" t="s">
        <v>1267</v>
      </c>
      <c r="H292" s="2" t="str">
        <f t="shared" si="26"/>
        <v>USD</v>
      </c>
      <c r="I292" s="26" t="str">
        <f>Table110[[#This Row],[Short Description]]</f>
        <v>LVH-909/ASW</v>
      </c>
      <c r="J292" s="2" t="s">
        <v>1269</v>
      </c>
      <c r="K292" s="2" t="s">
        <v>1226</v>
      </c>
      <c r="L292" s="2" t="str">
        <f t="shared" si="27"/>
        <v>Current</v>
      </c>
      <c r="M292" s="2" t="s">
        <v>400</v>
      </c>
      <c r="N292" s="2" t="str">
        <f t="shared" si="28"/>
        <v>Standard Freight</v>
      </c>
      <c r="O292" s="2" t="s">
        <v>39</v>
      </c>
      <c r="P292" s="2" t="s">
        <v>121</v>
      </c>
      <c r="Q292" s="46" t="str">
        <f t="shared" si="29"/>
        <v>https://www.biamp.com</v>
      </c>
      <c r="R292" s="2" t="str">
        <f>Table110[[#This Row],[Manufacturer''s Category]]</f>
        <v>Community</v>
      </c>
    </row>
    <row r="293" spans="1:18" ht="42" customHeight="1" x14ac:dyDescent="0.3">
      <c r="A293" s="2" t="str">
        <f t="shared" si="24"/>
        <v>Biamp Systems</v>
      </c>
      <c r="B293" s="17">
        <f t="shared" si="25"/>
        <v>46076</v>
      </c>
      <c r="C293" s="3" t="s">
        <v>4001</v>
      </c>
      <c r="D293" s="2" t="s">
        <v>1271</v>
      </c>
      <c r="E293" s="2" t="s">
        <v>38</v>
      </c>
      <c r="F293" s="40">
        <v>12911</v>
      </c>
      <c r="G293" s="2" t="s">
        <v>1270</v>
      </c>
      <c r="H293" s="2" t="str">
        <f t="shared" si="26"/>
        <v>USD</v>
      </c>
      <c r="I293" s="26" t="str">
        <f>Table110[[#This Row],[Short Description]]</f>
        <v>LVH-909C/AP</v>
      </c>
      <c r="J293" s="2" t="s">
        <v>3315</v>
      </c>
      <c r="K293" s="2" t="s">
        <v>1226</v>
      </c>
      <c r="L293" s="2" t="str">
        <f t="shared" si="27"/>
        <v>Current</v>
      </c>
      <c r="M293" s="2" t="s">
        <v>400</v>
      </c>
      <c r="N293" s="2" t="str">
        <f t="shared" si="28"/>
        <v>Standard Freight</v>
      </c>
      <c r="O293" s="2" t="s">
        <v>39</v>
      </c>
      <c r="P293" s="2" t="s">
        <v>121</v>
      </c>
      <c r="Q293" s="46" t="str">
        <f t="shared" si="29"/>
        <v>https://www.biamp.com</v>
      </c>
      <c r="R293" s="2" t="str">
        <f>Table110[[#This Row],[Manufacturer''s Category]]</f>
        <v>Community</v>
      </c>
    </row>
    <row r="294" spans="1:18" ht="42" customHeight="1" x14ac:dyDescent="0.3">
      <c r="A294" s="2" t="str">
        <f t="shared" si="24"/>
        <v>Biamp Systems</v>
      </c>
      <c r="B294" s="17">
        <f t="shared" si="25"/>
        <v>46076</v>
      </c>
      <c r="C294" s="3" t="s">
        <v>4002</v>
      </c>
      <c r="D294" s="2" t="s">
        <v>1273</v>
      </c>
      <c r="E294" s="2" t="s">
        <v>38</v>
      </c>
      <c r="F294" s="40">
        <v>12911</v>
      </c>
      <c r="G294" s="2" t="s">
        <v>1272</v>
      </c>
      <c r="H294" s="2" t="str">
        <f t="shared" si="26"/>
        <v>USD</v>
      </c>
      <c r="I294" s="26" t="str">
        <f>Table110[[#This Row],[Short Description]]</f>
        <v>LVH-909C/AS</v>
      </c>
      <c r="J294" s="2" t="s">
        <v>1274</v>
      </c>
      <c r="K294" s="2" t="s">
        <v>1226</v>
      </c>
      <c r="L294" s="2" t="str">
        <f t="shared" si="27"/>
        <v>Current</v>
      </c>
      <c r="M294" s="2" t="s">
        <v>400</v>
      </c>
      <c r="N294" s="2" t="str">
        <f t="shared" si="28"/>
        <v>Standard Freight</v>
      </c>
      <c r="O294" s="2" t="s">
        <v>39</v>
      </c>
      <c r="P294" s="2" t="s">
        <v>121</v>
      </c>
      <c r="Q294" s="46" t="str">
        <f t="shared" si="29"/>
        <v>https://www.biamp.com</v>
      </c>
      <c r="R294" s="2" t="str">
        <f>Table110[[#This Row],[Manufacturer''s Category]]</f>
        <v>Community</v>
      </c>
    </row>
    <row r="295" spans="1:18" ht="42" customHeight="1" x14ac:dyDescent="0.3">
      <c r="A295" s="2" t="str">
        <f t="shared" si="24"/>
        <v>Biamp Systems</v>
      </c>
      <c r="B295" s="17">
        <f t="shared" si="25"/>
        <v>46076</v>
      </c>
      <c r="C295" s="3" t="s">
        <v>4003</v>
      </c>
      <c r="D295" s="2" t="s">
        <v>1276</v>
      </c>
      <c r="E295" s="2" t="s">
        <v>38</v>
      </c>
      <c r="F295" s="40">
        <v>14692</v>
      </c>
      <c r="G295" s="2" t="s">
        <v>1275</v>
      </c>
      <c r="H295" s="2" t="str">
        <f t="shared" si="26"/>
        <v>USD</v>
      </c>
      <c r="I295" s="26" t="str">
        <f>Table110[[#This Row],[Short Description]]</f>
        <v>LVH-909WR/APB</v>
      </c>
      <c r="J295" s="2" t="s">
        <v>3316</v>
      </c>
      <c r="K295" s="2" t="s">
        <v>1226</v>
      </c>
      <c r="L295" s="2" t="str">
        <f t="shared" si="27"/>
        <v>Current</v>
      </c>
      <c r="M295" s="2" t="s">
        <v>400</v>
      </c>
      <c r="N295" s="2" t="str">
        <f t="shared" si="28"/>
        <v>Standard Freight</v>
      </c>
      <c r="O295" s="2" t="s">
        <v>39</v>
      </c>
      <c r="P295" s="2" t="s">
        <v>121</v>
      </c>
      <c r="Q295" s="46" t="str">
        <f t="shared" si="29"/>
        <v>https://www.biamp.com</v>
      </c>
      <c r="R295" s="2" t="str">
        <f>Table110[[#This Row],[Manufacturer''s Category]]</f>
        <v>Community</v>
      </c>
    </row>
    <row r="296" spans="1:18" ht="42" customHeight="1" x14ac:dyDescent="0.3">
      <c r="A296" s="2" t="str">
        <f t="shared" si="24"/>
        <v>Biamp Systems</v>
      </c>
      <c r="B296" s="17">
        <f t="shared" si="25"/>
        <v>46076</v>
      </c>
      <c r="C296" s="3" t="s">
        <v>4004</v>
      </c>
      <c r="D296" s="2" t="s">
        <v>1278</v>
      </c>
      <c r="E296" s="2" t="s">
        <v>38</v>
      </c>
      <c r="F296" s="40">
        <v>14692</v>
      </c>
      <c r="G296" s="2" t="s">
        <v>1277</v>
      </c>
      <c r="H296" s="2" t="str">
        <f t="shared" si="26"/>
        <v>USD</v>
      </c>
      <c r="I296" s="26" t="str">
        <f>Table110[[#This Row],[Short Description]]</f>
        <v>LVH-909WR/APG</v>
      </c>
      <c r="J296" s="2" t="s">
        <v>3317</v>
      </c>
      <c r="K296" s="2" t="s">
        <v>1226</v>
      </c>
      <c r="L296" s="2" t="str">
        <f t="shared" si="27"/>
        <v>Current</v>
      </c>
      <c r="M296" s="2" t="s">
        <v>400</v>
      </c>
      <c r="N296" s="2" t="str">
        <f t="shared" si="28"/>
        <v>Standard Freight</v>
      </c>
      <c r="O296" s="2" t="s">
        <v>39</v>
      </c>
      <c r="P296" s="2" t="s">
        <v>121</v>
      </c>
      <c r="Q296" s="46" t="str">
        <f t="shared" si="29"/>
        <v>https://www.biamp.com</v>
      </c>
      <c r="R296" s="2" t="str">
        <f>Table110[[#This Row],[Manufacturer''s Category]]</f>
        <v>Community</v>
      </c>
    </row>
    <row r="297" spans="1:18" ht="42" customHeight="1" x14ac:dyDescent="0.3">
      <c r="A297" s="2" t="str">
        <f t="shared" si="24"/>
        <v>Biamp Systems</v>
      </c>
      <c r="B297" s="17">
        <f t="shared" si="25"/>
        <v>46076</v>
      </c>
      <c r="C297" s="3" t="s">
        <v>4005</v>
      </c>
      <c r="D297" s="2" t="s">
        <v>1280</v>
      </c>
      <c r="E297" s="2" t="s">
        <v>38</v>
      </c>
      <c r="F297" s="40">
        <v>14692</v>
      </c>
      <c r="G297" s="2" t="s">
        <v>1279</v>
      </c>
      <c r="H297" s="2" t="str">
        <f t="shared" si="26"/>
        <v>USD</v>
      </c>
      <c r="I297" s="26" t="str">
        <f>Table110[[#This Row],[Short Description]]</f>
        <v>LVH-909WR/APW</v>
      </c>
      <c r="J297" s="2" t="s">
        <v>3318</v>
      </c>
      <c r="K297" s="2" t="s">
        <v>1226</v>
      </c>
      <c r="L297" s="2" t="str">
        <f t="shared" si="27"/>
        <v>Current</v>
      </c>
      <c r="M297" s="2" t="s">
        <v>400</v>
      </c>
      <c r="N297" s="2" t="str">
        <f t="shared" si="28"/>
        <v>Standard Freight</v>
      </c>
      <c r="O297" s="2" t="s">
        <v>39</v>
      </c>
      <c r="P297" s="2" t="s">
        <v>121</v>
      </c>
      <c r="Q297" s="46" t="str">
        <f t="shared" si="29"/>
        <v>https://www.biamp.com</v>
      </c>
      <c r="R297" s="2" t="str">
        <f>Table110[[#This Row],[Manufacturer''s Category]]</f>
        <v>Community</v>
      </c>
    </row>
    <row r="298" spans="1:18" ht="42" customHeight="1" x14ac:dyDescent="0.3">
      <c r="A298" s="2" t="str">
        <f t="shared" si="24"/>
        <v>Biamp Systems</v>
      </c>
      <c r="B298" s="17">
        <f t="shared" si="25"/>
        <v>46076</v>
      </c>
      <c r="C298" s="3" t="s">
        <v>4006</v>
      </c>
      <c r="D298" s="2" t="s">
        <v>1282</v>
      </c>
      <c r="E298" s="2" t="s">
        <v>38</v>
      </c>
      <c r="F298" s="40">
        <v>14692</v>
      </c>
      <c r="G298" s="2" t="s">
        <v>1281</v>
      </c>
      <c r="H298" s="2" t="str">
        <f t="shared" si="26"/>
        <v>USD</v>
      </c>
      <c r="I298" s="26" t="str">
        <f>Table110[[#This Row],[Short Description]]</f>
        <v>LVH-909WR/ASB</v>
      </c>
      <c r="J298" s="2" t="s">
        <v>1283</v>
      </c>
      <c r="K298" s="2" t="s">
        <v>1226</v>
      </c>
      <c r="L298" s="2" t="str">
        <f t="shared" si="27"/>
        <v>Current</v>
      </c>
      <c r="M298" s="2" t="s">
        <v>400</v>
      </c>
      <c r="N298" s="2" t="str">
        <f t="shared" si="28"/>
        <v>Standard Freight</v>
      </c>
      <c r="O298" s="2" t="s">
        <v>39</v>
      </c>
      <c r="P298" s="2" t="s">
        <v>121</v>
      </c>
      <c r="Q298" s="46" t="str">
        <f t="shared" si="29"/>
        <v>https://www.biamp.com</v>
      </c>
      <c r="R298" s="2" t="str">
        <f>Table110[[#This Row],[Manufacturer''s Category]]</f>
        <v>Community</v>
      </c>
    </row>
    <row r="299" spans="1:18" ht="42" customHeight="1" x14ac:dyDescent="0.3">
      <c r="A299" s="2" t="str">
        <f t="shared" si="24"/>
        <v>Biamp Systems</v>
      </c>
      <c r="B299" s="17">
        <f t="shared" si="25"/>
        <v>46076</v>
      </c>
      <c r="C299" s="3" t="s">
        <v>4007</v>
      </c>
      <c r="D299" s="2" t="s">
        <v>1285</v>
      </c>
      <c r="E299" s="2" t="s">
        <v>38</v>
      </c>
      <c r="F299" s="40">
        <v>14692</v>
      </c>
      <c r="G299" s="2" t="s">
        <v>1284</v>
      </c>
      <c r="H299" s="2" t="str">
        <f t="shared" si="26"/>
        <v>USD</v>
      </c>
      <c r="I299" s="26" t="str">
        <f>Table110[[#This Row],[Short Description]]</f>
        <v>LVH-909WR/ASG</v>
      </c>
      <c r="J299" s="2" t="s">
        <v>1286</v>
      </c>
      <c r="K299" s="2" t="s">
        <v>1226</v>
      </c>
      <c r="L299" s="2" t="str">
        <f t="shared" si="27"/>
        <v>Current</v>
      </c>
      <c r="M299" s="2" t="s">
        <v>400</v>
      </c>
      <c r="N299" s="2" t="str">
        <f t="shared" si="28"/>
        <v>Standard Freight</v>
      </c>
      <c r="O299" s="2" t="s">
        <v>39</v>
      </c>
      <c r="P299" s="2" t="s">
        <v>121</v>
      </c>
      <c r="Q299" s="46" t="str">
        <f t="shared" si="29"/>
        <v>https://www.biamp.com</v>
      </c>
      <c r="R299" s="2" t="str">
        <f>Table110[[#This Row],[Manufacturer''s Category]]</f>
        <v>Community</v>
      </c>
    </row>
    <row r="300" spans="1:18" ht="42" customHeight="1" x14ac:dyDescent="0.3">
      <c r="A300" s="2" t="str">
        <f t="shared" si="24"/>
        <v>Biamp Systems</v>
      </c>
      <c r="B300" s="17">
        <f t="shared" si="25"/>
        <v>46076</v>
      </c>
      <c r="C300" s="3" t="s">
        <v>4008</v>
      </c>
      <c r="D300" s="2" t="s">
        <v>1288</v>
      </c>
      <c r="E300" s="2" t="s">
        <v>38</v>
      </c>
      <c r="F300" s="40">
        <v>14692</v>
      </c>
      <c r="G300" s="2" t="s">
        <v>1287</v>
      </c>
      <c r="H300" s="2" t="str">
        <f t="shared" si="26"/>
        <v>USD</v>
      </c>
      <c r="I300" s="26" t="str">
        <f>Table110[[#This Row],[Short Description]]</f>
        <v>LVH-909WR/ASW</v>
      </c>
      <c r="J300" s="2" t="s">
        <v>1289</v>
      </c>
      <c r="K300" s="2" t="s">
        <v>1226</v>
      </c>
      <c r="L300" s="2" t="str">
        <f t="shared" si="27"/>
        <v>Current</v>
      </c>
      <c r="M300" s="2" t="s">
        <v>400</v>
      </c>
      <c r="N300" s="2" t="str">
        <f t="shared" si="28"/>
        <v>Standard Freight</v>
      </c>
      <c r="O300" s="2" t="s">
        <v>39</v>
      </c>
      <c r="P300" s="2" t="s">
        <v>121</v>
      </c>
      <c r="Q300" s="46" t="str">
        <f t="shared" si="29"/>
        <v>https://www.biamp.com</v>
      </c>
      <c r="R300" s="2" t="str">
        <f>Table110[[#This Row],[Manufacturer''s Category]]</f>
        <v>Community</v>
      </c>
    </row>
    <row r="301" spans="1:18" ht="42" customHeight="1" x14ac:dyDescent="0.3">
      <c r="A301" s="2" t="str">
        <f t="shared" si="24"/>
        <v>Biamp Systems</v>
      </c>
      <c r="B301" s="17">
        <f t="shared" si="25"/>
        <v>46076</v>
      </c>
      <c r="C301" s="3" t="s">
        <v>4009</v>
      </c>
      <c r="D301" s="2" t="s">
        <v>1291</v>
      </c>
      <c r="E301" s="2" t="s">
        <v>38</v>
      </c>
      <c r="F301" s="40">
        <v>15359</v>
      </c>
      <c r="G301" s="2" t="s">
        <v>1290</v>
      </c>
      <c r="H301" s="2" t="str">
        <f t="shared" si="26"/>
        <v>USD</v>
      </c>
      <c r="I301" s="26" t="str">
        <f>Table110[[#This Row],[Short Description]]</f>
        <v>LVH-909WRC/AP</v>
      </c>
      <c r="J301" s="2" t="s">
        <v>3319</v>
      </c>
      <c r="K301" s="2" t="s">
        <v>1226</v>
      </c>
      <c r="L301" s="2" t="str">
        <f t="shared" si="27"/>
        <v>Current</v>
      </c>
      <c r="M301" s="2" t="s">
        <v>400</v>
      </c>
      <c r="N301" s="2" t="str">
        <f t="shared" si="28"/>
        <v>Standard Freight</v>
      </c>
      <c r="O301" s="2" t="s">
        <v>39</v>
      </c>
      <c r="P301" s="2" t="s">
        <v>121</v>
      </c>
      <c r="Q301" s="46" t="str">
        <f t="shared" si="29"/>
        <v>https://www.biamp.com</v>
      </c>
      <c r="R301" s="2" t="str">
        <f>Table110[[#This Row],[Manufacturer''s Category]]</f>
        <v>Community</v>
      </c>
    </row>
    <row r="302" spans="1:18" ht="42" customHeight="1" x14ac:dyDescent="0.3">
      <c r="A302" s="2" t="str">
        <f t="shared" si="24"/>
        <v>Biamp Systems</v>
      </c>
      <c r="B302" s="17">
        <f t="shared" si="25"/>
        <v>46076</v>
      </c>
      <c r="C302" s="3" t="s">
        <v>4010</v>
      </c>
      <c r="D302" s="2" t="s">
        <v>1293</v>
      </c>
      <c r="E302" s="2" t="s">
        <v>38</v>
      </c>
      <c r="F302" s="40">
        <v>15359</v>
      </c>
      <c r="G302" s="2" t="s">
        <v>1292</v>
      </c>
      <c r="H302" s="2" t="str">
        <f t="shared" si="26"/>
        <v>USD</v>
      </c>
      <c r="I302" s="26" t="str">
        <f>Table110[[#This Row],[Short Description]]</f>
        <v>LVH-909WRC/AS</v>
      </c>
      <c r="J302" s="2" t="s">
        <v>1294</v>
      </c>
      <c r="K302" s="2" t="s">
        <v>1226</v>
      </c>
      <c r="L302" s="2" t="str">
        <f t="shared" si="27"/>
        <v>Current</v>
      </c>
      <c r="M302" s="2" t="s">
        <v>400</v>
      </c>
      <c r="N302" s="2" t="str">
        <f t="shared" si="28"/>
        <v>Standard Freight</v>
      </c>
      <c r="O302" s="2" t="s">
        <v>39</v>
      </c>
      <c r="P302" s="2" t="s">
        <v>121</v>
      </c>
      <c r="Q302" s="46" t="str">
        <f t="shared" si="29"/>
        <v>https://www.biamp.com</v>
      </c>
      <c r="R302" s="2" t="str">
        <f>Table110[[#This Row],[Manufacturer''s Category]]</f>
        <v>Community</v>
      </c>
    </row>
    <row r="303" spans="1:18" ht="42" customHeight="1" x14ac:dyDescent="0.3">
      <c r="A303" s="2" t="str">
        <f t="shared" si="24"/>
        <v>Biamp Systems</v>
      </c>
      <c r="B303" s="17">
        <f t="shared" si="25"/>
        <v>46076</v>
      </c>
      <c r="C303" s="39" t="s">
        <v>4011</v>
      </c>
      <c r="D303" s="2" t="s">
        <v>1296</v>
      </c>
      <c r="E303" s="2" t="s">
        <v>38</v>
      </c>
      <c r="F303" s="40">
        <v>78</v>
      </c>
      <c r="G303" s="2" t="s">
        <v>1295</v>
      </c>
      <c r="H303" s="2" t="str">
        <f t="shared" si="26"/>
        <v>USD</v>
      </c>
      <c r="I303" s="26" t="str">
        <f>Table110[[#This Row],[Short Description]]</f>
        <v>M10EYBLTKIT</v>
      </c>
      <c r="J303" s="2" t="s">
        <v>1297</v>
      </c>
      <c r="K303" s="2" t="s">
        <v>391</v>
      </c>
      <c r="L303" s="2" t="str">
        <f t="shared" si="27"/>
        <v>Current</v>
      </c>
      <c r="M303" s="2" t="s">
        <v>400</v>
      </c>
      <c r="N303" s="2" t="str">
        <f t="shared" si="28"/>
        <v>Standard Freight</v>
      </c>
      <c r="O303" s="2" t="s">
        <v>58</v>
      </c>
      <c r="P303" s="2" t="s">
        <v>61</v>
      </c>
      <c r="Q303" s="46" t="str">
        <f t="shared" si="29"/>
        <v>https://www.biamp.com</v>
      </c>
      <c r="R303" s="2" t="str">
        <f>Table110[[#This Row],[Manufacturer''s Category]]</f>
        <v>Community</v>
      </c>
    </row>
    <row r="304" spans="1:18" ht="42" customHeight="1" x14ac:dyDescent="0.3">
      <c r="A304" s="2" t="str">
        <f t="shared" si="24"/>
        <v>Biamp Systems</v>
      </c>
      <c r="B304" s="17">
        <f t="shared" si="25"/>
        <v>46076</v>
      </c>
      <c r="C304" s="39" t="s">
        <v>4012</v>
      </c>
      <c r="D304" s="2" t="s">
        <v>1299</v>
      </c>
      <c r="E304" s="2" t="s">
        <v>38</v>
      </c>
      <c r="F304" s="40">
        <v>61</v>
      </c>
      <c r="G304" s="2" t="s">
        <v>1298</v>
      </c>
      <c r="H304" s="2" t="str">
        <f t="shared" si="26"/>
        <v>USD</v>
      </c>
      <c r="I304" s="26" t="str">
        <f>Table110[[#This Row],[Short Description]]</f>
        <v>M6EYBLTKIT</v>
      </c>
      <c r="J304" s="2" t="s">
        <v>1300</v>
      </c>
      <c r="K304" s="2" t="s">
        <v>391</v>
      </c>
      <c r="L304" s="2" t="str">
        <f t="shared" si="27"/>
        <v>Current</v>
      </c>
      <c r="M304" s="2" t="s">
        <v>400</v>
      </c>
      <c r="N304" s="2" t="str">
        <f t="shared" si="28"/>
        <v>Standard Freight</v>
      </c>
      <c r="O304" s="2" t="s">
        <v>58</v>
      </c>
      <c r="P304" s="2" t="s">
        <v>61</v>
      </c>
      <c r="Q304" s="46" t="str">
        <f t="shared" si="29"/>
        <v>https://www.biamp.com</v>
      </c>
      <c r="R304" s="2" t="str">
        <f>Table110[[#This Row],[Manufacturer''s Category]]</f>
        <v>Community</v>
      </c>
    </row>
    <row r="305" spans="1:18" ht="42" customHeight="1" x14ac:dyDescent="0.3">
      <c r="A305" s="2" t="str">
        <f t="shared" si="24"/>
        <v>Biamp Systems</v>
      </c>
      <c r="B305" s="17">
        <f t="shared" si="25"/>
        <v>46076</v>
      </c>
      <c r="C305" s="39" t="s">
        <v>4049</v>
      </c>
      <c r="D305" s="2" t="s">
        <v>1302</v>
      </c>
      <c r="E305" s="2" t="s">
        <v>38</v>
      </c>
      <c r="F305" s="40">
        <v>946</v>
      </c>
      <c r="G305" s="2" t="s">
        <v>1301</v>
      </c>
      <c r="H305" s="2" t="str">
        <f t="shared" si="26"/>
        <v>USD</v>
      </c>
      <c r="I305" s="26" t="str">
        <f>Table110[[#This Row],[Short Description]]</f>
        <v>MX10-B</v>
      </c>
      <c r="J305" s="2" t="s">
        <v>1303</v>
      </c>
      <c r="K305" s="2" t="s">
        <v>1304</v>
      </c>
      <c r="L305" s="2" t="str">
        <f t="shared" si="27"/>
        <v>Current</v>
      </c>
      <c r="M305" s="2" t="s">
        <v>400</v>
      </c>
      <c r="N305" s="2" t="str">
        <f t="shared" si="28"/>
        <v>Standard Freight</v>
      </c>
      <c r="O305" s="2" t="s">
        <v>58</v>
      </c>
      <c r="P305" s="2" t="s">
        <v>61</v>
      </c>
      <c r="Q305" s="46" t="str">
        <f t="shared" si="29"/>
        <v>https://www.biamp.com</v>
      </c>
      <c r="R305" s="2" t="str">
        <f>Table110[[#This Row],[Manufacturer''s Category]]</f>
        <v>Community</v>
      </c>
    </row>
    <row r="306" spans="1:18" ht="42" customHeight="1" x14ac:dyDescent="0.3">
      <c r="A306" s="2" t="str">
        <f t="shared" si="24"/>
        <v>Biamp Systems</v>
      </c>
      <c r="B306" s="17">
        <f t="shared" si="25"/>
        <v>46076</v>
      </c>
      <c r="C306" s="39" t="s">
        <v>4050</v>
      </c>
      <c r="D306" s="2" t="s">
        <v>1306</v>
      </c>
      <c r="E306" s="2" t="s">
        <v>38</v>
      </c>
      <c r="F306" s="40">
        <v>829</v>
      </c>
      <c r="G306" s="2" t="s">
        <v>1305</v>
      </c>
      <c r="H306" s="2" t="str">
        <f t="shared" si="26"/>
        <v>USD</v>
      </c>
      <c r="I306" s="26" t="str">
        <f>Table110[[#This Row],[Short Description]]</f>
        <v>MX8-B</v>
      </c>
      <c r="J306" s="2" t="s">
        <v>1307</v>
      </c>
      <c r="K306" s="2" t="s">
        <v>1304</v>
      </c>
      <c r="L306" s="2" t="str">
        <f t="shared" si="27"/>
        <v>Current</v>
      </c>
      <c r="M306" s="2" t="s">
        <v>400</v>
      </c>
      <c r="N306" s="2" t="str">
        <f t="shared" si="28"/>
        <v>Standard Freight</v>
      </c>
      <c r="O306" s="2" t="s">
        <v>58</v>
      </c>
      <c r="P306" s="2" t="s">
        <v>61</v>
      </c>
      <c r="Q306" s="46" t="str">
        <f t="shared" si="29"/>
        <v>https://www.biamp.com</v>
      </c>
      <c r="R306" s="2" t="str">
        <f>Table110[[#This Row],[Manufacturer''s Category]]</f>
        <v>Community</v>
      </c>
    </row>
    <row r="307" spans="1:18" ht="42" customHeight="1" x14ac:dyDescent="0.3">
      <c r="A307" s="2" t="str">
        <f t="shared" si="24"/>
        <v>Biamp Systems</v>
      </c>
      <c r="B307" s="17">
        <f t="shared" si="25"/>
        <v>46076</v>
      </c>
      <c r="C307" s="39" t="s">
        <v>4051</v>
      </c>
      <c r="D307" s="2" t="s">
        <v>1309</v>
      </c>
      <c r="E307" s="2" t="s">
        <v>38</v>
      </c>
      <c r="F307" s="40">
        <v>112</v>
      </c>
      <c r="G307" s="2" t="s">
        <v>1308</v>
      </c>
      <c r="H307" s="2" t="str">
        <f t="shared" si="26"/>
        <v>USD</v>
      </c>
      <c r="I307" s="26" t="str">
        <f>Table110[[#This Row],[Short Description]]</f>
        <v>MX-Y10B</v>
      </c>
      <c r="J307" s="2" t="s">
        <v>1310</v>
      </c>
      <c r="K307" s="2" t="s">
        <v>391</v>
      </c>
      <c r="L307" s="2" t="str">
        <f t="shared" si="27"/>
        <v>Current</v>
      </c>
      <c r="M307" s="2" t="s">
        <v>400</v>
      </c>
      <c r="N307" s="2" t="str">
        <f t="shared" si="28"/>
        <v>Standard Freight</v>
      </c>
      <c r="O307" s="2" t="s">
        <v>39</v>
      </c>
      <c r="P307" s="2" t="s">
        <v>121</v>
      </c>
      <c r="Q307" s="46" t="str">
        <f t="shared" si="29"/>
        <v>https://www.biamp.com</v>
      </c>
      <c r="R307" s="2" t="str">
        <f>Table110[[#This Row],[Manufacturer''s Category]]</f>
        <v>Community</v>
      </c>
    </row>
    <row r="308" spans="1:18" ht="42" customHeight="1" x14ac:dyDescent="0.3">
      <c r="A308" s="2" t="str">
        <f t="shared" si="24"/>
        <v>Biamp Systems</v>
      </c>
      <c r="B308" s="17">
        <f t="shared" si="25"/>
        <v>46076</v>
      </c>
      <c r="C308" s="39" t="s">
        <v>4052</v>
      </c>
      <c r="D308" s="2" t="s">
        <v>1312</v>
      </c>
      <c r="E308" s="2" t="s">
        <v>38</v>
      </c>
      <c r="F308" s="40">
        <v>104</v>
      </c>
      <c r="G308" s="2" t="s">
        <v>1311</v>
      </c>
      <c r="H308" s="2" t="str">
        <f t="shared" si="26"/>
        <v>USD</v>
      </c>
      <c r="I308" s="26" t="str">
        <f>Table110[[#This Row],[Short Description]]</f>
        <v>MX-Y8B</v>
      </c>
      <c r="J308" s="2" t="s">
        <v>1313</v>
      </c>
      <c r="K308" s="2" t="s">
        <v>391</v>
      </c>
      <c r="L308" s="2" t="str">
        <f t="shared" si="27"/>
        <v>Current</v>
      </c>
      <c r="M308" s="2" t="s">
        <v>400</v>
      </c>
      <c r="N308" s="2" t="str">
        <f t="shared" si="28"/>
        <v>Standard Freight</v>
      </c>
      <c r="O308" s="2" t="s">
        <v>39</v>
      </c>
      <c r="P308" s="2" t="s">
        <v>121</v>
      </c>
      <c r="Q308" s="46" t="str">
        <f t="shared" si="29"/>
        <v>https://www.biamp.com</v>
      </c>
      <c r="R308" s="2" t="str">
        <f>Table110[[#This Row],[Manufacturer''s Category]]</f>
        <v>Community</v>
      </c>
    </row>
    <row r="309" spans="1:18" ht="42" customHeight="1" x14ac:dyDescent="0.3">
      <c r="A309" s="2" t="str">
        <f t="shared" si="24"/>
        <v>Biamp Systems</v>
      </c>
      <c r="B309" s="17">
        <f t="shared" si="25"/>
        <v>46076</v>
      </c>
      <c r="C309" s="39" t="s">
        <v>4107</v>
      </c>
      <c r="D309" s="2" t="s">
        <v>1315</v>
      </c>
      <c r="E309" s="2" t="s">
        <v>38</v>
      </c>
      <c r="F309" s="40">
        <v>240</v>
      </c>
      <c r="G309" s="2" t="s">
        <v>1314</v>
      </c>
      <c r="H309" s="2" t="str">
        <f t="shared" si="26"/>
        <v>USD</v>
      </c>
      <c r="I309" s="26" t="str">
        <f>Table110[[#This Row],[Short Description]]</f>
        <v>PMB-1RR</v>
      </c>
      <c r="J309" s="2" t="s">
        <v>1316</v>
      </c>
      <c r="K309" s="2" t="s">
        <v>391</v>
      </c>
      <c r="L309" s="2" t="str">
        <f t="shared" si="27"/>
        <v>Current</v>
      </c>
      <c r="M309" s="2" t="s">
        <v>400</v>
      </c>
      <c r="N309" s="2" t="str">
        <f t="shared" si="28"/>
        <v>Standard Freight</v>
      </c>
      <c r="O309" s="2" t="s">
        <v>58</v>
      </c>
      <c r="P309" s="2" t="s">
        <v>61</v>
      </c>
      <c r="Q309" s="46" t="str">
        <f t="shared" si="29"/>
        <v>https://www.biamp.com</v>
      </c>
      <c r="R309" s="2" t="str">
        <f>Table110[[#This Row],[Manufacturer''s Category]]</f>
        <v>Community</v>
      </c>
    </row>
    <row r="310" spans="1:18" ht="42" customHeight="1" x14ac:dyDescent="0.3">
      <c r="A310" s="2" t="str">
        <f t="shared" si="24"/>
        <v>Biamp Systems</v>
      </c>
      <c r="B310" s="17">
        <f t="shared" si="25"/>
        <v>46076</v>
      </c>
      <c r="C310" s="39" t="s">
        <v>4108</v>
      </c>
      <c r="D310" s="2" t="s">
        <v>1318</v>
      </c>
      <c r="E310" s="2" t="s">
        <v>38</v>
      </c>
      <c r="F310" s="40">
        <v>538</v>
      </c>
      <c r="G310" s="2" t="s">
        <v>1317</v>
      </c>
      <c r="H310" s="2" t="str">
        <f t="shared" si="26"/>
        <v>USD</v>
      </c>
      <c r="I310" s="26" t="str">
        <f>Table110[[#This Row],[Short Description]]</f>
        <v>PMB-2RR</v>
      </c>
      <c r="J310" s="2" t="s">
        <v>1319</v>
      </c>
      <c r="K310" s="2" t="s">
        <v>391</v>
      </c>
      <c r="L310" s="2" t="str">
        <f t="shared" si="27"/>
        <v>Current</v>
      </c>
      <c r="M310" s="2" t="s">
        <v>400</v>
      </c>
      <c r="N310" s="2" t="str">
        <f t="shared" si="28"/>
        <v>Standard Freight</v>
      </c>
      <c r="O310" s="2" t="s">
        <v>58</v>
      </c>
      <c r="P310" s="2" t="s">
        <v>61</v>
      </c>
      <c r="Q310" s="46" t="str">
        <f t="shared" si="29"/>
        <v>https://www.biamp.com</v>
      </c>
      <c r="R310" s="2" t="str">
        <f>Table110[[#This Row],[Manufacturer''s Category]]</f>
        <v>Community</v>
      </c>
    </row>
    <row r="311" spans="1:18" ht="42" customHeight="1" x14ac:dyDescent="0.3">
      <c r="A311" s="2" t="str">
        <f t="shared" si="24"/>
        <v>Biamp Systems</v>
      </c>
      <c r="B311" s="17">
        <f t="shared" si="25"/>
        <v>46076</v>
      </c>
      <c r="C311" s="39" t="s">
        <v>4109</v>
      </c>
      <c r="D311" s="2" t="s">
        <v>1321</v>
      </c>
      <c r="E311" s="2" t="s">
        <v>38</v>
      </c>
      <c r="F311" s="40">
        <v>68</v>
      </c>
      <c r="G311" s="2" t="s">
        <v>1320</v>
      </c>
      <c r="H311" s="2" t="str">
        <f t="shared" si="26"/>
        <v>USD</v>
      </c>
      <c r="I311" s="26" t="str">
        <f>Table110[[#This Row],[Short Description]]</f>
        <v>PMB-BAND</v>
      </c>
      <c r="J311" s="2" t="s">
        <v>1322</v>
      </c>
      <c r="K311" s="2" t="s">
        <v>391</v>
      </c>
      <c r="L311" s="2" t="str">
        <f t="shared" si="27"/>
        <v>Current</v>
      </c>
      <c r="M311" s="2" t="s">
        <v>400</v>
      </c>
      <c r="N311" s="2" t="str">
        <f t="shared" si="28"/>
        <v>Standard Freight</v>
      </c>
      <c r="O311" s="2" t="s">
        <v>39</v>
      </c>
      <c r="P311" s="2" t="s">
        <v>121</v>
      </c>
      <c r="Q311" s="46" t="str">
        <f t="shared" si="29"/>
        <v>https://www.biamp.com</v>
      </c>
      <c r="R311" s="2" t="str">
        <f>Table110[[#This Row],[Manufacturer''s Category]]</f>
        <v>Community</v>
      </c>
    </row>
    <row r="312" spans="1:18" ht="42" customHeight="1" x14ac:dyDescent="0.3">
      <c r="A312" s="2" t="str">
        <f t="shared" si="24"/>
        <v>Biamp Systems</v>
      </c>
      <c r="B312" s="17">
        <f t="shared" si="25"/>
        <v>46076</v>
      </c>
      <c r="C312" s="39" t="s">
        <v>4117</v>
      </c>
      <c r="D312" s="2" t="s">
        <v>1324</v>
      </c>
      <c r="E312" s="2" t="s">
        <v>38</v>
      </c>
      <c r="F312" s="40">
        <v>223</v>
      </c>
      <c r="G312" s="2" t="s">
        <v>1323</v>
      </c>
      <c r="H312" s="2" t="str">
        <f t="shared" si="26"/>
        <v>USD</v>
      </c>
      <c r="I312" s="26" t="str">
        <f>Table110[[#This Row],[Short Description]]</f>
        <v>PY1-EN750-1550</v>
      </c>
      <c r="J312" s="2" t="s">
        <v>1325</v>
      </c>
      <c r="K312" s="2" t="s">
        <v>391</v>
      </c>
      <c r="L312" s="2" t="str">
        <f t="shared" si="27"/>
        <v>Current</v>
      </c>
      <c r="M312" s="2" t="s">
        <v>400</v>
      </c>
      <c r="N312" s="2" t="str">
        <f t="shared" si="28"/>
        <v>Standard Freight</v>
      </c>
      <c r="O312" s="2" t="s">
        <v>39</v>
      </c>
      <c r="P312" s="2" t="s">
        <v>121</v>
      </c>
      <c r="Q312" s="46" t="str">
        <f t="shared" si="29"/>
        <v>https://www.biamp.com</v>
      </c>
      <c r="R312" s="2" t="str">
        <f>Table110[[#This Row],[Manufacturer''s Category]]</f>
        <v>Community</v>
      </c>
    </row>
    <row r="313" spans="1:18" ht="42" customHeight="1" x14ac:dyDescent="0.3">
      <c r="A313" s="2" t="str">
        <f t="shared" si="24"/>
        <v>Biamp Systems</v>
      </c>
      <c r="B313" s="17">
        <f t="shared" si="25"/>
        <v>46076</v>
      </c>
      <c r="C313" s="39" t="s">
        <v>4118</v>
      </c>
      <c r="D313" s="2" t="s">
        <v>1327</v>
      </c>
      <c r="E313" s="2" t="s">
        <v>38</v>
      </c>
      <c r="F313" s="40">
        <v>223</v>
      </c>
      <c r="G313" s="2" t="s">
        <v>1326</v>
      </c>
      <c r="H313" s="2" t="str">
        <f t="shared" si="26"/>
        <v>USD</v>
      </c>
      <c r="I313" s="26" t="str">
        <f>Table110[[#This Row],[Short Description]]</f>
        <v>PY1-EN750-1550W</v>
      </c>
      <c r="J313" s="2" t="s">
        <v>1328</v>
      </c>
      <c r="K313" s="2" t="s">
        <v>391</v>
      </c>
      <c r="L313" s="2" t="str">
        <f t="shared" si="27"/>
        <v>Current</v>
      </c>
      <c r="M313" s="2" t="s">
        <v>400</v>
      </c>
      <c r="N313" s="2" t="str">
        <f t="shared" si="28"/>
        <v>Standard Freight</v>
      </c>
      <c r="O313" s="2" t="s">
        <v>39</v>
      </c>
      <c r="P313" s="2" t="s">
        <v>121</v>
      </c>
      <c r="Q313" s="46" t="str">
        <f t="shared" si="29"/>
        <v>https://www.biamp.com</v>
      </c>
      <c r="R313" s="2" t="str">
        <f>Table110[[#This Row],[Manufacturer''s Category]]</f>
        <v>Community</v>
      </c>
    </row>
    <row r="314" spans="1:18" ht="42" customHeight="1" x14ac:dyDescent="0.3">
      <c r="A314" s="2" t="str">
        <f t="shared" si="24"/>
        <v>Biamp Systems</v>
      </c>
      <c r="B314" s="17">
        <f t="shared" si="25"/>
        <v>46076</v>
      </c>
      <c r="C314" s="3" t="s">
        <v>4136</v>
      </c>
      <c r="D314" s="2" t="s">
        <v>3149</v>
      </c>
      <c r="E314" s="2" t="s">
        <v>38</v>
      </c>
      <c r="F314" s="40">
        <v>500</v>
      </c>
      <c r="G314" s="2" t="s">
        <v>3112</v>
      </c>
      <c r="H314" s="2" t="s">
        <v>2</v>
      </c>
      <c r="I314" s="26" t="s">
        <v>3113</v>
      </c>
      <c r="J314" s="2" t="s">
        <v>3114</v>
      </c>
      <c r="K314" s="2" t="s">
        <v>2925</v>
      </c>
      <c r="L314" s="2" t="s">
        <v>5</v>
      </c>
      <c r="M314" s="2" t="s">
        <v>400</v>
      </c>
      <c r="N314" s="2" t="s">
        <v>7</v>
      </c>
      <c r="O314" s="2" t="s">
        <v>58</v>
      </c>
      <c r="P314" s="2" t="s">
        <v>61</v>
      </c>
      <c r="Q314" s="46" t="str">
        <f t="shared" si="29"/>
        <v>https://www.biamp.com</v>
      </c>
      <c r="R314" s="2" t="s">
        <v>400</v>
      </c>
    </row>
    <row r="315" spans="1:18" ht="42" customHeight="1" x14ac:dyDescent="0.3">
      <c r="A315" s="2" t="str">
        <f t="shared" si="24"/>
        <v>Biamp Systems</v>
      </c>
      <c r="B315" s="17">
        <f t="shared" si="25"/>
        <v>46076</v>
      </c>
      <c r="C315" s="39" t="s">
        <v>4137</v>
      </c>
      <c r="D315" s="2" t="s">
        <v>1330</v>
      </c>
      <c r="E315" s="2" t="s">
        <v>38</v>
      </c>
      <c r="F315" s="40">
        <v>560</v>
      </c>
      <c r="G315" s="2" t="s">
        <v>1329</v>
      </c>
      <c r="H315" s="2" t="str">
        <f t="shared" ref="H315:H346" si="30">Currency</f>
        <v>USD</v>
      </c>
      <c r="I315" s="26" t="str">
        <f>Table110[[#This Row],[Short Description]]</f>
        <v>R.15COAX</v>
      </c>
      <c r="J315" s="2" t="s">
        <v>1331</v>
      </c>
      <c r="K315" s="2" t="s">
        <v>1332</v>
      </c>
      <c r="L315" s="2" t="str">
        <f t="shared" ref="L315:L346" si="31">ItemStatus</f>
        <v>Current</v>
      </c>
      <c r="M315" s="2" t="s">
        <v>400</v>
      </c>
      <c r="N315" s="2" t="str">
        <f t="shared" ref="N315:N346" si="32">Freight</f>
        <v>Standard Freight</v>
      </c>
      <c r="O315" s="2" t="s">
        <v>58</v>
      </c>
      <c r="P315" s="2" t="s">
        <v>61</v>
      </c>
      <c r="Q315" s="46" t="str">
        <f t="shared" si="29"/>
        <v>https://www.biamp.com</v>
      </c>
      <c r="R315" s="2" t="str">
        <f>Table110[[#This Row],[Manufacturer''s Category]]</f>
        <v>Community</v>
      </c>
    </row>
    <row r="316" spans="1:18" ht="42" customHeight="1" x14ac:dyDescent="0.3">
      <c r="A316" s="2" t="str">
        <f t="shared" si="24"/>
        <v>Biamp Systems</v>
      </c>
      <c r="B316" s="17">
        <f t="shared" si="25"/>
        <v>46076</v>
      </c>
      <c r="C316" s="39" t="s">
        <v>4138</v>
      </c>
      <c r="D316" s="2" t="s">
        <v>1334</v>
      </c>
      <c r="E316" s="2" t="s">
        <v>38</v>
      </c>
      <c r="F316" s="40">
        <v>560</v>
      </c>
      <c r="G316" s="2" t="s">
        <v>1333</v>
      </c>
      <c r="H316" s="2" t="str">
        <f t="shared" si="30"/>
        <v>USD</v>
      </c>
      <c r="I316" s="26" t="str">
        <f>Table110[[#This Row],[Short Description]]</f>
        <v>R.15COAXB</v>
      </c>
      <c r="J316" s="2" t="s">
        <v>1335</v>
      </c>
      <c r="K316" s="2" t="s">
        <v>1332</v>
      </c>
      <c r="L316" s="2" t="str">
        <f t="shared" si="31"/>
        <v>Current</v>
      </c>
      <c r="M316" s="2" t="s">
        <v>400</v>
      </c>
      <c r="N316" s="2" t="str">
        <f t="shared" si="32"/>
        <v>Standard Freight</v>
      </c>
      <c r="O316" s="2" t="s">
        <v>58</v>
      </c>
      <c r="P316" s="2" t="s">
        <v>61</v>
      </c>
      <c r="Q316" s="46" t="str">
        <f t="shared" si="29"/>
        <v>https://www.biamp.com</v>
      </c>
      <c r="R316" s="2" t="str">
        <f>Table110[[#This Row],[Manufacturer''s Category]]</f>
        <v>Community</v>
      </c>
    </row>
    <row r="317" spans="1:18" ht="42" customHeight="1" x14ac:dyDescent="0.3">
      <c r="A317" s="2" t="str">
        <f t="shared" si="24"/>
        <v>Biamp Systems</v>
      </c>
      <c r="B317" s="17">
        <f t="shared" si="25"/>
        <v>46076</v>
      </c>
      <c r="C317" s="39" t="s">
        <v>4139</v>
      </c>
      <c r="D317" s="2" t="s">
        <v>1337</v>
      </c>
      <c r="E317" s="2" t="s">
        <v>38</v>
      </c>
      <c r="F317" s="40">
        <v>958</v>
      </c>
      <c r="G317" s="2" t="s">
        <v>1336</v>
      </c>
      <c r="H317" s="2" t="str">
        <f t="shared" si="30"/>
        <v>USD</v>
      </c>
      <c r="I317" s="26" t="str">
        <f>Table110[[#This Row],[Short Description]]</f>
        <v>R.25-94TZ</v>
      </c>
      <c r="J317" s="2" t="s">
        <v>1338</v>
      </c>
      <c r="K317" s="2" t="s">
        <v>1332</v>
      </c>
      <c r="L317" s="2" t="str">
        <f t="shared" si="31"/>
        <v>Current</v>
      </c>
      <c r="M317" s="2" t="s">
        <v>400</v>
      </c>
      <c r="N317" s="2" t="str">
        <f t="shared" si="32"/>
        <v>Standard Freight</v>
      </c>
      <c r="O317" s="2" t="s">
        <v>58</v>
      </c>
      <c r="P317" s="2" t="s">
        <v>61</v>
      </c>
      <c r="Q317" s="46" t="str">
        <f t="shared" si="29"/>
        <v>https://www.biamp.com</v>
      </c>
      <c r="R317" s="2" t="str">
        <f>Table110[[#This Row],[Manufacturer''s Category]]</f>
        <v>Community</v>
      </c>
    </row>
    <row r="318" spans="1:18" ht="42" customHeight="1" x14ac:dyDescent="0.3">
      <c r="A318" s="2" t="str">
        <f t="shared" si="24"/>
        <v>Biamp Systems</v>
      </c>
      <c r="B318" s="17">
        <f t="shared" si="25"/>
        <v>46076</v>
      </c>
      <c r="C318" s="39" t="s">
        <v>4140</v>
      </c>
      <c r="D318" s="2" t="s">
        <v>1340</v>
      </c>
      <c r="E318" s="2" t="s">
        <v>38</v>
      </c>
      <c r="F318" s="40">
        <v>848</v>
      </c>
      <c r="G318" s="2" t="s">
        <v>1339</v>
      </c>
      <c r="H318" s="2" t="str">
        <f t="shared" si="30"/>
        <v>USD</v>
      </c>
      <c r="I318" s="26" t="str">
        <f>Table110[[#This Row],[Short Description]]</f>
        <v>R.25-94Z</v>
      </c>
      <c r="J318" s="2" t="s">
        <v>1341</v>
      </c>
      <c r="K318" s="2" t="s">
        <v>1332</v>
      </c>
      <c r="L318" s="2" t="str">
        <f t="shared" si="31"/>
        <v>Current</v>
      </c>
      <c r="M318" s="2" t="s">
        <v>400</v>
      </c>
      <c r="N318" s="2" t="str">
        <f t="shared" si="32"/>
        <v>Standard Freight</v>
      </c>
      <c r="O318" s="2" t="s">
        <v>58</v>
      </c>
      <c r="P318" s="2" t="s">
        <v>61</v>
      </c>
      <c r="Q318" s="46" t="str">
        <f t="shared" si="29"/>
        <v>https://www.biamp.com</v>
      </c>
      <c r="R318" s="2" t="str">
        <f>Table110[[#This Row],[Manufacturer''s Category]]</f>
        <v>Community</v>
      </c>
    </row>
    <row r="319" spans="1:18" ht="42" customHeight="1" x14ac:dyDescent="0.3">
      <c r="A319" s="2" t="str">
        <f t="shared" si="24"/>
        <v>Biamp Systems</v>
      </c>
      <c r="B319" s="17">
        <f t="shared" si="25"/>
        <v>46076</v>
      </c>
      <c r="C319" s="39" t="s">
        <v>4141</v>
      </c>
      <c r="D319" s="2" t="s">
        <v>1343</v>
      </c>
      <c r="E319" s="2" t="s">
        <v>38</v>
      </c>
      <c r="F319" s="40">
        <v>1050</v>
      </c>
      <c r="G319" s="2" t="s">
        <v>1342</v>
      </c>
      <c r="H319" s="2" t="str">
        <f t="shared" si="30"/>
        <v>USD</v>
      </c>
      <c r="I319" s="26" t="str">
        <f>Table110[[#This Row],[Short Description]]</f>
        <v>R.35-3896</v>
      </c>
      <c r="J319" s="2" t="s">
        <v>1344</v>
      </c>
      <c r="K319" s="2" t="s">
        <v>1332</v>
      </c>
      <c r="L319" s="2" t="str">
        <f t="shared" si="31"/>
        <v>Current</v>
      </c>
      <c r="M319" s="2" t="s">
        <v>400</v>
      </c>
      <c r="N319" s="2" t="str">
        <f t="shared" si="32"/>
        <v>Standard Freight</v>
      </c>
      <c r="O319" s="2" t="s">
        <v>58</v>
      </c>
      <c r="P319" s="2" t="s">
        <v>61</v>
      </c>
      <c r="Q319" s="46" t="str">
        <f t="shared" si="29"/>
        <v>https://www.biamp.com</v>
      </c>
      <c r="R319" s="2" t="str">
        <f>Table110[[#This Row],[Manufacturer''s Category]]</f>
        <v>Community</v>
      </c>
    </row>
    <row r="320" spans="1:18" ht="42" customHeight="1" x14ac:dyDescent="0.3">
      <c r="A320" s="2" t="str">
        <f t="shared" si="24"/>
        <v>Biamp Systems</v>
      </c>
      <c r="B320" s="17">
        <f t="shared" si="25"/>
        <v>46076</v>
      </c>
      <c r="C320" s="39" t="s">
        <v>4142</v>
      </c>
      <c r="D320" s="2" t="s">
        <v>1346</v>
      </c>
      <c r="E320" s="2" t="s">
        <v>38</v>
      </c>
      <c r="F320" s="40">
        <v>1050</v>
      </c>
      <c r="G320" s="2" t="s">
        <v>1345</v>
      </c>
      <c r="H320" s="2" t="str">
        <f t="shared" si="30"/>
        <v>USD</v>
      </c>
      <c r="I320" s="26" t="str">
        <f>Table110[[#This Row],[Short Description]]</f>
        <v>R.35-3896B</v>
      </c>
      <c r="J320" s="2" t="s">
        <v>1347</v>
      </c>
      <c r="K320" s="2" t="s">
        <v>1332</v>
      </c>
      <c r="L320" s="2" t="str">
        <f t="shared" si="31"/>
        <v>Current</v>
      </c>
      <c r="M320" s="2" t="s">
        <v>400</v>
      </c>
      <c r="N320" s="2" t="str">
        <f t="shared" si="32"/>
        <v>Standard Freight</v>
      </c>
      <c r="O320" s="2" t="s">
        <v>58</v>
      </c>
      <c r="P320" s="2" t="s">
        <v>61</v>
      </c>
      <c r="Q320" s="46" t="str">
        <f t="shared" si="29"/>
        <v>https://www.biamp.com</v>
      </c>
      <c r="R320" s="2" t="str">
        <f>Table110[[#This Row],[Manufacturer''s Category]]</f>
        <v>Community</v>
      </c>
    </row>
    <row r="321" spans="1:18" ht="42" customHeight="1" x14ac:dyDescent="0.3">
      <c r="A321" s="2" t="str">
        <f t="shared" si="24"/>
        <v>Biamp Systems</v>
      </c>
      <c r="B321" s="17">
        <f t="shared" si="25"/>
        <v>46076</v>
      </c>
      <c r="C321" s="39" t="s">
        <v>4143</v>
      </c>
      <c r="D321" s="2" t="s">
        <v>1349</v>
      </c>
      <c r="E321" s="2" t="s">
        <v>38</v>
      </c>
      <c r="F321" s="40">
        <v>810</v>
      </c>
      <c r="G321" s="2" t="s">
        <v>1348</v>
      </c>
      <c r="H321" s="2" t="str">
        <f t="shared" si="30"/>
        <v>USD</v>
      </c>
      <c r="I321" s="26" t="str">
        <f>Table110[[#This Row],[Short Description]]</f>
        <v>R.35COAX</v>
      </c>
      <c r="J321" s="2" t="s">
        <v>1350</v>
      </c>
      <c r="K321" s="2" t="s">
        <v>1332</v>
      </c>
      <c r="L321" s="2" t="str">
        <f t="shared" si="31"/>
        <v>Current</v>
      </c>
      <c r="M321" s="2" t="s">
        <v>400</v>
      </c>
      <c r="N321" s="2" t="str">
        <f t="shared" si="32"/>
        <v>Standard Freight</v>
      </c>
      <c r="O321" s="2" t="s">
        <v>58</v>
      </c>
      <c r="P321" s="2" t="s">
        <v>61</v>
      </c>
      <c r="Q321" s="46" t="str">
        <f t="shared" si="29"/>
        <v>https://www.biamp.com</v>
      </c>
      <c r="R321" s="2" t="str">
        <f>Table110[[#This Row],[Manufacturer''s Category]]</f>
        <v>Community</v>
      </c>
    </row>
    <row r="322" spans="1:18" ht="42" customHeight="1" x14ac:dyDescent="0.3">
      <c r="A322" s="2" t="str">
        <f t="shared" ref="A322:A385" si="33">Company</f>
        <v>Biamp Systems</v>
      </c>
      <c r="B322" s="17">
        <f t="shared" ref="B322:B385" si="34">Effectivity_Date</f>
        <v>46076</v>
      </c>
      <c r="C322" s="39" t="s">
        <v>4144</v>
      </c>
      <c r="D322" s="2" t="s">
        <v>1352</v>
      </c>
      <c r="E322" s="2" t="s">
        <v>38</v>
      </c>
      <c r="F322" s="40">
        <v>810</v>
      </c>
      <c r="G322" s="2" t="s">
        <v>1351</v>
      </c>
      <c r="H322" s="2" t="str">
        <f t="shared" si="30"/>
        <v>USD</v>
      </c>
      <c r="I322" s="26" t="str">
        <f>Table110[[#This Row],[Short Description]]</f>
        <v>R.35COAXB</v>
      </c>
      <c r="J322" s="2" t="s">
        <v>1353</v>
      </c>
      <c r="K322" s="2" t="s">
        <v>1332</v>
      </c>
      <c r="L322" s="2" t="str">
        <f t="shared" si="31"/>
        <v>Current</v>
      </c>
      <c r="M322" s="2" t="s">
        <v>400</v>
      </c>
      <c r="N322" s="2" t="str">
        <f t="shared" si="32"/>
        <v>Standard Freight</v>
      </c>
      <c r="O322" s="2" t="s">
        <v>58</v>
      </c>
      <c r="P322" s="2" t="s">
        <v>61</v>
      </c>
      <c r="Q322" s="46" t="str">
        <f t="shared" ref="Q322:Q385" si="35">URL</f>
        <v>https://www.biamp.com</v>
      </c>
      <c r="R322" s="2" t="str">
        <f>Table110[[#This Row],[Manufacturer''s Category]]</f>
        <v>Community</v>
      </c>
    </row>
    <row r="323" spans="1:18" ht="42" customHeight="1" x14ac:dyDescent="0.3">
      <c r="A323" s="2" t="str">
        <f t="shared" si="33"/>
        <v>Biamp Systems</v>
      </c>
      <c r="B323" s="17">
        <f t="shared" si="34"/>
        <v>46076</v>
      </c>
      <c r="C323" s="39" t="s">
        <v>4145</v>
      </c>
      <c r="D323" s="2" t="s">
        <v>1355</v>
      </c>
      <c r="E323" s="2" t="s">
        <v>38</v>
      </c>
      <c r="F323" s="40">
        <v>3082</v>
      </c>
      <c r="G323" s="2" t="s">
        <v>1354</v>
      </c>
      <c r="H323" s="2" t="str">
        <f t="shared" si="30"/>
        <v>USD</v>
      </c>
      <c r="I323" s="26" t="str">
        <f>Table110[[#This Row],[Short Description]]</f>
        <v>R.5-66MAX</v>
      </c>
      <c r="J323" s="2" t="s">
        <v>1356</v>
      </c>
      <c r="K323" s="2" t="s">
        <v>1332</v>
      </c>
      <c r="L323" s="2" t="str">
        <f t="shared" si="31"/>
        <v>Current</v>
      </c>
      <c r="M323" s="2" t="s">
        <v>400</v>
      </c>
      <c r="N323" s="2" t="str">
        <f t="shared" si="32"/>
        <v>Standard Freight</v>
      </c>
      <c r="O323" s="2" t="s">
        <v>39</v>
      </c>
      <c r="P323" s="2" t="s">
        <v>121</v>
      </c>
      <c r="Q323" s="46" t="str">
        <f t="shared" si="35"/>
        <v>https://www.biamp.com</v>
      </c>
      <c r="R323" s="2" t="str">
        <f>Table110[[#This Row],[Manufacturer''s Category]]</f>
        <v>Community</v>
      </c>
    </row>
    <row r="324" spans="1:18" ht="42" customHeight="1" x14ac:dyDescent="0.3">
      <c r="A324" s="2" t="str">
        <f t="shared" si="33"/>
        <v>Biamp Systems</v>
      </c>
      <c r="B324" s="17">
        <f t="shared" si="34"/>
        <v>46076</v>
      </c>
      <c r="C324" s="39" t="s">
        <v>4146</v>
      </c>
      <c r="D324" s="2" t="s">
        <v>1358</v>
      </c>
      <c r="E324" s="2" t="s">
        <v>38</v>
      </c>
      <c r="F324" s="40">
        <v>3082</v>
      </c>
      <c r="G324" s="2" t="s">
        <v>1357</v>
      </c>
      <c r="H324" s="2" t="str">
        <f t="shared" si="30"/>
        <v>USD</v>
      </c>
      <c r="I324" s="26" t="str">
        <f>Table110[[#This Row],[Short Description]]</f>
        <v>R.5-66MAXB</v>
      </c>
      <c r="J324" s="2" t="s">
        <v>1359</v>
      </c>
      <c r="K324" s="2" t="s">
        <v>1332</v>
      </c>
      <c r="L324" s="2" t="str">
        <f t="shared" si="31"/>
        <v>Current</v>
      </c>
      <c r="M324" s="2" t="s">
        <v>400</v>
      </c>
      <c r="N324" s="2" t="str">
        <f t="shared" si="32"/>
        <v>Standard Freight</v>
      </c>
      <c r="O324" s="2" t="s">
        <v>39</v>
      </c>
      <c r="P324" s="2" t="s">
        <v>121</v>
      </c>
      <c r="Q324" s="46" t="str">
        <f t="shared" si="35"/>
        <v>https://www.biamp.com</v>
      </c>
      <c r="R324" s="2" t="str">
        <f>Table110[[#This Row],[Manufacturer''s Category]]</f>
        <v>Community</v>
      </c>
    </row>
    <row r="325" spans="1:18" ht="42" customHeight="1" x14ac:dyDescent="0.3">
      <c r="A325" s="2" t="str">
        <f t="shared" si="33"/>
        <v>Biamp Systems</v>
      </c>
      <c r="B325" s="17">
        <f t="shared" si="34"/>
        <v>46076</v>
      </c>
      <c r="C325" s="39" t="s">
        <v>4147</v>
      </c>
      <c r="D325" s="2" t="s">
        <v>1361</v>
      </c>
      <c r="E325" s="2" t="s">
        <v>38</v>
      </c>
      <c r="F325" s="40">
        <v>1596</v>
      </c>
      <c r="G325" s="2" t="s">
        <v>1360</v>
      </c>
      <c r="H325" s="2" t="str">
        <f t="shared" si="30"/>
        <v>USD</v>
      </c>
      <c r="I325" s="26" t="str">
        <f>Table110[[#This Row],[Short Description]]</f>
        <v>R.5-66TZ</v>
      </c>
      <c r="J325" s="2" t="s">
        <v>1362</v>
      </c>
      <c r="K325" s="2" t="s">
        <v>1332</v>
      </c>
      <c r="L325" s="2" t="str">
        <f t="shared" si="31"/>
        <v>Current</v>
      </c>
      <c r="M325" s="2" t="s">
        <v>400</v>
      </c>
      <c r="N325" s="2" t="str">
        <f t="shared" si="32"/>
        <v>Standard Freight</v>
      </c>
      <c r="O325" s="2" t="s">
        <v>39</v>
      </c>
      <c r="P325" s="2" t="s">
        <v>121</v>
      </c>
      <c r="Q325" s="46" t="str">
        <f t="shared" si="35"/>
        <v>https://www.biamp.com</v>
      </c>
      <c r="R325" s="2" t="str">
        <f>Table110[[#This Row],[Manufacturer''s Category]]</f>
        <v>Community</v>
      </c>
    </row>
    <row r="326" spans="1:18" ht="42" customHeight="1" x14ac:dyDescent="0.3">
      <c r="A326" s="2" t="str">
        <f t="shared" si="33"/>
        <v>Biamp Systems</v>
      </c>
      <c r="B326" s="17">
        <f t="shared" si="34"/>
        <v>46076</v>
      </c>
      <c r="C326" s="39" t="s">
        <v>4148</v>
      </c>
      <c r="D326" s="2" t="s">
        <v>1364</v>
      </c>
      <c r="E326" s="2" t="s">
        <v>38</v>
      </c>
      <c r="F326" s="40">
        <v>1486</v>
      </c>
      <c r="G326" s="2" t="s">
        <v>1363</v>
      </c>
      <c r="H326" s="2" t="str">
        <f t="shared" si="30"/>
        <v>USD</v>
      </c>
      <c r="I326" s="26" t="str">
        <f>Table110[[#This Row],[Short Description]]</f>
        <v>R.5-66Z</v>
      </c>
      <c r="J326" s="2" t="s">
        <v>1365</v>
      </c>
      <c r="K326" s="2" t="s">
        <v>1332</v>
      </c>
      <c r="L326" s="2" t="str">
        <f t="shared" si="31"/>
        <v>Current</v>
      </c>
      <c r="M326" s="2" t="s">
        <v>400</v>
      </c>
      <c r="N326" s="2" t="str">
        <f t="shared" si="32"/>
        <v>Standard Freight</v>
      </c>
      <c r="O326" s="2" t="s">
        <v>39</v>
      </c>
      <c r="P326" s="2" t="s">
        <v>121</v>
      </c>
      <c r="Q326" s="46" t="str">
        <f t="shared" si="35"/>
        <v>https://www.biamp.com</v>
      </c>
      <c r="R326" s="2" t="str">
        <f>Table110[[#This Row],[Manufacturer''s Category]]</f>
        <v>Community</v>
      </c>
    </row>
    <row r="327" spans="1:18" ht="42" customHeight="1" x14ac:dyDescent="0.3">
      <c r="A327" s="2" t="str">
        <f t="shared" si="33"/>
        <v>Biamp Systems</v>
      </c>
      <c r="B327" s="17">
        <f t="shared" si="34"/>
        <v>46076</v>
      </c>
      <c r="C327" s="39" t="s">
        <v>4149</v>
      </c>
      <c r="D327" s="2" t="s">
        <v>1367</v>
      </c>
      <c r="E327" s="2" t="s">
        <v>38</v>
      </c>
      <c r="F327" s="40">
        <v>1596</v>
      </c>
      <c r="G327" s="2" t="s">
        <v>1366</v>
      </c>
      <c r="H327" s="2" t="str">
        <f t="shared" si="30"/>
        <v>USD</v>
      </c>
      <c r="I327" s="26" t="str">
        <f>Table110[[#This Row],[Short Description]]</f>
        <v>R.5-94TZ</v>
      </c>
      <c r="J327" s="2" t="s">
        <v>1368</v>
      </c>
      <c r="K327" s="2" t="s">
        <v>1332</v>
      </c>
      <c r="L327" s="2" t="str">
        <f t="shared" si="31"/>
        <v>Current</v>
      </c>
      <c r="M327" s="2" t="s">
        <v>400</v>
      </c>
      <c r="N327" s="2" t="str">
        <f t="shared" si="32"/>
        <v>Standard Freight</v>
      </c>
      <c r="O327" s="2" t="s">
        <v>39</v>
      </c>
      <c r="P327" s="2" t="s">
        <v>121</v>
      </c>
      <c r="Q327" s="46" t="str">
        <f t="shared" si="35"/>
        <v>https://www.biamp.com</v>
      </c>
      <c r="R327" s="2" t="str">
        <f>Table110[[#This Row],[Manufacturer''s Category]]</f>
        <v>Community</v>
      </c>
    </row>
    <row r="328" spans="1:18" ht="42" customHeight="1" x14ac:dyDescent="0.3">
      <c r="A328" s="2" t="str">
        <f t="shared" si="33"/>
        <v>Biamp Systems</v>
      </c>
      <c r="B328" s="17">
        <f t="shared" si="34"/>
        <v>46076</v>
      </c>
      <c r="C328" s="39" t="s">
        <v>4150</v>
      </c>
      <c r="D328" s="2" t="s">
        <v>1370</v>
      </c>
      <c r="E328" s="2" t="s">
        <v>38</v>
      </c>
      <c r="F328" s="40">
        <v>1486</v>
      </c>
      <c r="G328" s="2" t="s">
        <v>1369</v>
      </c>
      <c r="H328" s="2" t="str">
        <f t="shared" si="30"/>
        <v>USD</v>
      </c>
      <c r="I328" s="26" t="str">
        <f>Table110[[#This Row],[Short Description]]</f>
        <v>R.5-94Z</v>
      </c>
      <c r="J328" s="2" t="s">
        <v>1371</v>
      </c>
      <c r="K328" s="2" t="s">
        <v>1332</v>
      </c>
      <c r="L328" s="2" t="str">
        <f t="shared" si="31"/>
        <v>Current</v>
      </c>
      <c r="M328" s="2" t="s">
        <v>400</v>
      </c>
      <c r="N328" s="2" t="str">
        <f t="shared" si="32"/>
        <v>Standard Freight</v>
      </c>
      <c r="O328" s="2" t="s">
        <v>39</v>
      </c>
      <c r="P328" s="2" t="s">
        <v>121</v>
      </c>
      <c r="Q328" s="46" t="str">
        <f t="shared" si="35"/>
        <v>https://www.biamp.com</v>
      </c>
      <c r="R328" s="2" t="str">
        <f>Table110[[#This Row],[Manufacturer''s Category]]</f>
        <v>Community</v>
      </c>
    </row>
    <row r="329" spans="1:18" ht="42" customHeight="1" x14ac:dyDescent="0.3">
      <c r="A329" s="2" t="str">
        <f t="shared" si="33"/>
        <v>Biamp Systems</v>
      </c>
      <c r="B329" s="17">
        <f t="shared" si="34"/>
        <v>46076</v>
      </c>
      <c r="C329" s="39" t="s">
        <v>4151</v>
      </c>
      <c r="D329" s="2" t="s">
        <v>1373</v>
      </c>
      <c r="E329" s="2" t="s">
        <v>38</v>
      </c>
      <c r="F329" s="40">
        <v>3082</v>
      </c>
      <c r="G329" s="2" t="s">
        <v>1372</v>
      </c>
      <c r="H329" s="2" t="str">
        <f t="shared" si="30"/>
        <v>USD</v>
      </c>
      <c r="I329" s="26" t="str">
        <f>Table110[[#This Row],[Short Description]]</f>
        <v>R.5-96MAX</v>
      </c>
      <c r="J329" s="2" t="s">
        <v>1374</v>
      </c>
      <c r="K329" s="2" t="s">
        <v>1332</v>
      </c>
      <c r="L329" s="2" t="str">
        <f t="shared" si="31"/>
        <v>Current</v>
      </c>
      <c r="M329" s="2" t="s">
        <v>400</v>
      </c>
      <c r="N329" s="2" t="str">
        <f t="shared" si="32"/>
        <v>Standard Freight</v>
      </c>
      <c r="O329" s="2" t="s">
        <v>39</v>
      </c>
      <c r="P329" s="2" t="s">
        <v>121</v>
      </c>
      <c r="Q329" s="46" t="str">
        <f t="shared" si="35"/>
        <v>https://www.biamp.com</v>
      </c>
      <c r="R329" s="2" t="str">
        <f>Table110[[#This Row],[Manufacturer''s Category]]</f>
        <v>Community</v>
      </c>
    </row>
    <row r="330" spans="1:18" ht="42" customHeight="1" x14ac:dyDescent="0.3">
      <c r="A330" s="2" t="str">
        <f t="shared" si="33"/>
        <v>Biamp Systems</v>
      </c>
      <c r="B330" s="17">
        <f t="shared" si="34"/>
        <v>46076</v>
      </c>
      <c r="C330" s="39" t="s">
        <v>4152</v>
      </c>
      <c r="D330" s="2" t="s">
        <v>1376</v>
      </c>
      <c r="E330" s="2" t="s">
        <v>38</v>
      </c>
      <c r="F330" s="40">
        <v>3082</v>
      </c>
      <c r="G330" s="2" t="s">
        <v>1375</v>
      </c>
      <c r="H330" s="2" t="str">
        <f t="shared" si="30"/>
        <v>USD</v>
      </c>
      <c r="I330" s="26" t="str">
        <f>Table110[[#This Row],[Short Description]]</f>
        <v>R.5-96MAXB</v>
      </c>
      <c r="J330" s="2" t="s">
        <v>1377</v>
      </c>
      <c r="K330" s="2" t="s">
        <v>1332</v>
      </c>
      <c r="L330" s="2" t="str">
        <f t="shared" si="31"/>
        <v>Current</v>
      </c>
      <c r="M330" s="2" t="s">
        <v>400</v>
      </c>
      <c r="N330" s="2" t="str">
        <f t="shared" si="32"/>
        <v>Standard Freight</v>
      </c>
      <c r="O330" s="2" t="s">
        <v>39</v>
      </c>
      <c r="P330" s="2" t="s">
        <v>121</v>
      </c>
      <c r="Q330" s="46" t="str">
        <f t="shared" si="35"/>
        <v>https://www.biamp.com</v>
      </c>
      <c r="R330" s="2" t="str">
        <f>Table110[[#This Row],[Manufacturer''s Category]]</f>
        <v>Community</v>
      </c>
    </row>
    <row r="331" spans="1:18" ht="42" customHeight="1" x14ac:dyDescent="0.3">
      <c r="A331" s="2" t="str">
        <f t="shared" si="33"/>
        <v>Biamp Systems</v>
      </c>
      <c r="B331" s="17">
        <f t="shared" si="34"/>
        <v>46076</v>
      </c>
      <c r="C331" s="39" t="s">
        <v>4153</v>
      </c>
      <c r="D331" s="2" t="s">
        <v>1379</v>
      </c>
      <c r="E331" s="2" t="s">
        <v>38</v>
      </c>
      <c r="F331" s="40">
        <v>1596</v>
      </c>
      <c r="G331" s="2" t="s">
        <v>1378</v>
      </c>
      <c r="H331" s="2" t="str">
        <f t="shared" si="30"/>
        <v>USD</v>
      </c>
      <c r="I331" s="26" t="str">
        <f>Table110[[#This Row],[Short Description]]</f>
        <v>R.5-99TZ</v>
      </c>
      <c r="J331" s="2" t="s">
        <v>1380</v>
      </c>
      <c r="K331" s="2" t="s">
        <v>1332</v>
      </c>
      <c r="L331" s="2" t="str">
        <f t="shared" si="31"/>
        <v>Current</v>
      </c>
      <c r="M331" s="2" t="s">
        <v>400</v>
      </c>
      <c r="N331" s="2" t="str">
        <f t="shared" si="32"/>
        <v>Standard Freight</v>
      </c>
      <c r="O331" s="2" t="s">
        <v>39</v>
      </c>
      <c r="P331" s="2" t="s">
        <v>121</v>
      </c>
      <c r="Q331" s="46" t="str">
        <f t="shared" si="35"/>
        <v>https://www.biamp.com</v>
      </c>
      <c r="R331" s="2" t="str">
        <f>Table110[[#This Row],[Manufacturer''s Category]]</f>
        <v>Community</v>
      </c>
    </row>
    <row r="332" spans="1:18" ht="42" customHeight="1" x14ac:dyDescent="0.3">
      <c r="A332" s="2" t="str">
        <f t="shared" si="33"/>
        <v>Biamp Systems</v>
      </c>
      <c r="B332" s="17">
        <f t="shared" si="34"/>
        <v>46076</v>
      </c>
      <c r="C332" s="39" t="s">
        <v>4154</v>
      </c>
      <c r="D332" s="2" t="s">
        <v>1382</v>
      </c>
      <c r="E332" s="2" t="s">
        <v>38</v>
      </c>
      <c r="F332" s="40">
        <v>1486</v>
      </c>
      <c r="G332" s="2" t="s">
        <v>1381</v>
      </c>
      <c r="H332" s="2" t="str">
        <f t="shared" si="30"/>
        <v>USD</v>
      </c>
      <c r="I332" s="26" t="str">
        <f>Table110[[#This Row],[Short Description]]</f>
        <v>R.5-99Z</v>
      </c>
      <c r="J332" s="2" t="s">
        <v>1383</v>
      </c>
      <c r="K332" s="2" t="s">
        <v>1332</v>
      </c>
      <c r="L332" s="2" t="str">
        <f t="shared" si="31"/>
        <v>Current</v>
      </c>
      <c r="M332" s="2" t="s">
        <v>400</v>
      </c>
      <c r="N332" s="2" t="str">
        <f t="shared" si="32"/>
        <v>Standard Freight</v>
      </c>
      <c r="O332" s="2" t="s">
        <v>39</v>
      </c>
      <c r="P332" s="2" t="s">
        <v>121</v>
      </c>
      <c r="Q332" s="46" t="str">
        <f t="shared" si="35"/>
        <v>https://www.biamp.com</v>
      </c>
      <c r="R332" s="2" t="str">
        <f>Table110[[#This Row],[Manufacturer''s Category]]</f>
        <v>Community</v>
      </c>
    </row>
    <row r="333" spans="1:18" ht="42" customHeight="1" x14ac:dyDescent="0.3">
      <c r="A333" s="2" t="str">
        <f t="shared" si="33"/>
        <v>Biamp Systems</v>
      </c>
      <c r="B333" s="17">
        <f t="shared" si="34"/>
        <v>46076</v>
      </c>
      <c r="C333" s="39" t="s">
        <v>4155</v>
      </c>
      <c r="D333" s="2" t="s">
        <v>1385</v>
      </c>
      <c r="E333" s="2" t="s">
        <v>38</v>
      </c>
      <c r="F333" s="40">
        <v>1486</v>
      </c>
      <c r="G333" s="2" t="s">
        <v>1384</v>
      </c>
      <c r="H333" s="2" t="str">
        <f t="shared" si="30"/>
        <v>USD</v>
      </c>
      <c r="I333" s="26" t="str">
        <f>Table110[[#This Row],[Short Description]]</f>
        <v>R.5COAX66</v>
      </c>
      <c r="J333" s="2" t="s">
        <v>1386</v>
      </c>
      <c r="K333" s="2" t="s">
        <v>1332</v>
      </c>
      <c r="L333" s="2" t="str">
        <f t="shared" si="31"/>
        <v>Current</v>
      </c>
      <c r="M333" s="2" t="s">
        <v>400</v>
      </c>
      <c r="N333" s="2" t="str">
        <f t="shared" si="32"/>
        <v>Standard Freight</v>
      </c>
      <c r="O333" s="2" t="s">
        <v>39</v>
      </c>
      <c r="P333" s="2" t="s">
        <v>121</v>
      </c>
      <c r="Q333" s="46" t="str">
        <f t="shared" si="35"/>
        <v>https://www.biamp.com</v>
      </c>
      <c r="R333" s="2" t="str">
        <f>Table110[[#This Row],[Manufacturer''s Category]]</f>
        <v>Community</v>
      </c>
    </row>
    <row r="334" spans="1:18" ht="42" customHeight="1" x14ac:dyDescent="0.3">
      <c r="A334" s="2" t="str">
        <f t="shared" si="33"/>
        <v>Biamp Systems</v>
      </c>
      <c r="B334" s="17">
        <f t="shared" si="34"/>
        <v>46076</v>
      </c>
      <c r="C334" s="39" t="s">
        <v>4156</v>
      </c>
      <c r="D334" s="2" t="s">
        <v>1388</v>
      </c>
      <c r="E334" s="2" t="s">
        <v>38</v>
      </c>
      <c r="F334" s="40">
        <v>1486</v>
      </c>
      <c r="G334" s="2" t="s">
        <v>1387</v>
      </c>
      <c r="H334" s="2" t="str">
        <f t="shared" si="30"/>
        <v>USD</v>
      </c>
      <c r="I334" s="26" t="str">
        <f>Table110[[#This Row],[Short Description]]</f>
        <v>R.5COAX66B</v>
      </c>
      <c r="J334" s="2" t="s">
        <v>1389</v>
      </c>
      <c r="K334" s="2" t="s">
        <v>1332</v>
      </c>
      <c r="L334" s="2" t="str">
        <f t="shared" si="31"/>
        <v>Current</v>
      </c>
      <c r="M334" s="2" t="s">
        <v>400</v>
      </c>
      <c r="N334" s="2" t="str">
        <f t="shared" si="32"/>
        <v>Standard Freight</v>
      </c>
      <c r="O334" s="2" t="s">
        <v>39</v>
      </c>
      <c r="P334" s="2" t="s">
        <v>121</v>
      </c>
      <c r="Q334" s="46" t="str">
        <f t="shared" si="35"/>
        <v>https://www.biamp.com</v>
      </c>
      <c r="R334" s="2" t="str">
        <f>Table110[[#This Row],[Manufacturer''s Category]]</f>
        <v>Community</v>
      </c>
    </row>
    <row r="335" spans="1:18" ht="42" customHeight="1" x14ac:dyDescent="0.3">
      <c r="A335" s="2" t="str">
        <f t="shared" si="33"/>
        <v>Biamp Systems</v>
      </c>
      <c r="B335" s="17">
        <f t="shared" si="34"/>
        <v>46076</v>
      </c>
      <c r="C335" s="39" t="s">
        <v>4157</v>
      </c>
      <c r="D335" s="2" t="s">
        <v>1391</v>
      </c>
      <c r="E335" s="2" t="s">
        <v>38</v>
      </c>
      <c r="F335" s="40">
        <v>1596</v>
      </c>
      <c r="G335" s="2" t="s">
        <v>1390</v>
      </c>
      <c r="H335" s="2" t="str">
        <f t="shared" si="30"/>
        <v>USD</v>
      </c>
      <c r="I335" s="26" t="str">
        <f>Table110[[#This Row],[Short Description]]</f>
        <v>R.5COAX66BT</v>
      </c>
      <c r="J335" s="2" t="s">
        <v>1392</v>
      </c>
      <c r="K335" s="2" t="s">
        <v>1332</v>
      </c>
      <c r="L335" s="2" t="str">
        <f t="shared" si="31"/>
        <v>Current</v>
      </c>
      <c r="M335" s="2" t="s">
        <v>400</v>
      </c>
      <c r="N335" s="2" t="str">
        <f t="shared" si="32"/>
        <v>Standard Freight</v>
      </c>
      <c r="O335" s="2" t="s">
        <v>39</v>
      </c>
      <c r="P335" s="2" t="s">
        <v>121</v>
      </c>
      <c r="Q335" s="46" t="str">
        <f t="shared" si="35"/>
        <v>https://www.biamp.com</v>
      </c>
      <c r="R335" s="2" t="str">
        <f>Table110[[#This Row],[Manufacturer''s Category]]</f>
        <v>Community</v>
      </c>
    </row>
    <row r="336" spans="1:18" ht="42" customHeight="1" x14ac:dyDescent="0.3">
      <c r="A336" s="2" t="str">
        <f t="shared" si="33"/>
        <v>Biamp Systems</v>
      </c>
      <c r="B336" s="17">
        <f t="shared" si="34"/>
        <v>46076</v>
      </c>
      <c r="C336" s="39" t="s">
        <v>4158</v>
      </c>
      <c r="D336" s="2" t="s">
        <v>1394</v>
      </c>
      <c r="E336" s="2" t="s">
        <v>38</v>
      </c>
      <c r="F336" s="40">
        <v>1596</v>
      </c>
      <c r="G336" s="2" t="s">
        <v>1393</v>
      </c>
      <c r="H336" s="2" t="str">
        <f t="shared" si="30"/>
        <v>USD</v>
      </c>
      <c r="I336" s="26" t="str">
        <f>Table110[[#This Row],[Short Description]]</f>
        <v>R.5COAX66T</v>
      </c>
      <c r="J336" s="2" t="s">
        <v>1395</v>
      </c>
      <c r="K336" s="2" t="s">
        <v>1332</v>
      </c>
      <c r="L336" s="2" t="str">
        <f t="shared" si="31"/>
        <v>Current</v>
      </c>
      <c r="M336" s="2" t="s">
        <v>400</v>
      </c>
      <c r="N336" s="2" t="str">
        <f t="shared" si="32"/>
        <v>Standard Freight</v>
      </c>
      <c r="O336" s="2" t="s">
        <v>39</v>
      </c>
      <c r="P336" s="2" t="s">
        <v>121</v>
      </c>
      <c r="Q336" s="46" t="str">
        <f t="shared" si="35"/>
        <v>https://www.biamp.com</v>
      </c>
      <c r="R336" s="2" t="str">
        <f>Table110[[#This Row],[Manufacturer''s Category]]</f>
        <v>Community</v>
      </c>
    </row>
    <row r="337" spans="1:19" ht="42" customHeight="1" x14ac:dyDescent="0.3">
      <c r="A337" s="2" t="str">
        <f t="shared" si="33"/>
        <v>Biamp Systems</v>
      </c>
      <c r="B337" s="17">
        <f t="shared" si="34"/>
        <v>46076</v>
      </c>
      <c r="C337" s="39" t="s">
        <v>4159</v>
      </c>
      <c r="D337" s="2" t="s">
        <v>1397</v>
      </c>
      <c r="E337" s="2" t="s">
        <v>38</v>
      </c>
      <c r="F337" s="40">
        <v>1486</v>
      </c>
      <c r="G337" s="2" t="s">
        <v>1396</v>
      </c>
      <c r="H337" s="2" t="str">
        <f t="shared" si="30"/>
        <v>USD</v>
      </c>
      <c r="I337" s="26" t="str">
        <f>Table110[[#This Row],[Short Description]]</f>
        <v>R.5COAX99</v>
      </c>
      <c r="J337" s="2" t="s">
        <v>1398</v>
      </c>
      <c r="K337" s="2" t="s">
        <v>1332</v>
      </c>
      <c r="L337" s="2" t="str">
        <f t="shared" si="31"/>
        <v>Current</v>
      </c>
      <c r="M337" s="2" t="s">
        <v>400</v>
      </c>
      <c r="N337" s="2" t="str">
        <f t="shared" si="32"/>
        <v>Standard Freight</v>
      </c>
      <c r="O337" s="2" t="s">
        <v>39</v>
      </c>
      <c r="P337" s="2" t="s">
        <v>121</v>
      </c>
      <c r="Q337" s="46" t="str">
        <f t="shared" si="35"/>
        <v>https://www.biamp.com</v>
      </c>
      <c r="R337" s="2" t="str">
        <f>Table110[[#This Row],[Manufacturer''s Category]]</f>
        <v>Community</v>
      </c>
    </row>
    <row r="338" spans="1:19" ht="42" customHeight="1" x14ac:dyDescent="0.3">
      <c r="A338" s="2" t="str">
        <f t="shared" si="33"/>
        <v>Biamp Systems</v>
      </c>
      <c r="B338" s="17">
        <f t="shared" si="34"/>
        <v>46076</v>
      </c>
      <c r="C338" s="39" t="s">
        <v>4160</v>
      </c>
      <c r="D338" s="2" t="s">
        <v>1400</v>
      </c>
      <c r="E338" s="2" t="s">
        <v>38</v>
      </c>
      <c r="F338" s="40">
        <v>1486</v>
      </c>
      <c r="G338" s="2" t="s">
        <v>1399</v>
      </c>
      <c r="H338" s="2" t="str">
        <f t="shared" si="30"/>
        <v>USD</v>
      </c>
      <c r="I338" s="26" t="str">
        <f>Table110[[#This Row],[Short Description]]</f>
        <v>R.5COAX99B</v>
      </c>
      <c r="J338" s="2" t="s">
        <v>1401</v>
      </c>
      <c r="K338" s="2" t="s">
        <v>1332</v>
      </c>
      <c r="L338" s="2" t="str">
        <f t="shared" si="31"/>
        <v>Current</v>
      </c>
      <c r="M338" s="2" t="s">
        <v>400</v>
      </c>
      <c r="N338" s="2" t="str">
        <f t="shared" si="32"/>
        <v>Standard Freight</v>
      </c>
      <c r="O338" s="2" t="s">
        <v>39</v>
      </c>
      <c r="P338" s="2" t="s">
        <v>121</v>
      </c>
      <c r="Q338" s="46" t="str">
        <f t="shared" si="35"/>
        <v>https://www.biamp.com</v>
      </c>
      <c r="R338" s="2" t="str">
        <f>Table110[[#This Row],[Manufacturer''s Category]]</f>
        <v>Community</v>
      </c>
    </row>
    <row r="339" spans="1:19" ht="42" customHeight="1" x14ac:dyDescent="0.3">
      <c r="A339" s="2" t="str">
        <f t="shared" si="33"/>
        <v>Biamp Systems</v>
      </c>
      <c r="B339" s="17">
        <f t="shared" si="34"/>
        <v>46076</v>
      </c>
      <c r="C339" s="39" t="s">
        <v>4161</v>
      </c>
      <c r="D339" s="2" t="s">
        <v>1403</v>
      </c>
      <c r="E339" s="2" t="s">
        <v>38</v>
      </c>
      <c r="F339" s="40">
        <v>1596</v>
      </c>
      <c r="G339" s="2" t="s">
        <v>1402</v>
      </c>
      <c r="H339" s="2" t="str">
        <f t="shared" si="30"/>
        <v>USD</v>
      </c>
      <c r="I339" s="26" t="str">
        <f>Table110[[#This Row],[Short Description]]</f>
        <v>R.5COAX99BT</v>
      </c>
      <c r="J339" s="2" t="s">
        <v>1404</v>
      </c>
      <c r="K339" s="2" t="s">
        <v>1332</v>
      </c>
      <c r="L339" s="2" t="str">
        <f t="shared" si="31"/>
        <v>Current</v>
      </c>
      <c r="M339" s="2" t="s">
        <v>400</v>
      </c>
      <c r="N339" s="2" t="str">
        <f t="shared" si="32"/>
        <v>Standard Freight</v>
      </c>
      <c r="O339" s="2" t="s">
        <v>39</v>
      </c>
      <c r="P339" s="2" t="s">
        <v>121</v>
      </c>
      <c r="Q339" s="46" t="str">
        <f t="shared" si="35"/>
        <v>https://www.biamp.com</v>
      </c>
      <c r="R339" s="2" t="str">
        <f>Table110[[#This Row],[Manufacturer''s Category]]</f>
        <v>Community</v>
      </c>
    </row>
    <row r="340" spans="1:19" ht="42" customHeight="1" x14ac:dyDescent="0.3">
      <c r="A340" s="2" t="str">
        <f t="shared" si="33"/>
        <v>Biamp Systems</v>
      </c>
      <c r="B340" s="17">
        <f t="shared" si="34"/>
        <v>46076</v>
      </c>
      <c r="C340" s="39" t="s">
        <v>4162</v>
      </c>
      <c r="D340" s="2" t="s">
        <v>1406</v>
      </c>
      <c r="E340" s="2" t="s">
        <v>38</v>
      </c>
      <c r="F340" s="40">
        <v>1596</v>
      </c>
      <c r="G340" s="2" t="s">
        <v>1405</v>
      </c>
      <c r="H340" s="2" t="str">
        <f t="shared" si="30"/>
        <v>USD</v>
      </c>
      <c r="I340" s="26" t="str">
        <f>Table110[[#This Row],[Short Description]]</f>
        <v>R.5COAX99T</v>
      </c>
      <c r="J340" s="2" t="s">
        <v>1407</v>
      </c>
      <c r="K340" s="2" t="s">
        <v>1332</v>
      </c>
      <c r="L340" s="2" t="str">
        <f t="shared" si="31"/>
        <v>Current</v>
      </c>
      <c r="M340" s="2" t="s">
        <v>400</v>
      </c>
      <c r="N340" s="2" t="str">
        <f t="shared" si="32"/>
        <v>Standard Freight</v>
      </c>
      <c r="O340" s="2" t="s">
        <v>39</v>
      </c>
      <c r="P340" s="2" t="s">
        <v>121</v>
      </c>
      <c r="Q340" s="46" t="str">
        <f t="shared" si="35"/>
        <v>https://www.biamp.com</v>
      </c>
      <c r="R340" s="2" t="str">
        <f>Table110[[#This Row],[Manufacturer''s Category]]</f>
        <v>Community</v>
      </c>
    </row>
    <row r="341" spans="1:19" ht="42" customHeight="1" x14ac:dyDescent="0.3">
      <c r="A341" s="2" t="str">
        <f t="shared" si="33"/>
        <v>Biamp Systems</v>
      </c>
      <c r="B341" s="17">
        <f t="shared" si="34"/>
        <v>46076</v>
      </c>
      <c r="C341" s="39" t="s">
        <v>4163</v>
      </c>
      <c r="D341" s="2" t="s">
        <v>1409</v>
      </c>
      <c r="E341" s="2" t="s">
        <v>38</v>
      </c>
      <c r="F341" s="40">
        <v>2310</v>
      </c>
      <c r="G341" s="2" t="s">
        <v>1408</v>
      </c>
      <c r="H341" s="2" t="str">
        <f t="shared" si="30"/>
        <v>USD</v>
      </c>
      <c r="I341" s="26" t="str">
        <f>Table110[[#This Row],[Short Description]]</f>
        <v>R.5HP</v>
      </c>
      <c r="J341" s="2" t="s">
        <v>1410</v>
      </c>
      <c r="K341" s="2" t="s">
        <v>1332</v>
      </c>
      <c r="L341" s="2" t="str">
        <f t="shared" si="31"/>
        <v>Current</v>
      </c>
      <c r="M341" s="2" t="s">
        <v>400</v>
      </c>
      <c r="N341" s="2" t="str">
        <f t="shared" si="32"/>
        <v>Standard Freight</v>
      </c>
      <c r="O341" s="2" t="s">
        <v>39</v>
      </c>
      <c r="P341" s="2" t="s">
        <v>121</v>
      </c>
      <c r="Q341" s="46" t="str">
        <f t="shared" si="35"/>
        <v>https://www.biamp.com</v>
      </c>
      <c r="R341" s="2" t="str">
        <f>Table110[[#This Row],[Manufacturer''s Category]]</f>
        <v>Community</v>
      </c>
    </row>
    <row r="342" spans="1:19" ht="42" customHeight="1" x14ac:dyDescent="0.3">
      <c r="A342" s="2" t="str">
        <f t="shared" si="33"/>
        <v>Biamp Systems</v>
      </c>
      <c r="B342" s="17">
        <f t="shared" si="34"/>
        <v>46076</v>
      </c>
      <c r="C342" s="39" t="s">
        <v>4164</v>
      </c>
      <c r="D342" s="2" t="s">
        <v>1412</v>
      </c>
      <c r="E342" s="2" t="s">
        <v>38</v>
      </c>
      <c r="F342" s="40">
        <v>2476</v>
      </c>
      <c r="G342" s="2" t="s">
        <v>1411</v>
      </c>
      <c r="H342" s="2" t="str">
        <f t="shared" si="30"/>
        <v>USD</v>
      </c>
      <c r="I342" s="26" t="str">
        <f>Table110[[#This Row],[Short Description]]</f>
        <v>R.5HPT</v>
      </c>
      <c r="J342" s="2" t="s">
        <v>1413</v>
      </c>
      <c r="K342" s="2" t="s">
        <v>1332</v>
      </c>
      <c r="L342" s="2" t="str">
        <f t="shared" si="31"/>
        <v>Current</v>
      </c>
      <c r="M342" s="2" t="s">
        <v>400</v>
      </c>
      <c r="N342" s="2" t="str">
        <f t="shared" si="32"/>
        <v>Standard Freight</v>
      </c>
      <c r="O342" s="2" t="s">
        <v>39</v>
      </c>
      <c r="P342" s="2" t="s">
        <v>121</v>
      </c>
      <c r="Q342" s="46" t="str">
        <f t="shared" si="35"/>
        <v>https://www.biamp.com</v>
      </c>
      <c r="R342" s="2" t="str">
        <f>Table110[[#This Row],[Manufacturer''s Category]]</f>
        <v>Community</v>
      </c>
    </row>
    <row r="343" spans="1:19" ht="42" customHeight="1" x14ac:dyDescent="0.3">
      <c r="A343" s="2" t="str">
        <f t="shared" si="33"/>
        <v>Biamp Systems</v>
      </c>
      <c r="B343" s="17">
        <f t="shared" si="34"/>
        <v>46076</v>
      </c>
      <c r="C343" s="39" t="s">
        <v>4165</v>
      </c>
      <c r="D343" s="2" t="s">
        <v>1415</v>
      </c>
      <c r="E343" s="2" t="s">
        <v>38</v>
      </c>
      <c r="F343" s="40">
        <v>2586</v>
      </c>
      <c r="G343" s="2" t="s">
        <v>1414</v>
      </c>
      <c r="H343" s="2" t="str">
        <f t="shared" si="30"/>
        <v>USD</v>
      </c>
      <c r="I343" s="26" t="str">
        <f>Table110[[#This Row],[Short Description]]</f>
        <v>R.5HPT-R</v>
      </c>
      <c r="J343" s="2" t="s">
        <v>1416</v>
      </c>
      <c r="K343" s="2" t="s">
        <v>1332</v>
      </c>
      <c r="L343" s="2" t="str">
        <f t="shared" si="31"/>
        <v>Current</v>
      </c>
      <c r="M343" s="2" t="s">
        <v>400</v>
      </c>
      <c r="N343" s="2" t="str">
        <f t="shared" si="32"/>
        <v>Standard Freight</v>
      </c>
      <c r="O343" s="2" t="s">
        <v>39</v>
      </c>
      <c r="P343" s="2" t="s">
        <v>121</v>
      </c>
      <c r="Q343" s="46" t="str">
        <f t="shared" si="35"/>
        <v>https://www.biamp.com</v>
      </c>
      <c r="R343" s="2" t="str">
        <f>Table110[[#This Row],[Manufacturer''s Category]]</f>
        <v>Community</v>
      </c>
    </row>
    <row r="344" spans="1:19" ht="42" customHeight="1" x14ac:dyDescent="0.3">
      <c r="A344" s="2" t="str">
        <f t="shared" si="33"/>
        <v>Biamp Systems</v>
      </c>
      <c r="B344" s="17">
        <f t="shared" si="34"/>
        <v>46076</v>
      </c>
      <c r="C344" s="39" t="s">
        <v>4166</v>
      </c>
      <c r="D344" s="2" t="s">
        <v>1418</v>
      </c>
      <c r="E344" s="2" t="s">
        <v>38</v>
      </c>
      <c r="F344" s="40">
        <v>2090</v>
      </c>
      <c r="G344" s="2" t="s">
        <v>1417</v>
      </c>
      <c r="H344" s="2" t="str">
        <f t="shared" si="30"/>
        <v>USD</v>
      </c>
      <c r="I344" s="26" t="str">
        <f>Table110[[#This Row],[Short Description]]</f>
        <v>R.5-V2200</v>
      </c>
      <c r="J344" s="2" t="s">
        <v>1419</v>
      </c>
      <c r="K344" s="2" t="s">
        <v>1332</v>
      </c>
      <c r="L344" s="2" t="str">
        <f t="shared" si="31"/>
        <v>Current</v>
      </c>
      <c r="M344" s="2" t="s">
        <v>400</v>
      </c>
      <c r="N344" s="2" t="str">
        <f t="shared" si="32"/>
        <v>Standard Freight</v>
      </c>
      <c r="O344" s="2" t="s">
        <v>39</v>
      </c>
      <c r="P344" s="2" t="s">
        <v>121</v>
      </c>
      <c r="Q344" s="46" t="str">
        <f t="shared" si="35"/>
        <v>https://www.biamp.com</v>
      </c>
      <c r="R344" s="2" t="str">
        <f>Table110[[#This Row],[Manufacturer''s Category]]</f>
        <v>Community</v>
      </c>
    </row>
    <row r="345" spans="1:19" ht="42" customHeight="1" x14ac:dyDescent="0.3">
      <c r="A345" s="2" t="str">
        <f t="shared" si="33"/>
        <v>Biamp Systems</v>
      </c>
      <c r="B345" s="17">
        <f t="shared" si="34"/>
        <v>46076</v>
      </c>
      <c r="C345" s="39" t="s">
        <v>4167</v>
      </c>
      <c r="D345" s="2" t="s">
        <v>1421</v>
      </c>
      <c r="E345" s="2" t="s">
        <v>38</v>
      </c>
      <c r="F345" s="40">
        <v>3034</v>
      </c>
      <c r="G345" s="2" t="s">
        <v>1420</v>
      </c>
      <c r="H345" s="2" t="str">
        <f t="shared" si="30"/>
        <v>USD</v>
      </c>
      <c r="I345" s="26" t="str">
        <f>Table110[[#This Row],[Short Description]]</f>
        <v>R1-64Z</v>
      </c>
      <c r="J345" s="2" t="s">
        <v>1422</v>
      </c>
      <c r="K345" s="2" t="s">
        <v>1332</v>
      </c>
      <c r="L345" s="2" t="str">
        <f t="shared" si="31"/>
        <v>Current</v>
      </c>
      <c r="M345" s="2" t="s">
        <v>400</v>
      </c>
      <c r="N345" s="2" t="str">
        <f t="shared" si="32"/>
        <v>Standard Freight</v>
      </c>
      <c r="O345" s="2" t="s">
        <v>39</v>
      </c>
      <c r="P345" s="2" t="s">
        <v>121</v>
      </c>
      <c r="Q345" s="46" t="str">
        <f t="shared" si="35"/>
        <v>https://www.biamp.com</v>
      </c>
      <c r="R345" s="2" t="str">
        <f>Table110[[#This Row],[Manufacturer''s Category]]</f>
        <v>Community</v>
      </c>
    </row>
    <row r="346" spans="1:19" ht="42" customHeight="1" x14ac:dyDescent="0.3">
      <c r="A346" s="2" t="str">
        <f t="shared" si="33"/>
        <v>Biamp Systems</v>
      </c>
      <c r="B346" s="17">
        <f t="shared" si="34"/>
        <v>46076</v>
      </c>
      <c r="C346" s="39" t="s">
        <v>4168</v>
      </c>
      <c r="D346" s="2" t="s">
        <v>1424</v>
      </c>
      <c r="E346" s="2" t="s">
        <v>38</v>
      </c>
      <c r="F346" s="40">
        <v>3034</v>
      </c>
      <c r="G346" s="2" t="s">
        <v>1423</v>
      </c>
      <c r="H346" s="2" t="str">
        <f t="shared" si="30"/>
        <v>USD</v>
      </c>
      <c r="I346" s="26" t="str">
        <f>Table110[[#This Row],[Short Description]]</f>
        <v>R1-66Z</v>
      </c>
      <c r="J346" s="2" t="s">
        <v>1425</v>
      </c>
      <c r="K346" s="2" t="s">
        <v>1332</v>
      </c>
      <c r="L346" s="2" t="str">
        <f t="shared" si="31"/>
        <v>Current</v>
      </c>
      <c r="M346" s="2" t="s">
        <v>400</v>
      </c>
      <c r="N346" s="2" t="str">
        <f t="shared" si="32"/>
        <v>Standard Freight</v>
      </c>
      <c r="O346" s="2" t="s">
        <v>39</v>
      </c>
      <c r="P346" s="2" t="s">
        <v>121</v>
      </c>
      <c r="Q346" s="46" t="str">
        <f t="shared" si="35"/>
        <v>https://www.biamp.com</v>
      </c>
      <c r="R346" s="2" t="str">
        <f>Table110[[#This Row],[Manufacturer''s Category]]</f>
        <v>Community</v>
      </c>
    </row>
    <row r="347" spans="1:19" ht="42" customHeight="1" x14ac:dyDescent="0.3">
      <c r="A347" s="2" t="str">
        <f t="shared" si="33"/>
        <v>Biamp Systems</v>
      </c>
      <c r="B347" s="17">
        <f t="shared" si="34"/>
        <v>46076</v>
      </c>
      <c r="C347" s="39" t="s">
        <v>4169</v>
      </c>
      <c r="D347" s="2" t="s">
        <v>1427</v>
      </c>
      <c r="E347" s="2" t="s">
        <v>38</v>
      </c>
      <c r="F347" s="40">
        <v>3034</v>
      </c>
      <c r="G347" s="2" t="s">
        <v>1426</v>
      </c>
      <c r="H347" s="2" t="str">
        <f t="shared" ref="H347:H378" si="36">Currency</f>
        <v>USD</v>
      </c>
      <c r="I347" s="26" t="str">
        <f>Table110[[#This Row],[Short Description]]</f>
        <v>R1-94Z</v>
      </c>
      <c r="J347" s="2" t="s">
        <v>1428</v>
      </c>
      <c r="K347" s="2" t="s">
        <v>1332</v>
      </c>
      <c r="L347" s="2" t="str">
        <f t="shared" ref="L347:L378" si="37">ItemStatus</f>
        <v>Current</v>
      </c>
      <c r="M347" s="2" t="s">
        <v>400</v>
      </c>
      <c r="N347" s="2" t="str">
        <f t="shared" ref="N347:N378" si="38">Freight</f>
        <v>Standard Freight</v>
      </c>
      <c r="O347" s="2" t="s">
        <v>39</v>
      </c>
      <c r="P347" s="2" t="s">
        <v>121</v>
      </c>
      <c r="Q347" s="46" t="str">
        <f t="shared" si="35"/>
        <v>https://www.biamp.com</v>
      </c>
      <c r="R347" s="2" t="str">
        <f>Table110[[#This Row],[Manufacturer''s Category]]</f>
        <v>Community</v>
      </c>
    </row>
    <row r="348" spans="1:19" ht="42" customHeight="1" x14ac:dyDescent="0.3">
      <c r="A348" s="2" t="str">
        <f t="shared" si="33"/>
        <v>Biamp Systems</v>
      </c>
      <c r="B348" s="17">
        <f t="shared" si="34"/>
        <v>46076</v>
      </c>
      <c r="C348" s="39" t="s">
        <v>4170</v>
      </c>
      <c r="D348" s="2" t="s">
        <v>1430</v>
      </c>
      <c r="E348" s="2" t="s">
        <v>38</v>
      </c>
      <c r="F348" s="40" t="s">
        <v>634</v>
      </c>
      <c r="G348" s="2" t="s">
        <v>1429</v>
      </c>
      <c r="H348" s="2" t="str">
        <f t="shared" si="36"/>
        <v>USD</v>
      </c>
      <c r="I348" s="26" t="str">
        <f>Table110[[#This Row],[Short Description]]</f>
        <v>R1-xx-CTO</v>
      </c>
      <c r="J348" s="2" t="s">
        <v>1431</v>
      </c>
      <c r="K348" s="2" t="s">
        <v>1332</v>
      </c>
      <c r="L348" s="2" t="str">
        <f t="shared" si="37"/>
        <v>Current</v>
      </c>
      <c r="M348" s="2" t="s">
        <v>400</v>
      </c>
      <c r="N348" s="2" t="str">
        <f t="shared" si="38"/>
        <v>Standard Freight</v>
      </c>
      <c r="O348" s="2" t="s">
        <v>39</v>
      </c>
      <c r="P348" s="2" t="s">
        <v>121</v>
      </c>
      <c r="Q348" s="46" t="str">
        <f t="shared" si="35"/>
        <v>https://www.biamp.com</v>
      </c>
      <c r="R348" s="2" t="str">
        <f>Table110[[#This Row],[Manufacturer''s Category]]</f>
        <v>Community</v>
      </c>
      <c r="S348" s="2" t="s">
        <v>636</v>
      </c>
    </row>
    <row r="349" spans="1:19" ht="42" customHeight="1" x14ac:dyDescent="0.3">
      <c r="A349" s="2" t="str">
        <f t="shared" si="33"/>
        <v>Biamp Systems</v>
      </c>
      <c r="B349" s="17">
        <f t="shared" si="34"/>
        <v>46076</v>
      </c>
      <c r="C349" s="39" t="s">
        <v>4171</v>
      </c>
      <c r="D349" s="2" t="s">
        <v>1433</v>
      </c>
      <c r="E349" s="2" t="s">
        <v>38</v>
      </c>
      <c r="F349" s="40">
        <v>4431</v>
      </c>
      <c r="G349" s="2" t="s">
        <v>1432</v>
      </c>
      <c r="H349" s="2" t="str">
        <f t="shared" si="36"/>
        <v>USD</v>
      </c>
      <c r="I349" s="26" t="str">
        <f>Table110[[#This Row],[Short Description]]</f>
        <v>R2-474Z</v>
      </c>
      <c r="J349" s="2" t="s">
        <v>1434</v>
      </c>
      <c r="K349" s="2" t="s">
        <v>1332</v>
      </c>
      <c r="L349" s="2" t="str">
        <f t="shared" si="37"/>
        <v>Current</v>
      </c>
      <c r="M349" s="2" t="s">
        <v>400</v>
      </c>
      <c r="N349" s="2" t="str">
        <f t="shared" si="38"/>
        <v>Standard Freight</v>
      </c>
      <c r="O349" s="2" t="s">
        <v>39</v>
      </c>
      <c r="P349" s="2" t="s">
        <v>121</v>
      </c>
      <c r="Q349" s="46" t="str">
        <f t="shared" si="35"/>
        <v>https://www.biamp.com</v>
      </c>
      <c r="R349" s="2" t="str">
        <f>Table110[[#This Row],[Manufacturer''s Category]]</f>
        <v>Community</v>
      </c>
    </row>
    <row r="350" spans="1:19" ht="42" customHeight="1" x14ac:dyDescent="0.3">
      <c r="A350" s="2" t="str">
        <f t="shared" si="33"/>
        <v>Biamp Systems</v>
      </c>
      <c r="B350" s="17">
        <f t="shared" si="34"/>
        <v>46076</v>
      </c>
      <c r="C350" s="39" t="s">
        <v>4172</v>
      </c>
      <c r="D350" s="2" t="s">
        <v>1436</v>
      </c>
      <c r="E350" s="2" t="s">
        <v>38</v>
      </c>
      <c r="F350" s="40">
        <v>6998</v>
      </c>
      <c r="G350" s="2" t="s">
        <v>1435</v>
      </c>
      <c r="H350" s="2" t="str">
        <f t="shared" si="36"/>
        <v>USD</v>
      </c>
      <c r="I350" s="26" t="str">
        <f>Table110[[#This Row],[Short Description]]</f>
        <v>R2-52MAX</v>
      </c>
      <c r="J350" s="2" t="s">
        <v>1437</v>
      </c>
      <c r="K350" s="2" t="s">
        <v>1332</v>
      </c>
      <c r="L350" s="2" t="str">
        <f t="shared" si="37"/>
        <v>Current</v>
      </c>
      <c r="M350" s="2" t="s">
        <v>400</v>
      </c>
      <c r="N350" s="2" t="str">
        <f t="shared" si="38"/>
        <v>Standard Freight</v>
      </c>
      <c r="O350" s="2" t="s">
        <v>39</v>
      </c>
      <c r="P350" s="2" t="s">
        <v>121</v>
      </c>
      <c r="Q350" s="46" t="str">
        <f t="shared" si="35"/>
        <v>https://www.biamp.com</v>
      </c>
      <c r="R350" s="2" t="str">
        <f>Table110[[#This Row],[Manufacturer''s Category]]</f>
        <v>Community</v>
      </c>
    </row>
    <row r="351" spans="1:19" ht="42" customHeight="1" x14ac:dyDescent="0.3">
      <c r="A351" s="2" t="str">
        <f t="shared" si="33"/>
        <v>Biamp Systems</v>
      </c>
      <c r="B351" s="17">
        <f t="shared" si="34"/>
        <v>46076</v>
      </c>
      <c r="C351" s="39" t="s">
        <v>4173</v>
      </c>
      <c r="D351" s="2" t="s">
        <v>1439</v>
      </c>
      <c r="E351" s="2" t="s">
        <v>38</v>
      </c>
      <c r="F351" s="40">
        <v>4781</v>
      </c>
      <c r="G351" s="2" t="s">
        <v>1438</v>
      </c>
      <c r="H351" s="2" t="str">
        <f t="shared" si="36"/>
        <v>USD</v>
      </c>
      <c r="I351" s="26" t="str">
        <f>Table110[[#This Row],[Short Description]]</f>
        <v>R2-52Z</v>
      </c>
      <c r="J351" s="2" t="s">
        <v>1440</v>
      </c>
      <c r="K351" s="2" t="s">
        <v>1332</v>
      </c>
      <c r="L351" s="2" t="str">
        <f t="shared" si="37"/>
        <v>Current</v>
      </c>
      <c r="M351" s="2" t="s">
        <v>400</v>
      </c>
      <c r="N351" s="2" t="str">
        <f t="shared" si="38"/>
        <v>Standard Freight</v>
      </c>
      <c r="O351" s="2" t="s">
        <v>39</v>
      </c>
      <c r="P351" s="2" t="s">
        <v>121</v>
      </c>
      <c r="Q351" s="46" t="str">
        <f t="shared" si="35"/>
        <v>https://www.biamp.com</v>
      </c>
      <c r="R351" s="2" t="str">
        <f>Table110[[#This Row],[Manufacturer''s Category]]</f>
        <v>Community</v>
      </c>
    </row>
    <row r="352" spans="1:19" ht="42" customHeight="1" x14ac:dyDescent="0.3">
      <c r="A352" s="2" t="str">
        <f t="shared" si="33"/>
        <v>Biamp Systems</v>
      </c>
      <c r="B352" s="17">
        <f t="shared" si="34"/>
        <v>46076</v>
      </c>
      <c r="C352" s="39" t="s">
        <v>4174</v>
      </c>
      <c r="D352" s="2" t="s">
        <v>1442</v>
      </c>
      <c r="E352" s="2" t="s">
        <v>38</v>
      </c>
      <c r="F352" s="40">
        <v>6415</v>
      </c>
      <c r="G352" s="2" t="s">
        <v>1441</v>
      </c>
      <c r="H352" s="2" t="str">
        <f t="shared" si="36"/>
        <v>USD</v>
      </c>
      <c r="I352" s="26" t="str">
        <f>Table110[[#This Row],[Short Description]]</f>
        <v>R2-64MAX</v>
      </c>
      <c r="J352" s="2" t="s">
        <v>1443</v>
      </c>
      <c r="K352" s="2" t="s">
        <v>1332</v>
      </c>
      <c r="L352" s="2" t="str">
        <f t="shared" si="37"/>
        <v>Current</v>
      </c>
      <c r="M352" s="2" t="s">
        <v>400</v>
      </c>
      <c r="N352" s="2" t="str">
        <f t="shared" si="38"/>
        <v>Standard Freight</v>
      </c>
      <c r="O352" s="2" t="s">
        <v>39</v>
      </c>
      <c r="P352" s="2" t="s">
        <v>121</v>
      </c>
      <c r="Q352" s="46" t="str">
        <f t="shared" si="35"/>
        <v>https://www.biamp.com</v>
      </c>
      <c r="R352" s="2" t="str">
        <f>Table110[[#This Row],[Manufacturer''s Category]]</f>
        <v>Community</v>
      </c>
    </row>
    <row r="353" spans="1:19" ht="42" customHeight="1" x14ac:dyDescent="0.3">
      <c r="A353" s="2" t="str">
        <f t="shared" si="33"/>
        <v>Biamp Systems</v>
      </c>
      <c r="B353" s="17">
        <f t="shared" si="34"/>
        <v>46076</v>
      </c>
      <c r="C353" s="39" t="s">
        <v>4175</v>
      </c>
      <c r="D353" s="2" t="s">
        <v>1445</v>
      </c>
      <c r="E353" s="2" t="s">
        <v>38</v>
      </c>
      <c r="F353" s="40">
        <v>6415</v>
      </c>
      <c r="G353" s="2" t="s">
        <v>1444</v>
      </c>
      <c r="H353" s="2" t="str">
        <f t="shared" si="36"/>
        <v>USD</v>
      </c>
      <c r="I353" s="26" t="str">
        <f>Table110[[#This Row],[Short Description]]</f>
        <v>R2-66MAX</v>
      </c>
      <c r="J353" s="2" t="s">
        <v>1446</v>
      </c>
      <c r="K353" s="2" t="s">
        <v>1332</v>
      </c>
      <c r="L353" s="2" t="str">
        <f t="shared" si="37"/>
        <v>Current</v>
      </c>
      <c r="M353" s="2" t="s">
        <v>400</v>
      </c>
      <c r="N353" s="2" t="str">
        <f t="shared" si="38"/>
        <v>Standard Freight</v>
      </c>
      <c r="O353" s="2" t="s">
        <v>39</v>
      </c>
      <c r="P353" s="2" t="s">
        <v>121</v>
      </c>
      <c r="Q353" s="46" t="str">
        <f t="shared" si="35"/>
        <v>https://www.biamp.com</v>
      </c>
      <c r="R353" s="2" t="str">
        <f>Table110[[#This Row],[Manufacturer''s Category]]</f>
        <v>Community</v>
      </c>
    </row>
    <row r="354" spans="1:19" ht="42" customHeight="1" x14ac:dyDescent="0.3">
      <c r="A354" s="2" t="str">
        <f t="shared" si="33"/>
        <v>Biamp Systems</v>
      </c>
      <c r="B354" s="17">
        <f t="shared" si="34"/>
        <v>46076</v>
      </c>
      <c r="C354" s="39" t="s">
        <v>4176</v>
      </c>
      <c r="D354" s="2" t="s">
        <v>1448</v>
      </c>
      <c r="E354" s="2" t="s">
        <v>38</v>
      </c>
      <c r="F354" s="40">
        <v>4431</v>
      </c>
      <c r="G354" s="2" t="s">
        <v>1447</v>
      </c>
      <c r="H354" s="2" t="str">
        <f t="shared" si="36"/>
        <v>USD</v>
      </c>
      <c r="I354" s="26" t="str">
        <f>Table110[[#This Row],[Short Description]]</f>
        <v>R2-694Z</v>
      </c>
      <c r="J354" s="2" t="s">
        <v>1449</v>
      </c>
      <c r="K354" s="2" t="s">
        <v>1332</v>
      </c>
      <c r="L354" s="2" t="str">
        <f t="shared" si="37"/>
        <v>Current</v>
      </c>
      <c r="M354" s="2" t="s">
        <v>400</v>
      </c>
      <c r="N354" s="2" t="str">
        <f t="shared" si="38"/>
        <v>Standard Freight</v>
      </c>
      <c r="O354" s="2" t="s">
        <v>39</v>
      </c>
      <c r="P354" s="2" t="s">
        <v>121</v>
      </c>
      <c r="Q354" s="46" t="str">
        <f t="shared" si="35"/>
        <v>https://www.biamp.com</v>
      </c>
      <c r="R354" s="2" t="str">
        <f>Table110[[#This Row],[Manufacturer''s Category]]</f>
        <v>Community</v>
      </c>
    </row>
    <row r="355" spans="1:19" ht="42" customHeight="1" x14ac:dyDescent="0.3">
      <c r="A355" s="2" t="str">
        <f t="shared" si="33"/>
        <v>Biamp Systems</v>
      </c>
      <c r="B355" s="17">
        <f t="shared" si="34"/>
        <v>46076</v>
      </c>
      <c r="C355" s="39" t="s">
        <v>4177</v>
      </c>
      <c r="D355" s="2" t="s">
        <v>1451</v>
      </c>
      <c r="E355" s="2" t="s">
        <v>38</v>
      </c>
      <c r="F355" s="40">
        <v>4431</v>
      </c>
      <c r="G355" s="2" t="s">
        <v>1450</v>
      </c>
      <c r="H355" s="2" t="str">
        <f t="shared" si="36"/>
        <v>USD</v>
      </c>
      <c r="I355" s="26" t="str">
        <f>Table110[[#This Row],[Short Description]]</f>
        <v>R2-77Z</v>
      </c>
      <c r="J355" s="2" t="s">
        <v>1452</v>
      </c>
      <c r="K355" s="2" t="s">
        <v>1332</v>
      </c>
      <c r="L355" s="2" t="str">
        <f t="shared" si="37"/>
        <v>Current</v>
      </c>
      <c r="M355" s="2" t="s">
        <v>400</v>
      </c>
      <c r="N355" s="2" t="str">
        <f t="shared" si="38"/>
        <v>Standard Freight</v>
      </c>
      <c r="O355" s="2" t="s">
        <v>39</v>
      </c>
      <c r="P355" s="2" t="s">
        <v>121</v>
      </c>
      <c r="Q355" s="46" t="str">
        <f t="shared" si="35"/>
        <v>https://www.biamp.com</v>
      </c>
      <c r="R355" s="2" t="str">
        <f>Table110[[#This Row],[Manufacturer''s Category]]</f>
        <v>Community</v>
      </c>
    </row>
    <row r="356" spans="1:19" ht="42" customHeight="1" x14ac:dyDescent="0.3">
      <c r="A356" s="2" t="str">
        <f t="shared" si="33"/>
        <v>Biamp Systems</v>
      </c>
      <c r="B356" s="17">
        <f t="shared" si="34"/>
        <v>46076</v>
      </c>
      <c r="C356" s="39" t="s">
        <v>4178</v>
      </c>
      <c r="D356" s="2" t="s">
        <v>1454</v>
      </c>
      <c r="E356" s="2" t="s">
        <v>38</v>
      </c>
      <c r="F356" s="40">
        <v>6415</v>
      </c>
      <c r="G356" s="2" t="s">
        <v>1453</v>
      </c>
      <c r="H356" s="2" t="str">
        <f t="shared" si="36"/>
        <v>USD</v>
      </c>
      <c r="I356" s="26" t="str">
        <f>Table110[[#This Row],[Short Description]]</f>
        <v>R2-94MAX</v>
      </c>
      <c r="J356" s="2" t="s">
        <v>1455</v>
      </c>
      <c r="K356" s="2" t="s">
        <v>1332</v>
      </c>
      <c r="L356" s="2" t="str">
        <f t="shared" si="37"/>
        <v>Current</v>
      </c>
      <c r="M356" s="2" t="s">
        <v>400</v>
      </c>
      <c r="N356" s="2" t="str">
        <f t="shared" si="38"/>
        <v>Standard Freight</v>
      </c>
      <c r="O356" s="2" t="s">
        <v>39</v>
      </c>
      <c r="P356" s="2" t="s">
        <v>121</v>
      </c>
      <c r="Q356" s="46" t="str">
        <f t="shared" si="35"/>
        <v>https://www.biamp.com</v>
      </c>
      <c r="R356" s="2" t="str">
        <f>Table110[[#This Row],[Manufacturer''s Category]]</f>
        <v>Community</v>
      </c>
    </row>
    <row r="357" spans="1:19" ht="42" customHeight="1" x14ac:dyDescent="0.3">
      <c r="A357" s="2" t="str">
        <f t="shared" si="33"/>
        <v>Biamp Systems</v>
      </c>
      <c r="B357" s="17">
        <f t="shared" si="34"/>
        <v>46076</v>
      </c>
      <c r="C357" s="39" t="s">
        <v>4179</v>
      </c>
      <c r="D357" s="2" t="s">
        <v>1457</v>
      </c>
      <c r="E357" s="2" t="s">
        <v>38</v>
      </c>
      <c r="F357" s="40">
        <v>4431</v>
      </c>
      <c r="G357" s="2" t="s">
        <v>1456</v>
      </c>
      <c r="H357" s="2" t="str">
        <f t="shared" si="36"/>
        <v>USD</v>
      </c>
      <c r="I357" s="26" t="str">
        <f>Table110[[#This Row],[Short Description]]</f>
        <v>R2-94Z</v>
      </c>
      <c r="J357" s="2" t="s">
        <v>1458</v>
      </c>
      <c r="K357" s="2" t="s">
        <v>1332</v>
      </c>
      <c r="L357" s="2" t="str">
        <f t="shared" si="37"/>
        <v>Current</v>
      </c>
      <c r="M357" s="2" t="s">
        <v>400</v>
      </c>
      <c r="N357" s="2" t="str">
        <f t="shared" si="38"/>
        <v>Standard Freight</v>
      </c>
      <c r="O357" s="2" t="s">
        <v>39</v>
      </c>
      <c r="P357" s="2" t="s">
        <v>121</v>
      </c>
      <c r="Q357" s="46" t="str">
        <f t="shared" si="35"/>
        <v>https://www.biamp.com</v>
      </c>
      <c r="R357" s="2" t="str">
        <f>Table110[[#This Row],[Manufacturer''s Category]]</f>
        <v>Community</v>
      </c>
    </row>
    <row r="358" spans="1:19" ht="42" customHeight="1" x14ac:dyDescent="0.3">
      <c r="A358" s="2" t="str">
        <f t="shared" si="33"/>
        <v>Biamp Systems</v>
      </c>
      <c r="B358" s="17">
        <f t="shared" si="34"/>
        <v>46076</v>
      </c>
      <c r="C358" s="39" t="s">
        <v>4180</v>
      </c>
      <c r="D358" s="2" t="s">
        <v>1460</v>
      </c>
      <c r="E358" s="2" t="s">
        <v>38</v>
      </c>
      <c r="F358" s="40" t="s">
        <v>634</v>
      </c>
      <c r="G358" s="2" t="s">
        <v>1459</v>
      </c>
      <c r="H358" s="2" t="str">
        <f t="shared" si="36"/>
        <v>USD</v>
      </c>
      <c r="I358" s="26" t="str">
        <f>Table110[[#This Row],[Short Description]]</f>
        <v>R2-MAX-CTO</v>
      </c>
      <c r="J358" s="2" t="s">
        <v>1461</v>
      </c>
      <c r="K358" s="2" t="s">
        <v>1332</v>
      </c>
      <c r="L358" s="2" t="str">
        <f t="shared" si="37"/>
        <v>Current</v>
      </c>
      <c r="M358" s="2" t="s">
        <v>400</v>
      </c>
      <c r="N358" s="2" t="str">
        <f t="shared" si="38"/>
        <v>Standard Freight</v>
      </c>
      <c r="O358" s="2" t="s">
        <v>39</v>
      </c>
      <c r="P358" s="2" t="s">
        <v>121</v>
      </c>
      <c r="Q358" s="46" t="str">
        <f t="shared" si="35"/>
        <v>https://www.biamp.com</v>
      </c>
      <c r="R358" s="2" t="str">
        <f>Table110[[#This Row],[Manufacturer''s Category]]</f>
        <v>Community</v>
      </c>
      <c r="S358" s="2" t="s">
        <v>636</v>
      </c>
    </row>
    <row r="359" spans="1:19" ht="42" customHeight="1" x14ac:dyDescent="0.3">
      <c r="A359" s="2" t="str">
        <f t="shared" si="33"/>
        <v>Biamp Systems</v>
      </c>
      <c r="B359" s="17">
        <f t="shared" si="34"/>
        <v>46076</v>
      </c>
      <c r="C359" s="39" t="s">
        <v>4181</v>
      </c>
      <c r="D359" s="2" t="s">
        <v>1463</v>
      </c>
      <c r="E359" s="2" t="s">
        <v>38</v>
      </c>
      <c r="F359" s="40" t="s">
        <v>634</v>
      </c>
      <c r="G359" s="2" t="s">
        <v>1462</v>
      </c>
      <c r="H359" s="2" t="str">
        <f t="shared" si="36"/>
        <v>USD</v>
      </c>
      <c r="I359" s="26" t="str">
        <f>Table110[[#This Row],[Short Description]]</f>
        <v>R2-xx-CTO</v>
      </c>
      <c r="J359" s="2" t="s">
        <v>1464</v>
      </c>
      <c r="K359" s="2" t="s">
        <v>1332</v>
      </c>
      <c r="L359" s="2" t="str">
        <f t="shared" si="37"/>
        <v>Current</v>
      </c>
      <c r="M359" s="2" t="s">
        <v>400</v>
      </c>
      <c r="N359" s="2" t="str">
        <f t="shared" si="38"/>
        <v>Standard Freight</v>
      </c>
      <c r="O359" s="2" t="s">
        <v>39</v>
      </c>
      <c r="P359" s="2" t="s">
        <v>121</v>
      </c>
      <c r="Q359" s="46" t="str">
        <f t="shared" si="35"/>
        <v>https://www.biamp.com</v>
      </c>
      <c r="R359" s="2" t="str">
        <f>Table110[[#This Row],[Manufacturer''s Category]]</f>
        <v>Community</v>
      </c>
      <c r="S359" s="2" t="s">
        <v>636</v>
      </c>
    </row>
    <row r="360" spans="1:19" ht="42" customHeight="1" x14ac:dyDescent="0.3">
      <c r="A360" s="2" t="str">
        <f t="shared" si="33"/>
        <v>Biamp Systems</v>
      </c>
      <c r="B360" s="17">
        <f t="shared" si="34"/>
        <v>46076</v>
      </c>
      <c r="C360" s="39" t="s">
        <v>4190</v>
      </c>
      <c r="D360" s="2" t="s">
        <v>1466</v>
      </c>
      <c r="E360" s="2" t="s">
        <v>38</v>
      </c>
      <c r="F360" s="40">
        <v>176</v>
      </c>
      <c r="G360" s="2" t="s">
        <v>1465</v>
      </c>
      <c r="H360" s="2" t="str">
        <f t="shared" si="36"/>
        <v>USD</v>
      </c>
      <c r="I360" s="26" t="str">
        <f>Table110[[#This Row],[Short Description]]</f>
        <v>R-FRY35</v>
      </c>
      <c r="J360" s="2" t="s">
        <v>1467</v>
      </c>
      <c r="K360" s="2" t="s">
        <v>391</v>
      </c>
      <c r="L360" s="2" t="str">
        <f t="shared" si="37"/>
        <v>Current</v>
      </c>
      <c r="M360" s="2" t="s">
        <v>400</v>
      </c>
      <c r="N360" s="2" t="str">
        <f t="shared" si="38"/>
        <v>Standard Freight</v>
      </c>
      <c r="O360" s="2" t="s">
        <v>39</v>
      </c>
      <c r="P360" s="2" t="s">
        <v>121</v>
      </c>
      <c r="Q360" s="46" t="str">
        <f t="shared" si="35"/>
        <v>https://www.biamp.com</v>
      </c>
      <c r="R360" s="2" t="str">
        <f>Table110[[#This Row],[Manufacturer''s Category]]</f>
        <v>Community</v>
      </c>
    </row>
    <row r="361" spans="1:19" ht="42" customHeight="1" x14ac:dyDescent="0.3">
      <c r="A361" s="2" t="str">
        <f t="shared" si="33"/>
        <v>Biamp Systems</v>
      </c>
      <c r="B361" s="17">
        <f t="shared" si="34"/>
        <v>46076</v>
      </c>
      <c r="C361" s="39" t="s">
        <v>4191</v>
      </c>
      <c r="D361" s="2" t="s">
        <v>1469</v>
      </c>
      <c r="E361" s="2" t="s">
        <v>38</v>
      </c>
      <c r="F361" s="40">
        <v>176</v>
      </c>
      <c r="G361" s="2" t="s">
        <v>1468</v>
      </c>
      <c r="H361" s="2" t="str">
        <f t="shared" si="36"/>
        <v>USD</v>
      </c>
      <c r="I361" s="26" t="str">
        <f>Table110[[#This Row],[Short Description]]</f>
        <v>R-FRY35B</v>
      </c>
      <c r="J361" s="2" t="s">
        <v>1470</v>
      </c>
      <c r="K361" s="2" t="s">
        <v>391</v>
      </c>
      <c r="L361" s="2" t="str">
        <f t="shared" si="37"/>
        <v>Current</v>
      </c>
      <c r="M361" s="2" t="s">
        <v>400</v>
      </c>
      <c r="N361" s="2" t="str">
        <f t="shared" si="38"/>
        <v>Standard Freight</v>
      </c>
      <c r="O361" s="2" t="s">
        <v>39</v>
      </c>
      <c r="P361" s="2" t="s">
        <v>121</v>
      </c>
      <c r="Q361" s="46" t="str">
        <f t="shared" si="35"/>
        <v>https://www.biamp.com</v>
      </c>
      <c r="R361" s="2" t="str">
        <f>Table110[[#This Row],[Manufacturer''s Category]]</f>
        <v>Community</v>
      </c>
    </row>
    <row r="362" spans="1:19" ht="42" customHeight="1" x14ac:dyDescent="0.3">
      <c r="A362" s="2" t="str">
        <f t="shared" si="33"/>
        <v>Biamp Systems</v>
      </c>
      <c r="B362" s="17">
        <f t="shared" si="34"/>
        <v>46076</v>
      </c>
      <c r="C362" s="39" t="s">
        <v>4192</v>
      </c>
      <c r="D362" s="2" t="s">
        <v>1472</v>
      </c>
      <c r="E362" s="2" t="s">
        <v>38</v>
      </c>
      <c r="F362" s="40">
        <v>1575</v>
      </c>
      <c r="G362" s="2" t="s">
        <v>1471</v>
      </c>
      <c r="H362" s="2" t="str">
        <f t="shared" si="36"/>
        <v>USD</v>
      </c>
      <c r="I362" s="26" t="str">
        <f>Table110[[#This Row],[Short Description]]</f>
        <v>RMG-200A</v>
      </c>
      <c r="J362" s="2" t="s">
        <v>1473</v>
      </c>
      <c r="K362" s="2" t="s">
        <v>1474</v>
      </c>
      <c r="L362" s="2" t="str">
        <f t="shared" si="37"/>
        <v>Current</v>
      </c>
      <c r="M362" s="2" t="s">
        <v>400</v>
      </c>
      <c r="N362" s="2" t="str">
        <f t="shared" si="38"/>
        <v>Standard Freight</v>
      </c>
      <c r="O362" s="2" t="s">
        <v>39</v>
      </c>
      <c r="P362" s="2" t="s">
        <v>121</v>
      </c>
      <c r="Q362" s="46" t="str">
        <f t="shared" si="35"/>
        <v>https://www.biamp.com</v>
      </c>
      <c r="R362" s="2" t="str">
        <f>Table110[[#This Row],[Manufacturer''s Category]]</f>
        <v>Community</v>
      </c>
    </row>
    <row r="363" spans="1:19" ht="42" customHeight="1" x14ac:dyDescent="0.3">
      <c r="A363" s="2" t="str">
        <f t="shared" si="33"/>
        <v>Biamp Systems</v>
      </c>
      <c r="B363" s="17">
        <f t="shared" si="34"/>
        <v>46076</v>
      </c>
      <c r="C363" s="39" t="s">
        <v>4193</v>
      </c>
      <c r="D363" s="2" t="s">
        <v>1476</v>
      </c>
      <c r="E363" s="2" t="s">
        <v>38</v>
      </c>
      <c r="F363" s="40">
        <v>1692</v>
      </c>
      <c r="G363" s="2" t="s">
        <v>1475</v>
      </c>
      <c r="H363" s="2" t="str">
        <f t="shared" si="36"/>
        <v>USD</v>
      </c>
      <c r="I363" s="26" t="str">
        <f>Table110[[#This Row],[Short Description]]</f>
        <v>RMG-200AT</v>
      </c>
      <c r="J363" s="2" t="s">
        <v>1477</v>
      </c>
      <c r="K363" s="2" t="s">
        <v>1474</v>
      </c>
      <c r="L363" s="2" t="str">
        <f t="shared" si="37"/>
        <v>Current</v>
      </c>
      <c r="M363" s="2" t="s">
        <v>400</v>
      </c>
      <c r="N363" s="2" t="str">
        <f t="shared" si="38"/>
        <v>Standard Freight</v>
      </c>
      <c r="O363" s="2" t="s">
        <v>39</v>
      </c>
      <c r="P363" s="2" t="s">
        <v>121</v>
      </c>
      <c r="Q363" s="46" t="str">
        <f t="shared" si="35"/>
        <v>https://www.biamp.com</v>
      </c>
      <c r="R363" s="2" t="str">
        <f>Table110[[#This Row],[Manufacturer''s Category]]</f>
        <v>Community</v>
      </c>
    </row>
    <row r="364" spans="1:19" ht="42" customHeight="1" x14ac:dyDescent="0.3">
      <c r="A364" s="2" t="str">
        <f t="shared" si="33"/>
        <v>Biamp Systems</v>
      </c>
      <c r="B364" s="17">
        <f t="shared" si="34"/>
        <v>46076</v>
      </c>
      <c r="C364" s="39" t="s">
        <v>4194</v>
      </c>
      <c r="D364" s="2" t="s">
        <v>1479</v>
      </c>
      <c r="E364" s="2" t="s">
        <v>38</v>
      </c>
      <c r="F364" s="40">
        <v>163</v>
      </c>
      <c r="G364" s="2" t="s">
        <v>1478</v>
      </c>
      <c r="H364" s="2" t="str">
        <f t="shared" si="36"/>
        <v>USD</v>
      </c>
      <c r="I364" s="26" t="str">
        <f>Table110[[#This Row],[Short Description]]</f>
        <v>RMG-GRL</v>
      </c>
      <c r="J364" s="2" t="s">
        <v>1480</v>
      </c>
      <c r="K364" s="2" t="s">
        <v>391</v>
      </c>
      <c r="L364" s="2" t="str">
        <f t="shared" si="37"/>
        <v>Current</v>
      </c>
      <c r="M364" s="2" t="s">
        <v>400</v>
      </c>
      <c r="N364" s="2" t="str">
        <f t="shared" si="38"/>
        <v>Standard Freight</v>
      </c>
      <c r="O364" s="2" t="s">
        <v>39</v>
      </c>
      <c r="P364" s="2" t="s">
        <v>121</v>
      </c>
      <c r="Q364" s="46" t="str">
        <f t="shared" si="35"/>
        <v>https://www.biamp.com</v>
      </c>
      <c r="R364" s="2" t="str">
        <f>Table110[[#This Row],[Manufacturer''s Category]]</f>
        <v>Community</v>
      </c>
    </row>
    <row r="365" spans="1:19" ht="42" customHeight="1" x14ac:dyDescent="0.3">
      <c r="A365" s="2" t="str">
        <f t="shared" si="33"/>
        <v>Biamp Systems</v>
      </c>
      <c r="B365" s="17">
        <f t="shared" si="34"/>
        <v>46076</v>
      </c>
      <c r="C365" s="39" t="s">
        <v>4196</v>
      </c>
      <c r="D365" s="2" t="s">
        <v>1482</v>
      </c>
      <c r="E365" s="2" t="s">
        <v>38</v>
      </c>
      <c r="F365" s="40">
        <v>4083</v>
      </c>
      <c r="G365" s="2" t="s">
        <v>1481</v>
      </c>
      <c r="H365" s="2" t="str">
        <f t="shared" si="36"/>
        <v>USD</v>
      </c>
      <c r="I365" s="26" t="str">
        <f>Table110[[#This Row],[Short Description]]</f>
        <v>RSH-462</v>
      </c>
      <c r="J365" s="2" t="s">
        <v>1483</v>
      </c>
      <c r="K365" s="2" t="s">
        <v>1474</v>
      </c>
      <c r="L365" s="2" t="str">
        <f t="shared" si="37"/>
        <v>Current</v>
      </c>
      <c r="M365" s="2" t="s">
        <v>400</v>
      </c>
      <c r="N365" s="2" t="str">
        <f t="shared" si="38"/>
        <v>Standard Freight</v>
      </c>
      <c r="O365" s="2" t="s">
        <v>39</v>
      </c>
      <c r="P365" s="2" t="s">
        <v>121</v>
      </c>
      <c r="Q365" s="46" t="str">
        <f t="shared" si="35"/>
        <v>https://www.biamp.com</v>
      </c>
      <c r="R365" s="2" t="str">
        <f>Table110[[#This Row],[Manufacturer''s Category]]</f>
        <v>Community</v>
      </c>
    </row>
    <row r="366" spans="1:19" ht="42" customHeight="1" x14ac:dyDescent="0.3">
      <c r="A366" s="2" t="str">
        <f t="shared" si="33"/>
        <v>Biamp Systems</v>
      </c>
      <c r="B366" s="17">
        <f t="shared" si="34"/>
        <v>46076</v>
      </c>
      <c r="C366" s="39" t="s">
        <v>4197</v>
      </c>
      <c r="D366" s="2" t="s">
        <v>1485</v>
      </c>
      <c r="E366" s="2" t="s">
        <v>38</v>
      </c>
      <c r="F366" s="40">
        <v>386</v>
      </c>
      <c r="G366" s="2" t="s">
        <v>1484</v>
      </c>
      <c r="H366" s="2" t="str">
        <f t="shared" si="36"/>
        <v>USD</v>
      </c>
      <c r="I366" s="26" t="str">
        <f>Table110[[#This Row],[Short Description]]</f>
        <v>RSH-GRL</v>
      </c>
      <c r="J366" s="2" t="s">
        <v>1486</v>
      </c>
      <c r="K366" s="2" t="s">
        <v>391</v>
      </c>
      <c r="L366" s="2" t="str">
        <f t="shared" si="37"/>
        <v>Current</v>
      </c>
      <c r="M366" s="2" t="s">
        <v>400</v>
      </c>
      <c r="N366" s="2" t="str">
        <f t="shared" si="38"/>
        <v>Standard Freight</v>
      </c>
      <c r="O366" s="2" t="s">
        <v>39</v>
      </c>
      <c r="P366" s="2" t="s">
        <v>121</v>
      </c>
      <c r="Q366" s="46" t="str">
        <f t="shared" si="35"/>
        <v>https://www.biamp.com</v>
      </c>
      <c r="R366" s="2" t="str">
        <f>Table110[[#This Row],[Manufacturer''s Category]]</f>
        <v>Community</v>
      </c>
    </row>
    <row r="367" spans="1:19" ht="42" customHeight="1" x14ac:dyDescent="0.3">
      <c r="A367" s="2" t="str">
        <f t="shared" si="33"/>
        <v>Biamp Systems</v>
      </c>
      <c r="B367" s="17">
        <f t="shared" si="34"/>
        <v>46076</v>
      </c>
      <c r="C367" s="39" t="s">
        <v>4198</v>
      </c>
      <c r="D367" s="2" t="s">
        <v>1488</v>
      </c>
      <c r="E367" s="2" t="s">
        <v>38</v>
      </c>
      <c r="F367" s="40">
        <v>159</v>
      </c>
      <c r="G367" s="2" t="s">
        <v>1487</v>
      </c>
      <c r="H367" s="2" t="str">
        <f t="shared" si="36"/>
        <v>USD</v>
      </c>
      <c r="I367" s="26" t="str">
        <f>Table110[[#This Row],[Short Description]]</f>
        <v>R-VTY15</v>
      </c>
      <c r="J367" s="2" t="s">
        <v>1489</v>
      </c>
      <c r="K367" s="2" t="s">
        <v>391</v>
      </c>
      <c r="L367" s="2" t="str">
        <f t="shared" si="37"/>
        <v>Current</v>
      </c>
      <c r="M367" s="2" t="s">
        <v>400</v>
      </c>
      <c r="N367" s="2" t="str">
        <f t="shared" si="38"/>
        <v>Standard Freight</v>
      </c>
      <c r="O367" s="2" t="s">
        <v>39</v>
      </c>
      <c r="P367" s="2" t="s">
        <v>121</v>
      </c>
      <c r="Q367" s="46" t="str">
        <f t="shared" si="35"/>
        <v>https://www.biamp.com</v>
      </c>
      <c r="R367" s="2" t="str">
        <f>Table110[[#This Row],[Manufacturer''s Category]]</f>
        <v>Community</v>
      </c>
    </row>
    <row r="368" spans="1:19" ht="42" customHeight="1" x14ac:dyDescent="0.3">
      <c r="A368" s="2" t="str">
        <f t="shared" si="33"/>
        <v>Biamp Systems</v>
      </c>
      <c r="B368" s="17">
        <f t="shared" si="34"/>
        <v>46076</v>
      </c>
      <c r="C368" s="39" t="s">
        <v>4199</v>
      </c>
      <c r="D368" s="2" t="s">
        <v>1491</v>
      </c>
      <c r="E368" s="2" t="s">
        <v>38</v>
      </c>
      <c r="F368" s="40">
        <v>159</v>
      </c>
      <c r="G368" s="2" t="s">
        <v>1490</v>
      </c>
      <c r="H368" s="2" t="str">
        <f t="shared" si="36"/>
        <v>USD</v>
      </c>
      <c r="I368" s="26" t="str">
        <f>Table110[[#This Row],[Short Description]]</f>
        <v>R-VTY15B</v>
      </c>
      <c r="J368" s="2" t="s">
        <v>1492</v>
      </c>
      <c r="K368" s="2" t="s">
        <v>391</v>
      </c>
      <c r="L368" s="2" t="str">
        <f t="shared" si="37"/>
        <v>Current</v>
      </c>
      <c r="M368" s="2" t="s">
        <v>400</v>
      </c>
      <c r="N368" s="2" t="str">
        <f t="shared" si="38"/>
        <v>Standard Freight</v>
      </c>
      <c r="O368" s="2" t="s">
        <v>39</v>
      </c>
      <c r="P368" s="2" t="s">
        <v>121</v>
      </c>
      <c r="Q368" s="46" t="str">
        <f t="shared" si="35"/>
        <v>https://www.biamp.com</v>
      </c>
      <c r="R368" s="2" t="str">
        <f>Table110[[#This Row],[Manufacturer''s Category]]</f>
        <v>Community</v>
      </c>
    </row>
    <row r="369" spans="1:18" ht="42" customHeight="1" x14ac:dyDescent="0.3">
      <c r="A369" s="2" t="str">
        <f t="shared" si="33"/>
        <v>Biamp Systems</v>
      </c>
      <c r="B369" s="17">
        <f t="shared" si="34"/>
        <v>46076</v>
      </c>
      <c r="C369" s="39" t="s">
        <v>4200</v>
      </c>
      <c r="D369" s="2" t="s">
        <v>1494</v>
      </c>
      <c r="E369" s="2" t="s">
        <v>38</v>
      </c>
      <c r="F369" s="40">
        <v>223</v>
      </c>
      <c r="G369" s="2" t="s">
        <v>1493</v>
      </c>
      <c r="H369" s="2" t="str">
        <f t="shared" si="36"/>
        <v>USD</v>
      </c>
      <c r="I369" s="26" t="str">
        <f>Table110[[#This Row],[Short Description]]</f>
        <v>R-VTY35</v>
      </c>
      <c r="J369" s="2" t="s">
        <v>1495</v>
      </c>
      <c r="K369" s="2" t="s">
        <v>391</v>
      </c>
      <c r="L369" s="2" t="str">
        <f t="shared" si="37"/>
        <v>Current</v>
      </c>
      <c r="M369" s="2" t="s">
        <v>400</v>
      </c>
      <c r="N369" s="2" t="str">
        <f t="shared" si="38"/>
        <v>Standard Freight</v>
      </c>
      <c r="O369" s="2" t="s">
        <v>39</v>
      </c>
      <c r="P369" s="2" t="s">
        <v>121</v>
      </c>
      <c r="Q369" s="46" t="str">
        <f t="shared" si="35"/>
        <v>https://www.biamp.com</v>
      </c>
      <c r="R369" s="2" t="str">
        <f>Table110[[#This Row],[Manufacturer''s Category]]</f>
        <v>Community</v>
      </c>
    </row>
    <row r="370" spans="1:18" ht="42" customHeight="1" x14ac:dyDescent="0.3">
      <c r="A370" s="2" t="str">
        <f t="shared" si="33"/>
        <v>Biamp Systems</v>
      </c>
      <c r="B370" s="17">
        <f t="shared" si="34"/>
        <v>46076</v>
      </c>
      <c r="C370" s="39" t="s">
        <v>4201</v>
      </c>
      <c r="D370" s="2" t="s">
        <v>1497</v>
      </c>
      <c r="E370" s="2" t="s">
        <v>38</v>
      </c>
      <c r="F370" s="40">
        <v>223</v>
      </c>
      <c r="G370" s="2" t="s">
        <v>1496</v>
      </c>
      <c r="H370" s="2" t="str">
        <f t="shared" si="36"/>
        <v>USD</v>
      </c>
      <c r="I370" s="26" t="str">
        <f>Table110[[#This Row],[Short Description]]</f>
        <v>R-VTY35B</v>
      </c>
      <c r="J370" s="2" t="s">
        <v>1498</v>
      </c>
      <c r="K370" s="2" t="s">
        <v>391</v>
      </c>
      <c r="L370" s="2" t="str">
        <f t="shared" si="37"/>
        <v>Current</v>
      </c>
      <c r="M370" s="2" t="s">
        <v>400</v>
      </c>
      <c r="N370" s="2" t="str">
        <f t="shared" si="38"/>
        <v>Standard Freight</v>
      </c>
      <c r="O370" s="2" t="s">
        <v>39</v>
      </c>
      <c r="P370" s="2" t="s">
        <v>121</v>
      </c>
      <c r="Q370" s="46" t="str">
        <f t="shared" si="35"/>
        <v>https://www.biamp.com</v>
      </c>
      <c r="R370" s="2" t="str">
        <f>Table110[[#This Row],[Manufacturer''s Category]]</f>
        <v>Community</v>
      </c>
    </row>
    <row r="371" spans="1:18" ht="42" customHeight="1" x14ac:dyDescent="0.3">
      <c r="A371" s="2" t="str">
        <f t="shared" si="33"/>
        <v>Biamp Systems</v>
      </c>
      <c r="B371" s="17">
        <f t="shared" si="34"/>
        <v>46076</v>
      </c>
      <c r="C371" s="39" t="s">
        <v>4202</v>
      </c>
      <c r="D371" s="2" t="s">
        <v>1500</v>
      </c>
      <c r="E371" s="2" t="s">
        <v>38</v>
      </c>
      <c r="F371" s="40">
        <v>922</v>
      </c>
      <c r="G371" s="2" t="s">
        <v>1499</v>
      </c>
      <c r="H371" s="2" t="str">
        <f t="shared" si="36"/>
        <v>USD</v>
      </c>
      <c r="I371" s="26" t="str">
        <f>Table110[[#This Row],[Short Description]]</f>
        <v>SBR54B</v>
      </c>
      <c r="J371" s="2" t="s">
        <v>1501</v>
      </c>
      <c r="K371" s="2" t="s">
        <v>391</v>
      </c>
      <c r="L371" s="2" t="str">
        <f t="shared" si="37"/>
        <v>Current</v>
      </c>
      <c r="M371" s="2" t="s">
        <v>400</v>
      </c>
      <c r="N371" s="2" t="str">
        <f t="shared" si="38"/>
        <v>Standard Freight</v>
      </c>
      <c r="O371" s="2" t="s">
        <v>39</v>
      </c>
      <c r="P371" s="2" t="s">
        <v>121</v>
      </c>
      <c r="Q371" s="46" t="str">
        <f t="shared" si="35"/>
        <v>https://www.biamp.com</v>
      </c>
      <c r="R371" s="2" t="str">
        <f>Table110[[#This Row],[Manufacturer''s Category]]</f>
        <v>Community</v>
      </c>
    </row>
    <row r="372" spans="1:18" ht="42" customHeight="1" x14ac:dyDescent="0.3">
      <c r="A372" s="2" t="str">
        <f t="shared" si="33"/>
        <v>Biamp Systems</v>
      </c>
      <c r="B372" s="17">
        <f t="shared" si="34"/>
        <v>46076</v>
      </c>
      <c r="C372" s="39" t="s">
        <v>4203</v>
      </c>
      <c r="D372" s="2" t="s">
        <v>1503</v>
      </c>
      <c r="E372" s="2" t="s">
        <v>38</v>
      </c>
      <c r="F372" s="40">
        <v>922</v>
      </c>
      <c r="G372" s="2" t="s">
        <v>1502</v>
      </c>
      <c r="H372" s="2" t="str">
        <f t="shared" si="36"/>
        <v>USD</v>
      </c>
      <c r="I372" s="26" t="str">
        <f>Table110[[#This Row],[Short Description]]</f>
        <v>SBR54W</v>
      </c>
      <c r="J372" s="2" t="s">
        <v>1504</v>
      </c>
      <c r="K372" s="2" t="s">
        <v>391</v>
      </c>
      <c r="L372" s="2" t="str">
        <f t="shared" si="37"/>
        <v>Current</v>
      </c>
      <c r="M372" s="2" t="s">
        <v>400</v>
      </c>
      <c r="N372" s="2" t="str">
        <f t="shared" si="38"/>
        <v>Standard Freight</v>
      </c>
      <c r="O372" s="2" t="s">
        <v>39</v>
      </c>
      <c r="P372" s="2" t="s">
        <v>121</v>
      </c>
      <c r="Q372" s="46" t="str">
        <f t="shared" si="35"/>
        <v>https://www.biamp.com</v>
      </c>
      <c r="R372" s="2" t="str">
        <f>Table110[[#This Row],[Manufacturer''s Category]]</f>
        <v>Community</v>
      </c>
    </row>
    <row r="373" spans="1:18" ht="42" customHeight="1" x14ac:dyDescent="0.3">
      <c r="A373" s="2" t="str">
        <f t="shared" si="33"/>
        <v>Biamp Systems</v>
      </c>
      <c r="B373" s="17">
        <f t="shared" si="34"/>
        <v>46076</v>
      </c>
      <c r="C373" s="39" t="s">
        <v>4296</v>
      </c>
      <c r="D373" s="2" t="s">
        <v>1506</v>
      </c>
      <c r="E373" s="2" t="s">
        <v>38</v>
      </c>
      <c r="F373" s="40">
        <v>409</v>
      </c>
      <c r="G373" s="2" t="s">
        <v>1505</v>
      </c>
      <c r="H373" s="2" t="str">
        <f t="shared" si="36"/>
        <v>USD</v>
      </c>
      <c r="I373" s="26" t="str">
        <f>Table110[[#This Row],[Short Description]]</f>
        <v>TRC400</v>
      </c>
      <c r="J373" s="2" t="s">
        <v>1507</v>
      </c>
      <c r="K373" s="2" t="s">
        <v>391</v>
      </c>
      <c r="L373" s="2" t="str">
        <f t="shared" si="37"/>
        <v>Current</v>
      </c>
      <c r="M373" s="2" t="s">
        <v>400</v>
      </c>
      <c r="N373" s="2" t="str">
        <f t="shared" si="38"/>
        <v>Standard Freight</v>
      </c>
      <c r="O373" s="2" t="s">
        <v>58</v>
      </c>
      <c r="P373" s="2" t="s">
        <v>61</v>
      </c>
      <c r="Q373" s="46" t="str">
        <f t="shared" si="35"/>
        <v>https://www.biamp.com</v>
      </c>
      <c r="R373" s="2" t="str">
        <f>Table110[[#This Row],[Manufacturer''s Category]]</f>
        <v>Community</v>
      </c>
    </row>
    <row r="374" spans="1:18" ht="42" customHeight="1" x14ac:dyDescent="0.3">
      <c r="A374" s="2" t="str">
        <f t="shared" si="33"/>
        <v>Biamp Systems</v>
      </c>
      <c r="B374" s="17">
        <f t="shared" si="34"/>
        <v>46076</v>
      </c>
      <c r="C374" s="39" t="s">
        <v>4297</v>
      </c>
      <c r="D374" s="2" t="s">
        <v>1509</v>
      </c>
      <c r="E374" s="2" t="s">
        <v>38</v>
      </c>
      <c r="F374" s="40">
        <v>409</v>
      </c>
      <c r="G374" s="2" t="s">
        <v>1508</v>
      </c>
      <c r="H374" s="2" t="str">
        <f t="shared" si="36"/>
        <v>USD</v>
      </c>
      <c r="I374" s="26" t="str">
        <f>Table110[[#This Row],[Short Description]]</f>
        <v>TRC400-8</v>
      </c>
      <c r="J374" s="2" t="s">
        <v>1510</v>
      </c>
      <c r="K374" s="2" t="s">
        <v>391</v>
      </c>
      <c r="L374" s="2" t="str">
        <f t="shared" si="37"/>
        <v>Current</v>
      </c>
      <c r="M374" s="2" t="s">
        <v>400</v>
      </c>
      <c r="N374" s="2" t="str">
        <f t="shared" si="38"/>
        <v>Standard Freight</v>
      </c>
      <c r="O374" s="2" t="s">
        <v>58</v>
      </c>
      <c r="P374" s="2" t="s">
        <v>61</v>
      </c>
      <c r="Q374" s="46" t="str">
        <f t="shared" si="35"/>
        <v>https://www.biamp.com</v>
      </c>
      <c r="R374" s="2" t="str">
        <f>Table110[[#This Row],[Manufacturer''s Category]]</f>
        <v>Community</v>
      </c>
    </row>
    <row r="375" spans="1:18" ht="42" customHeight="1" x14ac:dyDescent="0.3">
      <c r="A375" s="2" t="str">
        <f t="shared" si="33"/>
        <v>Biamp Systems</v>
      </c>
      <c r="B375" s="17">
        <f t="shared" si="34"/>
        <v>46076</v>
      </c>
      <c r="C375" s="39" t="s">
        <v>4302</v>
      </c>
      <c r="D375" s="2" t="s">
        <v>1512</v>
      </c>
      <c r="E375" s="2" t="s">
        <v>38</v>
      </c>
      <c r="F375" s="40">
        <v>1096</v>
      </c>
      <c r="G375" s="2" t="s">
        <v>1511</v>
      </c>
      <c r="H375" s="2" t="str">
        <f t="shared" si="36"/>
        <v>USD</v>
      </c>
      <c r="I375" s="26" t="str">
        <f>Table110[[#This Row],[Short Description]]</f>
        <v>V2-1296B</v>
      </c>
      <c r="J375" s="2" t="s">
        <v>1513</v>
      </c>
      <c r="K375" s="2" t="s">
        <v>598</v>
      </c>
      <c r="L375" s="2" t="str">
        <f t="shared" si="37"/>
        <v>Current</v>
      </c>
      <c r="M375" s="2" t="s">
        <v>400</v>
      </c>
      <c r="N375" s="2" t="str">
        <f t="shared" si="38"/>
        <v>Standard Freight</v>
      </c>
      <c r="O375" s="2" t="s">
        <v>58</v>
      </c>
      <c r="P375" s="2" t="s">
        <v>61</v>
      </c>
      <c r="Q375" s="46" t="str">
        <f t="shared" si="35"/>
        <v>https://www.biamp.com</v>
      </c>
      <c r="R375" s="2" t="str">
        <f>Table110[[#This Row],[Manufacturer''s Category]]</f>
        <v>Community</v>
      </c>
    </row>
    <row r="376" spans="1:18" ht="42" customHeight="1" x14ac:dyDescent="0.3">
      <c r="A376" s="2" t="str">
        <f t="shared" si="33"/>
        <v>Biamp Systems</v>
      </c>
      <c r="B376" s="17">
        <f t="shared" si="34"/>
        <v>46076</v>
      </c>
      <c r="C376" s="39" t="s">
        <v>4303</v>
      </c>
      <c r="D376" s="2" t="s">
        <v>1515</v>
      </c>
      <c r="E376" s="2" t="s">
        <v>38</v>
      </c>
      <c r="F376" s="40">
        <v>1096</v>
      </c>
      <c r="G376" s="2" t="s">
        <v>1514</v>
      </c>
      <c r="H376" s="2" t="str">
        <f t="shared" si="36"/>
        <v>USD</v>
      </c>
      <c r="I376" s="26" t="str">
        <f>Table110[[#This Row],[Short Description]]</f>
        <v>V2-1296W</v>
      </c>
      <c r="J376" s="2" t="s">
        <v>1516</v>
      </c>
      <c r="K376" s="2" t="s">
        <v>598</v>
      </c>
      <c r="L376" s="2" t="str">
        <f t="shared" si="37"/>
        <v>Current</v>
      </c>
      <c r="M376" s="2" t="s">
        <v>400</v>
      </c>
      <c r="N376" s="2" t="str">
        <f t="shared" si="38"/>
        <v>Standard Freight</v>
      </c>
      <c r="O376" s="2" t="s">
        <v>58</v>
      </c>
      <c r="P376" s="2" t="s">
        <v>61</v>
      </c>
      <c r="Q376" s="46" t="str">
        <f t="shared" si="35"/>
        <v>https://www.biamp.com</v>
      </c>
      <c r="R376" s="2" t="str">
        <f>Table110[[#This Row],[Manufacturer''s Category]]</f>
        <v>Community</v>
      </c>
    </row>
    <row r="377" spans="1:18" ht="42" customHeight="1" x14ac:dyDescent="0.3">
      <c r="A377" s="2" t="str">
        <f t="shared" si="33"/>
        <v>Biamp Systems</v>
      </c>
      <c r="B377" s="17">
        <f t="shared" si="34"/>
        <v>46076</v>
      </c>
      <c r="C377" s="39" t="s">
        <v>4304</v>
      </c>
      <c r="D377" s="2" t="s">
        <v>1518</v>
      </c>
      <c r="E377" s="2" t="s">
        <v>38</v>
      </c>
      <c r="F377" s="40">
        <v>1283</v>
      </c>
      <c r="G377" s="2" t="s">
        <v>1517</v>
      </c>
      <c r="H377" s="2" t="str">
        <f t="shared" si="36"/>
        <v>USD</v>
      </c>
      <c r="I377" s="26" t="str">
        <f>Table110[[#This Row],[Short Description]]</f>
        <v>V2-1596B</v>
      </c>
      <c r="J377" s="2" t="s">
        <v>1519</v>
      </c>
      <c r="K377" s="2" t="s">
        <v>598</v>
      </c>
      <c r="L377" s="2" t="str">
        <f t="shared" si="37"/>
        <v>Current</v>
      </c>
      <c r="M377" s="2" t="s">
        <v>400</v>
      </c>
      <c r="N377" s="2" t="str">
        <f t="shared" si="38"/>
        <v>Standard Freight</v>
      </c>
      <c r="O377" s="2" t="s">
        <v>58</v>
      </c>
      <c r="P377" s="2" t="s">
        <v>61</v>
      </c>
      <c r="Q377" s="46" t="str">
        <f t="shared" si="35"/>
        <v>https://www.biamp.com</v>
      </c>
      <c r="R377" s="2" t="str">
        <f>Table110[[#This Row],[Manufacturer''s Category]]</f>
        <v>Community</v>
      </c>
    </row>
    <row r="378" spans="1:18" ht="42" customHeight="1" x14ac:dyDescent="0.3">
      <c r="A378" s="2" t="str">
        <f t="shared" si="33"/>
        <v>Biamp Systems</v>
      </c>
      <c r="B378" s="17">
        <f t="shared" si="34"/>
        <v>46076</v>
      </c>
      <c r="C378" s="39" t="s">
        <v>4305</v>
      </c>
      <c r="D378" s="2" t="s">
        <v>1521</v>
      </c>
      <c r="E378" s="2" t="s">
        <v>38</v>
      </c>
      <c r="F378" s="40">
        <v>1283</v>
      </c>
      <c r="G378" s="2" t="s">
        <v>1520</v>
      </c>
      <c r="H378" s="2" t="str">
        <f t="shared" si="36"/>
        <v>USD</v>
      </c>
      <c r="I378" s="26" t="str">
        <f>Table110[[#This Row],[Short Description]]</f>
        <v>V2-1596W</v>
      </c>
      <c r="J378" s="2" t="s">
        <v>1522</v>
      </c>
      <c r="K378" s="2" t="s">
        <v>598</v>
      </c>
      <c r="L378" s="2" t="str">
        <f t="shared" si="37"/>
        <v>Current</v>
      </c>
      <c r="M378" s="2" t="s">
        <v>400</v>
      </c>
      <c r="N378" s="2" t="str">
        <f t="shared" si="38"/>
        <v>Standard Freight</v>
      </c>
      <c r="O378" s="2" t="s">
        <v>58</v>
      </c>
      <c r="P378" s="2" t="s">
        <v>61</v>
      </c>
      <c r="Q378" s="46" t="str">
        <f t="shared" si="35"/>
        <v>https://www.biamp.com</v>
      </c>
      <c r="R378" s="2" t="str">
        <f>Table110[[#This Row],[Manufacturer''s Category]]</f>
        <v>Community</v>
      </c>
    </row>
    <row r="379" spans="1:18" ht="42" customHeight="1" x14ac:dyDescent="0.3">
      <c r="A379" s="2" t="str">
        <f t="shared" si="33"/>
        <v>Biamp Systems</v>
      </c>
      <c r="B379" s="17">
        <f t="shared" si="34"/>
        <v>46076</v>
      </c>
      <c r="C379" s="39" t="s">
        <v>4306</v>
      </c>
      <c r="D379" s="2" t="s">
        <v>1524</v>
      </c>
      <c r="E379" s="2" t="s">
        <v>38</v>
      </c>
      <c r="F379" s="40">
        <v>1283</v>
      </c>
      <c r="G379" s="2" t="s">
        <v>1523</v>
      </c>
      <c r="H379" s="2" t="str">
        <f t="shared" ref="H379:H410" si="39">Currency</f>
        <v>USD</v>
      </c>
      <c r="I379" s="26" t="str">
        <f>Table110[[#This Row],[Short Description]]</f>
        <v>V2-212SB</v>
      </c>
      <c r="J379" s="2" t="s">
        <v>1525</v>
      </c>
      <c r="K379" s="2" t="s">
        <v>859</v>
      </c>
      <c r="L379" s="2" t="str">
        <f t="shared" ref="L379:L410" si="40">ItemStatus</f>
        <v>Current</v>
      </c>
      <c r="M379" s="2" t="s">
        <v>400</v>
      </c>
      <c r="N379" s="2" t="str">
        <f t="shared" ref="N379:N410" si="41">Freight</f>
        <v>Standard Freight</v>
      </c>
      <c r="O379" s="2" t="s">
        <v>58</v>
      </c>
      <c r="P379" s="2" t="s">
        <v>61</v>
      </c>
      <c r="Q379" s="46" t="str">
        <f t="shared" si="35"/>
        <v>https://www.biamp.com</v>
      </c>
      <c r="R379" s="2" t="str">
        <f>Table110[[#This Row],[Manufacturer''s Category]]</f>
        <v>Community</v>
      </c>
    </row>
    <row r="380" spans="1:18" ht="42" customHeight="1" x14ac:dyDescent="0.3">
      <c r="A380" s="2" t="str">
        <f t="shared" si="33"/>
        <v>Biamp Systems</v>
      </c>
      <c r="B380" s="17">
        <f t="shared" si="34"/>
        <v>46076</v>
      </c>
      <c r="C380" s="39" t="s">
        <v>4307</v>
      </c>
      <c r="D380" s="2" t="s">
        <v>1527</v>
      </c>
      <c r="E380" s="2" t="s">
        <v>38</v>
      </c>
      <c r="F380" s="40">
        <v>1751</v>
      </c>
      <c r="G380" s="2" t="s">
        <v>1526</v>
      </c>
      <c r="H380" s="2" t="str">
        <f t="shared" si="39"/>
        <v>USD</v>
      </c>
      <c r="I380" s="26" t="str">
        <f>Table110[[#This Row],[Short Description]]</f>
        <v>V2-215SB</v>
      </c>
      <c r="J380" s="2" t="s">
        <v>1528</v>
      </c>
      <c r="K380" s="2" t="s">
        <v>859</v>
      </c>
      <c r="L380" s="2" t="str">
        <f t="shared" si="40"/>
        <v>Current</v>
      </c>
      <c r="M380" s="2" t="s">
        <v>400</v>
      </c>
      <c r="N380" s="2" t="str">
        <f t="shared" si="41"/>
        <v>Standard Freight</v>
      </c>
      <c r="O380" s="2" t="s">
        <v>58</v>
      </c>
      <c r="P380" s="2" t="s">
        <v>61</v>
      </c>
      <c r="Q380" s="46" t="str">
        <f t="shared" si="35"/>
        <v>https://www.biamp.com</v>
      </c>
      <c r="R380" s="2" t="str">
        <f>Table110[[#This Row],[Manufacturer''s Category]]</f>
        <v>Community</v>
      </c>
    </row>
    <row r="381" spans="1:18" ht="42" customHeight="1" x14ac:dyDescent="0.3">
      <c r="A381" s="2" t="str">
        <f t="shared" si="33"/>
        <v>Biamp Systems</v>
      </c>
      <c r="B381" s="17">
        <f t="shared" si="34"/>
        <v>46076</v>
      </c>
      <c r="C381" s="39" t="s">
        <v>4308</v>
      </c>
      <c r="D381" s="2" t="s">
        <v>1530</v>
      </c>
      <c r="E381" s="2" t="s">
        <v>38</v>
      </c>
      <c r="F381" s="40">
        <v>876</v>
      </c>
      <c r="G381" s="2" t="s">
        <v>1529</v>
      </c>
      <c r="H381" s="2" t="str">
        <f t="shared" si="39"/>
        <v>USD</v>
      </c>
      <c r="I381" s="26" t="str">
        <f>Table110[[#This Row],[Short Description]]</f>
        <v>V2-26B</v>
      </c>
      <c r="J381" s="2" t="s">
        <v>1531</v>
      </c>
      <c r="K381" s="2" t="s">
        <v>1532</v>
      </c>
      <c r="L381" s="2" t="str">
        <f t="shared" si="40"/>
        <v>Current</v>
      </c>
      <c r="M381" s="2" t="s">
        <v>400</v>
      </c>
      <c r="N381" s="2" t="str">
        <f t="shared" si="41"/>
        <v>Standard Freight</v>
      </c>
      <c r="O381" s="2" t="s">
        <v>58</v>
      </c>
      <c r="P381" s="2" t="s">
        <v>61</v>
      </c>
      <c r="Q381" s="46" t="str">
        <f t="shared" si="35"/>
        <v>https://www.biamp.com</v>
      </c>
      <c r="R381" s="2" t="str">
        <f>Table110[[#This Row],[Manufacturer''s Category]]</f>
        <v>Community</v>
      </c>
    </row>
    <row r="382" spans="1:18" ht="42" customHeight="1" x14ac:dyDescent="0.3">
      <c r="A382" s="2" t="str">
        <f t="shared" si="33"/>
        <v>Biamp Systems</v>
      </c>
      <c r="B382" s="17">
        <f t="shared" si="34"/>
        <v>46076</v>
      </c>
      <c r="C382" s="39" t="s">
        <v>4309</v>
      </c>
      <c r="D382" s="2" t="s">
        <v>1534</v>
      </c>
      <c r="E382" s="2" t="s">
        <v>38</v>
      </c>
      <c r="F382" s="40">
        <v>876</v>
      </c>
      <c r="G382" s="2" t="s">
        <v>1533</v>
      </c>
      <c r="H382" s="2" t="str">
        <f t="shared" si="39"/>
        <v>USD</v>
      </c>
      <c r="I382" s="26" t="str">
        <f>Table110[[#This Row],[Short Description]]</f>
        <v>V2-26W</v>
      </c>
      <c r="J382" s="2" t="s">
        <v>1535</v>
      </c>
      <c r="K382" s="2" t="s">
        <v>1532</v>
      </c>
      <c r="L382" s="2" t="str">
        <f t="shared" si="40"/>
        <v>Current</v>
      </c>
      <c r="M382" s="2" t="s">
        <v>400</v>
      </c>
      <c r="N382" s="2" t="str">
        <f t="shared" si="41"/>
        <v>Standard Freight</v>
      </c>
      <c r="O382" s="2" t="s">
        <v>58</v>
      </c>
      <c r="P382" s="2" t="s">
        <v>61</v>
      </c>
      <c r="Q382" s="46" t="str">
        <f t="shared" si="35"/>
        <v>https://www.biamp.com</v>
      </c>
      <c r="R382" s="2" t="str">
        <f>Table110[[#This Row],[Manufacturer''s Category]]</f>
        <v>Community</v>
      </c>
    </row>
    <row r="383" spans="1:18" ht="42" customHeight="1" x14ac:dyDescent="0.3">
      <c r="A383" s="2" t="str">
        <f t="shared" si="33"/>
        <v>Biamp Systems</v>
      </c>
      <c r="B383" s="17">
        <f t="shared" si="34"/>
        <v>46076</v>
      </c>
      <c r="C383" s="39" t="s">
        <v>4310</v>
      </c>
      <c r="D383" s="2" t="s">
        <v>1537</v>
      </c>
      <c r="E383" s="2" t="s">
        <v>38</v>
      </c>
      <c r="F383" s="40">
        <v>958</v>
      </c>
      <c r="G383" s="2" t="s">
        <v>1536</v>
      </c>
      <c r="H383" s="2" t="str">
        <f t="shared" si="39"/>
        <v>USD</v>
      </c>
      <c r="I383" s="26" t="str">
        <f>Table110[[#This Row],[Short Description]]</f>
        <v>V2-28B</v>
      </c>
      <c r="J383" s="2" t="s">
        <v>1538</v>
      </c>
      <c r="K383" s="2" t="s">
        <v>1532</v>
      </c>
      <c r="L383" s="2" t="str">
        <f t="shared" si="40"/>
        <v>Current</v>
      </c>
      <c r="M383" s="2" t="s">
        <v>400</v>
      </c>
      <c r="N383" s="2" t="str">
        <f t="shared" si="41"/>
        <v>Standard Freight</v>
      </c>
      <c r="O383" s="2" t="s">
        <v>58</v>
      </c>
      <c r="P383" s="2" t="s">
        <v>61</v>
      </c>
      <c r="Q383" s="46" t="str">
        <f t="shared" si="35"/>
        <v>https://www.biamp.com</v>
      </c>
      <c r="R383" s="2" t="str">
        <f>Table110[[#This Row],[Manufacturer''s Category]]</f>
        <v>Community</v>
      </c>
    </row>
    <row r="384" spans="1:18" ht="42" customHeight="1" x14ac:dyDescent="0.3">
      <c r="A384" s="2" t="str">
        <f t="shared" si="33"/>
        <v>Biamp Systems</v>
      </c>
      <c r="B384" s="17">
        <f t="shared" si="34"/>
        <v>46076</v>
      </c>
      <c r="C384" s="39" t="s">
        <v>4311</v>
      </c>
      <c r="D384" s="2" t="s">
        <v>1540</v>
      </c>
      <c r="E384" s="2" t="s">
        <v>38</v>
      </c>
      <c r="F384" s="40">
        <v>1028</v>
      </c>
      <c r="G384" s="2" t="s">
        <v>1539</v>
      </c>
      <c r="H384" s="2" t="str">
        <f t="shared" si="39"/>
        <v>USD</v>
      </c>
      <c r="I384" s="26" t="str">
        <f>Table110[[#This Row],[Short Description]]</f>
        <v>V2-28BT</v>
      </c>
      <c r="J384" s="2" t="s">
        <v>1541</v>
      </c>
      <c r="K384" s="2" t="s">
        <v>1532</v>
      </c>
      <c r="L384" s="2" t="str">
        <f t="shared" si="40"/>
        <v>Current</v>
      </c>
      <c r="M384" s="2" t="s">
        <v>400</v>
      </c>
      <c r="N384" s="2" t="str">
        <f t="shared" si="41"/>
        <v>Standard Freight</v>
      </c>
      <c r="O384" s="2" t="s">
        <v>58</v>
      </c>
      <c r="P384" s="2" t="s">
        <v>61</v>
      </c>
      <c r="Q384" s="46" t="str">
        <f t="shared" si="35"/>
        <v>https://www.biamp.com</v>
      </c>
      <c r="R384" s="2" t="str">
        <f>Table110[[#This Row],[Manufacturer''s Category]]</f>
        <v>Community</v>
      </c>
    </row>
    <row r="385" spans="1:19" ht="42" customHeight="1" x14ac:dyDescent="0.3">
      <c r="A385" s="2" t="str">
        <f t="shared" si="33"/>
        <v>Biamp Systems</v>
      </c>
      <c r="B385" s="17">
        <f t="shared" si="34"/>
        <v>46076</v>
      </c>
      <c r="C385" s="39" t="s">
        <v>4312</v>
      </c>
      <c r="D385" s="2" t="s">
        <v>1543</v>
      </c>
      <c r="E385" s="2" t="s">
        <v>38</v>
      </c>
      <c r="F385" s="40">
        <v>958</v>
      </c>
      <c r="G385" s="2" t="s">
        <v>1542</v>
      </c>
      <c r="H385" s="2" t="str">
        <f t="shared" si="39"/>
        <v>USD</v>
      </c>
      <c r="I385" s="26" t="str">
        <f>Table110[[#This Row],[Short Description]]</f>
        <v>V2-28W</v>
      </c>
      <c r="J385" s="2" t="s">
        <v>1544</v>
      </c>
      <c r="K385" s="2" t="s">
        <v>1532</v>
      </c>
      <c r="L385" s="2" t="str">
        <f t="shared" si="40"/>
        <v>Current</v>
      </c>
      <c r="M385" s="2" t="s">
        <v>400</v>
      </c>
      <c r="N385" s="2" t="str">
        <f t="shared" si="41"/>
        <v>Standard Freight</v>
      </c>
      <c r="O385" s="2" t="s">
        <v>58</v>
      </c>
      <c r="P385" s="2" t="s">
        <v>61</v>
      </c>
      <c r="Q385" s="46" t="str">
        <f t="shared" si="35"/>
        <v>https://www.biamp.com</v>
      </c>
      <c r="R385" s="2" t="str">
        <f>Table110[[#This Row],[Manufacturer''s Category]]</f>
        <v>Community</v>
      </c>
    </row>
    <row r="386" spans="1:19" ht="42" customHeight="1" x14ac:dyDescent="0.3">
      <c r="A386" s="2" t="str">
        <f t="shared" ref="A386:A450" si="42">Company</f>
        <v>Biamp Systems</v>
      </c>
      <c r="B386" s="17">
        <f t="shared" ref="B386:B450" si="43">Effectivity_Date</f>
        <v>46076</v>
      </c>
      <c r="C386" s="39" t="s">
        <v>4313</v>
      </c>
      <c r="D386" s="2" t="s">
        <v>1546</v>
      </c>
      <c r="E386" s="2" t="s">
        <v>38</v>
      </c>
      <c r="F386" s="40">
        <v>1028</v>
      </c>
      <c r="G386" s="2" t="s">
        <v>1545</v>
      </c>
      <c r="H386" s="2" t="str">
        <f t="shared" si="39"/>
        <v>USD</v>
      </c>
      <c r="I386" s="26" t="str">
        <f>Table110[[#This Row],[Short Description]]</f>
        <v>V2-28WT</v>
      </c>
      <c r="J386" s="2" t="s">
        <v>1547</v>
      </c>
      <c r="K386" s="2" t="s">
        <v>1532</v>
      </c>
      <c r="L386" s="2" t="str">
        <f t="shared" si="40"/>
        <v>Current</v>
      </c>
      <c r="M386" s="2" t="s">
        <v>400</v>
      </c>
      <c r="N386" s="2" t="str">
        <f t="shared" si="41"/>
        <v>Standard Freight</v>
      </c>
      <c r="O386" s="2" t="s">
        <v>58</v>
      </c>
      <c r="P386" s="2" t="s">
        <v>61</v>
      </c>
      <c r="Q386" s="46" t="str">
        <f t="shared" ref="Q386:Q450" si="44">URL</f>
        <v>https://www.biamp.com</v>
      </c>
      <c r="R386" s="2" t="str">
        <f>Table110[[#This Row],[Manufacturer''s Category]]</f>
        <v>Community</v>
      </c>
    </row>
    <row r="387" spans="1:19" ht="42" customHeight="1" x14ac:dyDescent="0.3">
      <c r="A387" s="2" t="str">
        <f t="shared" si="42"/>
        <v>Biamp Systems</v>
      </c>
      <c r="B387" s="17">
        <f t="shared" si="43"/>
        <v>46076</v>
      </c>
      <c r="C387" s="39" t="s">
        <v>4314</v>
      </c>
      <c r="D387" s="2" t="s">
        <v>1549</v>
      </c>
      <c r="E387" s="2" t="s">
        <v>38</v>
      </c>
      <c r="F387" s="40">
        <v>1518</v>
      </c>
      <c r="G387" s="2" t="s">
        <v>1548</v>
      </c>
      <c r="H387" s="2" t="str">
        <f t="shared" si="39"/>
        <v>USD</v>
      </c>
      <c r="I387" s="26" t="str">
        <f>Table110[[#This Row],[Short Description]]</f>
        <v>V2-3294B</v>
      </c>
      <c r="J387" s="2" t="s">
        <v>1550</v>
      </c>
      <c r="K387" s="2" t="s">
        <v>598</v>
      </c>
      <c r="L387" s="2" t="str">
        <f t="shared" si="40"/>
        <v>Current</v>
      </c>
      <c r="M387" s="2" t="s">
        <v>400</v>
      </c>
      <c r="N387" s="2" t="str">
        <f t="shared" si="41"/>
        <v>Standard Freight</v>
      </c>
      <c r="O387" s="2" t="s">
        <v>58</v>
      </c>
      <c r="P387" s="2" t="s">
        <v>61</v>
      </c>
      <c r="Q387" s="46" t="str">
        <f t="shared" si="44"/>
        <v>https://www.biamp.com</v>
      </c>
      <c r="R387" s="2" t="str">
        <f>Table110[[#This Row],[Manufacturer''s Category]]</f>
        <v>Community</v>
      </c>
    </row>
    <row r="388" spans="1:19" ht="42" customHeight="1" x14ac:dyDescent="0.3">
      <c r="A388" s="2" t="str">
        <f t="shared" si="42"/>
        <v>Biamp Systems</v>
      </c>
      <c r="B388" s="17">
        <f t="shared" si="43"/>
        <v>46076</v>
      </c>
      <c r="C388" s="39" t="s">
        <v>4315</v>
      </c>
      <c r="D388" s="2" t="s">
        <v>1552</v>
      </c>
      <c r="E388" s="2" t="s">
        <v>38</v>
      </c>
      <c r="F388" s="40">
        <v>1518</v>
      </c>
      <c r="G388" s="2" t="s">
        <v>1551</v>
      </c>
      <c r="H388" s="2" t="str">
        <f t="shared" si="39"/>
        <v>USD</v>
      </c>
      <c r="I388" s="26" t="str">
        <f>Table110[[#This Row],[Short Description]]</f>
        <v>V2-3294W</v>
      </c>
      <c r="J388" s="2" t="s">
        <v>1553</v>
      </c>
      <c r="K388" s="2" t="s">
        <v>598</v>
      </c>
      <c r="L388" s="2" t="str">
        <f t="shared" si="40"/>
        <v>Current</v>
      </c>
      <c r="M388" s="2" t="s">
        <v>400</v>
      </c>
      <c r="N388" s="2" t="str">
        <f t="shared" si="41"/>
        <v>Standard Freight</v>
      </c>
      <c r="O388" s="2" t="s">
        <v>58</v>
      </c>
      <c r="P388" s="2" t="s">
        <v>61</v>
      </c>
      <c r="Q388" s="46" t="str">
        <f t="shared" si="44"/>
        <v>https://www.biamp.com</v>
      </c>
      <c r="R388" s="2" t="str">
        <f>Table110[[#This Row],[Manufacturer''s Category]]</f>
        <v>Community</v>
      </c>
    </row>
    <row r="389" spans="1:19" ht="42" customHeight="1" x14ac:dyDescent="0.3">
      <c r="A389" s="2" t="str">
        <f t="shared" si="42"/>
        <v>Biamp Systems</v>
      </c>
      <c r="B389" s="17">
        <f t="shared" si="43"/>
        <v>46076</v>
      </c>
      <c r="C389" s="39" t="s">
        <v>4316</v>
      </c>
      <c r="D389" s="2" t="s">
        <v>1555</v>
      </c>
      <c r="E389" s="2" t="s">
        <v>38</v>
      </c>
      <c r="F389" s="40">
        <v>1692</v>
      </c>
      <c r="G389" s="2" t="s">
        <v>1554</v>
      </c>
      <c r="H389" s="2" t="str">
        <f t="shared" si="39"/>
        <v>USD</v>
      </c>
      <c r="I389" s="26" t="str">
        <f>Table110[[#This Row],[Short Description]]</f>
        <v>V2-3594B</v>
      </c>
      <c r="J389" s="2" t="s">
        <v>1556</v>
      </c>
      <c r="K389" s="2" t="s">
        <v>598</v>
      </c>
      <c r="L389" s="2" t="str">
        <f t="shared" si="40"/>
        <v>Current</v>
      </c>
      <c r="M389" s="2" t="s">
        <v>400</v>
      </c>
      <c r="N389" s="2" t="str">
        <f t="shared" si="41"/>
        <v>Standard Freight</v>
      </c>
      <c r="O389" s="2" t="s">
        <v>58</v>
      </c>
      <c r="P389" s="2" t="s">
        <v>61</v>
      </c>
      <c r="Q389" s="46" t="str">
        <f t="shared" si="44"/>
        <v>https://www.biamp.com</v>
      </c>
      <c r="R389" s="2" t="str">
        <f>Table110[[#This Row],[Manufacturer''s Category]]</f>
        <v>Community</v>
      </c>
    </row>
    <row r="390" spans="1:19" ht="42" customHeight="1" x14ac:dyDescent="0.3">
      <c r="A390" s="2" t="str">
        <f t="shared" si="42"/>
        <v>Biamp Systems</v>
      </c>
      <c r="B390" s="17">
        <f t="shared" si="43"/>
        <v>46076</v>
      </c>
      <c r="C390" s="39" t="s">
        <v>4317</v>
      </c>
      <c r="D390" s="2" t="s">
        <v>1558</v>
      </c>
      <c r="E390" s="2" t="s">
        <v>38</v>
      </c>
      <c r="F390" s="40">
        <v>1692</v>
      </c>
      <c r="G390" s="2" t="s">
        <v>1557</v>
      </c>
      <c r="H390" s="2" t="str">
        <f t="shared" si="39"/>
        <v>USD</v>
      </c>
      <c r="I390" s="26" t="str">
        <f>Table110[[#This Row],[Short Description]]</f>
        <v>V2-3594W</v>
      </c>
      <c r="J390" s="2" t="s">
        <v>1559</v>
      </c>
      <c r="K390" s="2" t="s">
        <v>598</v>
      </c>
      <c r="L390" s="2" t="str">
        <f t="shared" si="40"/>
        <v>Current</v>
      </c>
      <c r="M390" s="2" t="s">
        <v>400</v>
      </c>
      <c r="N390" s="2" t="str">
        <f t="shared" si="41"/>
        <v>Standard Freight</v>
      </c>
      <c r="O390" s="2" t="s">
        <v>58</v>
      </c>
      <c r="P390" s="2" t="s">
        <v>61</v>
      </c>
      <c r="Q390" s="46" t="str">
        <f t="shared" si="44"/>
        <v>https://www.biamp.com</v>
      </c>
      <c r="R390" s="2" t="str">
        <f>Table110[[#This Row],[Manufacturer''s Category]]</f>
        <v>Community</v>
      </c>
    </row>
    <row r="391" spans="1:19" ht="42" customHeight="1" x14ac:dyDescent="0.3">
      <c r="A391" s="2" t="str">
        <f t="shared" si="42"/>
        <v>Biamp Systems</v>
      </c>
      <c r="B391" s="17">
        <f t="shared" si="43"/>
        <v>46076</v>
      </c>
      <c r="C391" s="39" t="s">
        <v>4318</v>
      </c>
      <c r="D391" s="2" t="s">
        <v>1561</v>
      </c>
      <c r="E391" s="2" t="s">
        <v>38</v>
      </c>
      <c r="F391" s="40">
        <v>676</v>
      </c>
      <c r="G391" s="2" t="s">
        <v>1560</v>
      </c>
      <c r="H391" s="2" t="str">
        <f t="shared" si="39"/>
        <v>USD</v>
      </c>
      <c r="I391" s="26" t="str">
        <f>Table110[[#This Row],[Short Description]]</f>
        <v>V2-6B</v>
      </c>
      <c r="J391" s="2" t="s">
        <v>1562</v>
      </c>
      <c r="K391" s="2" t="s">
        <v>1532</v>
      </c>
      <c r="L391" s="2" t="str">
        <f t="shared" si="40"/>
        <v>Current</v>
      </c>
      <c r="M391" s="2" t="s">
        <v>400</v>
      </c>
      <c r="N391" s="2" t="str">
        <f t="shared" si="41"/>
        <v>Standard Freight</v>
      </c>
      <c r="O391" s="2" t="s">
        <v>58</v>
      </c>
      <c r="P391" s="2" t="s">
        <v>61</v>
      </c>
      <c r="Q391" s="46" t="str">
        <f t="shared" si="44"/>
        <v>https://www.biamp.com</v>
      </c>
      <c r="R391" s="2" t="str">
        <f>Table110[[#This Row],[Manufacturer''s Category]]</f>
        <v>Community</v>
      </c>
    </row>
    <row r="392" spans="1:19" ht="42" customHeight="1" x14ac:dyDescent="0.3">
      <c r="A392" s="2" t="str">
        <f t="shared" si="42"/>
        <v>Biamp Systems</v>
      </c>
      <c r="B392" s="17">
        <f t="shared" si="43"/>
        <v>46076</v>
      </c>
      <c r="C392" s="39" t="s">
        <v>4319</v>
      </c>
      <c r="D392" s="2" t="s">
        <v>1564</v>
      </c>
      <c r="E392" s="2" t="s">
        <v>38</v>
      </c>
      <c r="F392" s="40">
        <v>676</v>
      </c>
      <c r="G392" s="2" t="s">
        <v>1563</v>
      </c>
      <c r="H392" s="2" t="str">
        <f t="shared" si="39"/>
        <v>USD</v>
      </c>
      <c r="I392" s="26" t="str">
        <f>Table110[[#This Row],[Short Description]]</f>
        <v>V2-6W</v>
      </c>
      <c r="J392" s="2" t="s">
        <v>1565</v>
      </c>
      <c r="K392" s="2" t="s">
        <v>1532</v>
      </c>
      <c r="L392" s="2" t="str">
        <f t="shared" si="40"/>
        <v>Current</v>
      </c>
      <c r="M392" s="2" t="s">
        <v>400</v>
      </c>
      <c r="N392" s="2" t="str">
        <f t="shared" si="41"/>
        <v>Standard Freight</v>
      </c>
      <c r="O392" s="2" t="s">
        <v>58</v>
      </c>
      <c r="P392" s="2" t="s">
        <v>61</v>
      </c>
      <c r="Q392" s="46" t="str">
        <f t="shared" si="44"/>
        <v>https://www.biamp.com</v>
      </c>
      <c r="R392" s="2" t="str">
        <f>Table110[[#This Row],[Manufacturer''s Category]]</f>
        <v>Community</v>
      </c>
    </row>
    <row r="393" spans="1:19" ht="42" customHeight="1" x14ac:dyDescent="0.3">
      <c r="A393" s="2" t="str">
        <f t="shared" si="42"/>
        <v>Biamp Systems</v>
      </c>
      <c r="B393" s="17">
        <f t="shared" si="43"/>
        <v>46076</v>
      </c>
      <c r="C393" s="39" t="s">
        <v>4320</v>
      </c>
      <c r="D393" s="2" t="s">
        <v>1567</v>
      </c>
      <c r="E393" s="2" t="s">
        <v>38</v>
      </c>
      <c r="F393" s="40">
        <v>736</v>
      </c>
      <c r="G393" s="2" t="s">
        <v>1566</v>
      </c>
      <c r="H393" s="2" t="str">
        <f t="shared" si="39"/>
        <v>USD</v>
      </c>
      <c r="I393" s="26" t="str">
        <f>Table110[[#This Row],[Short Description]]</f>
        <v>V2-8B</v>
      </c>
      <c r="J393" s="2" t="s">
        <v>1568</v>
      </c>
      <c r="K393" s="2" t="s">
        <v>1532</v>
      </c>
      <c r="L393" s="2" t="str">
        <f t="shared" si="40"/>
        <v>Current</v>
      </c>
      <c r="M393" s="2" t="s">
        <v>400</v>
      </c>
      <c r="N393" s="2" t="str">
        <f t="shared" si="41"/>
        <v>Standard Freight</v>
      </c>
      <c r="O393" s="2" t="s">
        <v>58</v>
      </c>
      <c r="P393" s="2" t="s">
        <v>61</v>
      </c>
      <c r="Q393" s="46" t="str">
        <f t="shared" si="44"/>
        <v>https://www.biamp.com</v>
      </c>
      <c r="R393" s="2" t="str">
        <f>Table110[[#This Row],[Manufacturer''s Category]]</f>
        <v>Community</v>
      </c>
    </row>
    <row r="394" spans="1:19" ht="42" customHeight="1" x14ac:dyDescent="0.3">
      <c r="A394" s="2" t="str">
        <f t="shared" si="42"/>
        <v>Biamp Systems</v>
      </c>
      <c r="B394" s="17">
        <f t="shared" si="43"/>
        <v>46076</v>
      </c>
      <c r="C394" s="30" t="s">
        <v>4321</v>
      </c>
      <c r="D394" s="26" t="s">
        <v>1570</v>
      </c>
      <c r="E394" s="26" t="s">
        <v>38</v>
      </c>
      <c r="F394" s="69">
        <v>818</v>
      </c>
      <c r="G394" s="26" t="s">
        <v>1569</v>
      </c>
      <c r="H394" s="2" t="str">
        <f t="shared" si="39"/>
        <v>USD</v>
      </c>
      <c r="I394" s="26" t="str">
        <f>Table110[[#This Row],[Short Description]]</f>
        <v>V2-8BT</v>
      </c>
      <c r="J394" s="26" t="s">
        <v>1571</v>
      </c>
      <c r="K394" s="26" t="s">
        <v>1532</v>
      </c>
      <c r="L394" s="2" t="str">
        <f t="shared" si="40"/>
        <v>Current</v>
      </c>
      <c r="M394" s="26" t="s">
        <v>400</v>
      </c>
      <c r="N394" s="2" t="str">
        <f t="shared" si="41"/>
        <v>Standard Freight</v>
      </c>
      <c r="O394" s="2" t="s">
        <v>58</v>
      </c>
      <c r="P394" s="2" t="s">
        <v>61</v>
      </c>
      <c r="Q394" s="46" t="str">
        <f t="shared" si="44"/>
        <v>https://www.biamp.com</v>
      </c>
      <c r="R394" s="2" t="str">
        <f>Table110[[#This Row],[Manufacturer''s Category]]</f>
        <v>Community</v>
      </c>
      <c r="S394" s="27"/>
    </row>
    <row r="395" spans="1:19" ht="42" customHeight="1" x14ac:dyDescent="0.3">
      <c r="A395" s="2" t="str">
        <f t="shared" si="42"/>
        <v>Biamp Systems</v>
      </c>
      <c r="B395" s="17">
        <f t="shared" si="43"/>
        <v>46076</v>
      </c>
      <c r="C395" s="39" t="s">
        <v>4322</v>
      </c>
      <c r="D395" s="33" t="s">
        <v>1573</v>
      </c>
      <c r="E395" s="33" t="s">
        <v>38</v>
      </c>
      <c r="F395" s="70">
        <v>736</v>
      </c>
      <c r="G395" s="33" t="s">
        <v>1572</v>
      </c>
      <c r="H395" s="2" t="str">
        <f t="shared" si="39"/>
        <v>USD</v>
      </c>
      <c r="I395" s="26" t="str">
        <f>Table110[[#This Row],[Short Description]]</f>
        <v>V2-8W</v>
      </c>
      <c r="J395" s="33" t="s">
        <v>1574</v>
      </c>
      <c r="K395" s="2" t="s">
        <v>1532</v>
      </c>
      <c r="L395" s="2" t="str">
        <f t="shared" si="40"/>
        <v>Current</v>
      </c>
      <c r="M395" s="33" t="s">
        <v>400</v>
      </c>
      <c r="N395" s="2" t="str">
        <f t="shared" si="41"/>
        <v>Standard Freight</v>
      </c>
      <c r="O395" s="2" t="s">
        <v>58</v>
      </c>
      <c r="P395" s="2" t="s">
        <v>61</v>
      </c>
      <c r="Q395" s="46" t="str">
        <f t="shared" si="44"/>
        <v>https://www.biamp.com</v>
      </c>
      <c r="R395" s="2" t="str">
        <f>Table110[[#This Row],[Manufacturer''s Category]]</f>
        <v>Community</v>
      </c>
      <c r="S395" s="34"/>
    </row>
    <row r="396" spans="1:19" ht="42" customHeight="1" x14ac:dyDescent="0.3">
      <c r="A396" s="2" t="str">
        <f t="shared" si="42"/>
        <v>Biamp Systems</v>
      </c>
      <c r="B396" s="17">
        <f t="shared" si="43"/>
        <v>46076</v>
      </c>
      <c r="C396" s="39" t="s">
        <v>4323</v>
      </c>
      <c r="D396" s="26" t="s">
        <v>1576</v>
      </c>
      <c r="E396" s="26" t="s">
        <v>38</v>
      </c>
      <c r="F396" s="69">
        <v>818</v>
      </c>
      <c r="G396" s="26" t="s">
        <v>1575</v>
      </c>
      <c r="H396" s="2" t="str">
        <f t="shared" si="39"/>
        <v>USD</v>
      </c>
      <c r="I396" s="26" t="str">
        <f>Table110[[#This Row],[Short Description]]</f>
        <v>V2-8WT</v>
      </c>
      <c r="J396" s="26" t="s">
        <v>1577</v>
      </c>
      <c r="K396" s="2" t="s">
        <v>1532</v>
      </c>
      <c r="L396" s="2" t="str">
        <f t="shared" si="40"/>
        <v>Current</v>
      </c>
      <c r="M396" s="26" t="s">
        <v>400</v>
      </c>
      <c r="N396" s="2" t="str">
        <f t="shared" si="41"/>
        <v>Standard Freight</v>
      </c>
      <c r="O396" s="2" t="s">
        <v>58</v>
      </c>
      <c r="P396" s="2" t="s">
        <v>61</v>
      </c>
      <c r="Q396" s="46" t="str">
        <f t="shared" si="44"/>
        <v>https://www.biamp.com</v>
      </c>
      <c r="R396" s="2" t="str">
        <f>Table110[[#This Row],[Manufacturer''s Category]]</f>
        <v>Community</v>
      </c>
      <c r="S396" s="27"/>
    </row>
    <row r="397" spans="1:19" ht="42" customHeight="1" x14ac:dyDescent="0.3">
      <c r="A397" s="2" t="str">
        <f t="shared" si="42"/>
        <v>Biamp Systems</v>
      </c>
      <c r="B397" s="17">
        <f t="shared" si="43"/>
        <v>46076</v>
      </c>
      <c r="C397" s="39" t="s">
        <v>4324</v>
      </c>
      <c r="D397" s="26" t="s">
        <v>1579</v>
      </c>
      <c r="E397" s="26" t="s">
        <v>38</v>
      </c>
      <c r="F397" s="69">
        <v>922</v>
      </c>
      <c r="G397" s="26" t="s">
        <v>1578</v>
      </c>
      <c r="H397" s="2" t="str">
        <f t="shared" si="39"/>
        <v>USD</v>
      </c>
      <c r="I397" s="26" t="str">
        <f>Table110[[#This Row],[Short Description]]</f>
        <v>VAB-BFR38B</v>
      </c>
      <c r="J397" s="26" t="s">
        <v>1580</v>
      </c>
      <c r="K397" s="2" t="s">
        <v>391</v>
      </c>
      <c r="L397" s="2" t="str">
        <f t="shared" si="40"/>
        <v>Current</v>
      </c>
      <c r="M397" s="26" t="s">
        <v>400</v>
      </c>
      <c r="N397" s="2" t="str">
        <f t="shared" si="41"/>
        <v>Standard Freight</v>
      </c>
      <c r="O397" s="2" t="s">
        <v>39</v>
      </c>
      <c r="P397" s="2" t="s">
        <v>121</v>
      </c>
      <c r="Q397" s="46" t="str">
        <f t="shared" si="44"/>
        <v>https://www.biamp.com</v>
      </c>
      <c r="R397" s="2" t="str">
        <f>Table110[[#This Row],[Manufacturer''s Category]]</f>
        <v>Community</v>
      </c>
      <c r="S397" s="27"/>
    </row>
    <row r="398" spans="1:19" ht="42" customHeight="1" x14ac:dyDescent="0.3">
      <c r="A398" s="2" t="str">
        <f t="shared" si="42"/>
        <v>Biamp Systems</v>
      </c>
      <c r="B398" s="17">
        <f t="shared" si="43"/>
        <v>46076</v>
      </c>
      <c r="C398" s="32" t="s">
        <v>4325</v>
      </c>
      <c r="D398" s="33" t="s">
        <v>1582</v>
      </c>
      <c r="E398" s="33" t="s">
        <v>38</v>
      </c>
      <c r="F398" s="70">
        <v>922</v>
      </c>
      <c r="G398" s="33" t="s">
        <v>1581</v>
      </c>
      <c r="H398" s="2" t="str">
        <f t="shared" si="39"/>
        <v>USD</v>
      </c>
      <c r="I398" s="26" t="str">
        <f>Table110[[#This Row],[Short Description]]</f>
        <v>VAB-BFR38W</v>
      </c>
      <c r="J398" s="33" t="s">
        <v>1583</v>
      </c>
      <c r="K398" s="2" t="s">
        <v>391</v>
      </c>
      <c r="L398" s="2" t="str">
        <f t="shared" si="40"/>
        <v>Current</v>
      </c>
      <c r="M398" s="33" t="s">
        <v>400</v>
      </c>
      <c r="N398" s="2" t="str">
        <f t="shared" si="41"/>
        <v>Standard Freight</v>
      </c>
      <c r="O398" s="2" t="s">
        <v>39</v>
      </c>
      <c r="P398" s="2" t="s">
        <v>121</v>
      </c>
      <c r="Q398" s="46" t="str">
        <f t="shared" si="44"/>
        <v>https://www.biamp.com</v>
      </c>
      <c r="R398" s="2" t="str">
        <f>Table110[[#This Row],[Manufacturer''s Category]]</f>
        <v>Community</v>
      </c>
      <c r="S398" s="34"/>
    </row>
    <row r="399" spans="1:19" ht="42" customHeight="1" x14ac:dyDescent="0.3">
      <c r="A399" s="2" t="str">
        <f t="shared" si="42"/>
        <v>Biamp Systems</v>
      </c>
      <c r="B399" s="17">
        <f t="shared" si="43"/>
        <v>46076</v>
      </c>
      <c r="C399" s="39" t="s">
        <v>4326</v>
      </c>
      <c r="D399" s="33" t="s">
        <v>1585</v>
      </c>
      <c r="E399" s="33" t="s">
        <v>38</v>
      </c>
      <c r="F399" s="70">
        <v>110</v>
      </c>
      <c r="G399" s="33" t="s">
        <v>1584</v>
      </c>
      <c r="H399" s="2" t="str">
        <f t="shared" si="39"/>
        <v>USD</v>
      </c>
      <c r="I399" s="26" t="str">
        <f>Table110[[#This Row],[Short Description]]</f>
        <v>VB-TILT</v>
      </c>
      <c r="J399" s="33" t="s">
        <v>1586</v>
      </c>
      <c r="K399" s="33" t="s">
        <v>391</v>
      </c>
      <c r="L399" s="2" t="str">
        <f t="shared" si="40"/>
        <v>Current</v>
      </c>
      <c r="M399" s="33" t="s">
        <v>400</v>
      </c>
      <c r="N399" s="2" t="str">
        <f t="shared" si="41"/>
        <v>Standard Freight</v>
      </c>
      <c r="O399" s="2" t="s">
        <v>39</v>
      </c>
      <c r="P399" s="2" t="s">
        <v>121</v>
      </c>
      <c r="Q399" s="46" t="str">
        <f t="shared" si="44"/>
        <v>https://www.biamp.com</v>
      </c>
      <c r="R399" s="2" t="str">
        <f>Table110[[#This Row],[Manufacturer''s Category]]</f>
        <v>Community</v>
      </c>
      <c r="S399" s="34"/>
    </row>
    <row r="400" spans="1:19" ht="42" customHeight="1" x14ac:dyDescent="0.3">
      <c r="A400" s="2" t="str">
        <f t="shared" si="42"/>
        <v>Biamp Systems</v>
      </c>
      <c r="B400" s="17">
        <f t="shared" si="43"/>
        <v>46076</v>
      </c>
      <c r="C400" s="32" t="s">
        <v>4327</v>
      </c>
      <c r="D400" s="33" t="s">
        <v>1588</v>
      </c>
      <c r="E400" s="33" t="s">
        <v>38</v>
      </c>
      <c r="F400" s="70">
        <v>110</v>
      </c>
      <c r="G400" s="33" t="s">
        <v>1587</v>
      </c>
      <c r="H400" s="2" t="str">
        <f t="shared" si="39"/>
        <v>USD</v>
      </c>
      <c r="I400" s="26" t="str">
        <f>Table110[[#This Row],[Short Description]]</f>
        <v>VB-TILTW</v>
      </c>
      <c r="J400" s="33" t="s">
        <v>1589</v>
      </c>
      <c r="K400" s="33" t="s">
        <v>391</v>
      </c>
      <c r="L400" s="2" t="str">
        <f t="shared" si="40"/>
        <v>Current</v>
      </c>
      <c r="M400" s="33" t="s">
        <v>400</v>
      </c>
      <c r="N400" s="2" t="str">
        <f t="shared" si="41"/>
        <v>Standard Freight</v>
      </c>
      <c r="O400" s="2" t="s">
        <v>39</v>
      </c>
      <c r="P400" s="2" t="s">
        <v>121</v>
      </c>
      <c r="Q400" s="46" t="str">
        <f t="shared" si="44"/>
        <v>https://www.biamp.com</v>
      </c>
      <c r="R400" s="2" t="str">
        <f>Table110[[#This Row],[Manufacturer''s Category]]</f>
        <v>Community</v>
      </c>
      <c r="S400" s="34"/>
    </row>
    <row r="401" spans="1:19" ht="42" customHeight="1" x14ac:dyDescent="0.3">
      <c r="A401" s="2" t="str">
        <f t="shared" si="42"/>
        <v>Biamp Systems</v>
      </c>
      <c r="B401" s="17">
        <f t="shared" si="43"/>
        <v>46076</v>
      </c>
      <c r="C401" s="30" t="s">
        <v>4328</v>
      </c>
      <c r="D401" s="26" t="s">
        <v>1591</v>
      </c>
      <c r="E401" s="26" t="s">
        <v>38</v>
      </c>
      <c r="F401" s="69">
        <v>193</v>
      </c>
      <c r="G401" s="26" t="s">
        <v>1590</v>
      </c>
      <c r="H401" s="2" t="str">
        <f t="shared" si="39"/>
        <v>USD</v>
      </c>
      <c r="I401" s="26" t="str">
        <f>Table110[[#This Row],[Short Description]]</f>
        <v>VB-VST</v>
      </c>
      <c r="J401" s="26" t="s">
        <v>1592</v>
      </c>
      <c r="K401" s="26" t="s">
        <v>391</v>
      </c>
      <c r="L401" s="2" t="str">
        <f t="shared" si="40"/>
        <v>Current</v>
      </c>
      <c r="M401" s="26" t="s">
        <v>400</v>
      </c>
      <c r="N401" s="2" t="str">
        <f t="shared" si="41"/>
        <v>Standard Freight</v>
      </c>
      <c r="O401" s="2" t="s">
        <v>39</v>
      </c>
      <c r="P401" s="2" t="s">
        <v>121</v>
      </c>
      <c r="Q401" s="46" t="str">
        <f t="shared" si="44"/>
        <v>https://www.biamp.com</v>
      </c>
      <c r="R401" s="2" t="str">
        <f>Table110[[#This Row],[Manufacturer''s Category]]</f>
        <v>Community</v>
      </c>
      <c r="S401" s="27"/>
    </row>
    <row r="402" spans="1:19" ht="42" customHeight="1" x14ac:dyDescent="0.3">
      <c r="A402" s="2" t="str">
        <f t="shared" si="42"/>
        <v>Biamp Systems</v>
      </c>
      <c r="B402" s="17">
        <f t="shared" si="43"/>
        <v>46076</v>
      </c>
      <c r="C402" s="39" t="s">
        <v>4329</v>
      </c>
      <c r="D402" s="33" t="s">
        <v>1594</v>
      </c>
      <c r="E402" s="33" t="s">
        <v>38</v>
      </c>
      <c r="F402" s="70">
        <v>193</v>
      </c>
      <c r="G402" s="33" t="s">
        <v>1593</v>
      </c>
      <c r="H402" s="2" t="str">
        <f t="shared" si="39"/>
        <v>USD</v>
      </c>
      <c r="I402" s="26" t="str">
        <f>Table110[[#This Row],[Short Description]]</f>
        <v>VB-VSTW</v>
      </c>
      <c r="J402" s="33" t="s">
        <v>1595</v>
      </c>
      <c r="K402" s="33" t="s">
        <v>391</v>
      </c>
      <c r="L402" s="2" t="str">
        <f t="shared" si="40"/>
        <v>Current</v>
      </c>
      <c r="M402" s="33" t="s">
        <v>400</v>
      </c>
      <c r="N402" s="2" t="str">
        <f t="shared" si="41"/>
        <v>Standard Freight</v>
      </c>
      <c r="O402" s="2" t="s">
        <v>39</v>
      </c>
      <c r="P402" s="2" t="s">
        <v>121</v>
      </c>
      <c r="Q402" s="46" t="str">
        <f t="shared" si="44"/>
        <v>https://www.biamp.com</v>
      </c>
      <c r="R402" s="2" t="str">
        <f>Table110[[#This Row],[Manufacturer''s Category]]</f>
        <v>Community</v>
      </c>
      <c r="S402" s="34"/>
    </row>
    <row r="403" spans="1:19" ht="42" customHeight="1" x14ac:dyDescent="0.3">
      <c r="A403" s="2" t="str">
        <f t="shared" si="42"/>
        <v>Biamp Systems</v>
      </c>
      <c r="B403" s="17">
        <f t="shared" si="43"/>
        <v>46076</v>
      </c>
      <c r="C403" s="39" t="s">
        <v>4330</v>
      </c>
      <c r="D403" s="2" t="s">
        <v>1597</v>
      </c>
      <c r="E403" s="33" t="s">
        <v>38</v>
      </c>
      <c r="F403" s="40">
        <v>526</v>
      </c>
      <c r="G403" s="2" t="s">
        <v>1596</v>
      </c>
      <c r="H403" s="2" t="str">
        <f t="shared" si="39"/>
        <v>USD</v>
      </c>
      <c r="I403" s="26" t="str">
        <f>Table110[[#This Row],[Short Description]]</f>
        <v>VB-VY12</v>
      </c>
      <c r="J403" s="33" t="s">
        <v>1598</v>
      </c>
      <c r="K403" s="2" t="s">
        <v>391</v>
      </c>
      <c r="L403" s="2" t="str">
        <f t="shared" si="40"/>
        <v>Current</v>
      </c>
      <c r="M403" s="2" t="s">
        <v>400</v>
      </c>
      <c r="N403" s="2" t="str">
        <f t="shared" si="41"/>
        <v>Standard Freight</v>
      </c>
      <c r="O403" s="2" t="s">
        <v>39</v>
      </c>
      <c r="P403" s="2" t="s">
        <v>121</v>
      </c>
      <c r="Q403" s="46" t="str">
        <f t="shared" si="44"/>
        <v>https://www.biamp.com</v>
      </c>
      <c r="R403" s="2" t="str">
        <f>Table110[[#This Row],[Manufacturer''s Category]]</f>
        <v>Community</v>
      </c>
    </row>
    <row r="404" spans="1:19" ht="42" customHeight="1" x14ac:dyDescent="0.3">
      <c r="A404" s="2" t="str">
        <f t="shared" si="42"/>
        <v>Biamp Systems</v>
      </c>
      <c r="B404" s="17">
        <f t="shared" si="43"/>
        <v>46076</v>
      </c>
      <c r="C404" s="39" t="s">
        <v>4331</v>
      </c>
      <c r="D404" s="2" t="s">
        <v>1600</v>
      </c>
      <c r="E404" s="33" t="s">
        <v>38</v>
      </c>
      <c r="F404" s="40">
        <v>526</v>
      </c>
      <c r="G404" s="2" t="s">
        <v>1599</v>
      </c>
      <c r="H404" s="2" t="str">
        <f t="shared" si="39"/>
        <v>USD</v>
      </c>
      <c r="I404" s="26" t="str">
        <f>Table110[[#This Row],[Short Description]]</f>
        <v>VB-VY12W</v>
      </c>
      <c r="J404" s="33" t="s">
        <v>1601</v>
      </c>
      <c r="K404" s="2" t="s">
        <v>391</v>
      </c>
      <c r="L404" s="2" t="str">
        <f t="shared" si="40"/>
        <v>Current</v>
      </c>
      <c r="M404" s="2" t="s">
        <v>400</v>
      </c>
      <c r="N404" s="2" t="str">
        <f t="shared" si="41"/>
        <v>Standard Freight</v>
      </c>
      <c r="O404" s="2" t="s">
        <v>39</v>
      </c>
      <c r="P404" s="2" t="s">
        <v>121</v>
      </c>
      <c r="Q404" s="46" t="str">
        <f t="shared" si="44"/>
        <v>https://www.biamp.com</v>
      </c>
      <c r="R404" s="2" t="str">
        <f>Table110[[#This Row],[Manufacturer''s Category]]</f>
        <v>Community</v>
      </c>
    </row>
    <row r="405" spans="1:19" ht="42" customHeight="1" x14ac:dyDescent="0.3">
      <c r="A405" s="2" t="str">
        <f t="shared" si="42"/>
        <v>Biamp Systems</v>
      </c>
      <c r="B405" s="17">
        <f t="shared" si="43"/>
        <v>46076</v>
      </c>
      <c r="C405" s="39" t="s">
        <v>4332</v>
      </c>
      <c r="D405" s="2" t="s">
        <v>1603</v>
      </c>
      <c r="E405" s="33" t="s">
        <v>38</v>
      </c>
      <c r="F405" s="40">
        <v>538</v>
      </c>
      <c r="G405" s="2" t="s">
        <v>1602</v>
      </c>
      <c r="H405" s="2" t="str">
        <f t="shared" si="39"/>
        <v>USD</v>
      </c>
      <c r="I405" s="26" t="str">
        <f>Table110[[#This Row],[Short Description]]</f>
        <v>VB-VY15</v>
      </c>
      <c r="J405" s="33" t="s">
        <v>1604</v>
      </c>
      <c r="K405" s="2" t="s">
        <v>391</v>
      </c>
      <c r="L405" s="2" t="str">
        <f t="shared" si="40"/>
        <v>Current</v>
      </c>
      <c r="M405" s="2" t="s">
        <v>400</v>
      </c>
      <c r="N405" s="2" t="str">
        <f t="shared" si="41"/>
        <v>Standard Freight</v>
      </c>
      <c r="O405" s="2" t="s">
        <v>39</v>
      </c>
      <c r="P405" s="2" t="s">
        <v>121</v>
      </c>
      <c r="Q405" s="46" t="str">
        <f t="shared" si="44"/>
        <v>https://www.biamp.com</v>
      </c>
      <c r="R405" s="2" t="str">
        <f>Table110[[#This Row],[Manufacturer''s Category]]</f>
        <v>Community</v>
      </c>
    </row>
    <row r="406" spans="1:19" ht="42" customHeight="1" x14ac:dyDescent="0.3">
      <c r="A406" s="2" t="str">
        <f t="shared" si="42"/>
        <v>Biamp Systems</v>
      </c>
      <c r="B406" s="17">
        <f t="shared" si="43"/>
        <v>46076</v>
      </c>
      <c r="C406" s="39" t="s">
        <v>4333</v>
      </c>
      <c r="D406" s="2" t="s">
        <v>1606</v>
      </c>
      <c r="E406" s="33" t="s">
        <v>38</v>
      </c>
      <c r="F406" s="40">
        <v>538</v>
      </c>
      <c r="G406" s="2" t="s">
        <v>1605</v>
      </c>
      <c r="H406" s="2" t="str">
        <f t="shared" si="39"/>
        <v>USD</v>
      </c>
      <c r="I406" s="26" t="str">
        <f>Table110[[#This Row],[Short Description]]</f>
        <v>VB-VY15W</v>
      </c>
      <c r="J406" s="33" t="s">
        <v>1607</v>
      </c>
      <c r="K406" s="2" t="s">
        <v>391</v>
      </c>
      <c r="L406" s="2" t="str">
        <f t="shared" si="40"/>
        <v>Current</v>
      </c>
      <c r="M406" s="2" t="s">
        <v>400</v>
      </c>
      <c r="N406" s="2" t="str">
        <f t="shared" si="41"/>
        <v>Standard Freight</v>
      </c>
      <c r="O406" s="2" t="s">
        <v>39</v>
      </c>
      <c r="P406" s="2" t="s">
        <v>121</v>
      </c>
      <c r="Q406" s="46" t="str">
        <f t="shared" si="44"/>
        <v>https://www.biamp.com</v>
      </c>
      <c r="R406" s="2" t="str">
        <f>Table110[[#This Row],[Manufacturer''s Category]]</f>
        <v>Community</v>
      </c>
    </row>
    <row r="407" spans="1:19" ht="42" customHeight="1" x14ac:dyDescent="0.3">
      <c r="A407" s="2" t="str">
        <f t="shared" si="42"/>
        <v>Biamp Systems</v>
      </c>
      <c r="B407" s="17">
        <f t="shared" si="43"/>
        <v>46076</v>
      </c>
      <c r="C407" s="39" t="s">
        <v>4334</v>
      </c>
      <c r="D407" s="2" t="s">
        <v>1609</v>
      </c>
      <c r="E407" s="33" t="s">
        <v>38</v>
      </c>
      <c r="F407" s="40">
        <v>293</v>
      </c>
      <c r="G407" s="2" t="s">
        <v>1608</v>
      </c>
      <c r="H407" s="2" t="str">
        <f t="shared" si="39"/>
        <v>USD</v>
      </c>
      <c r="I407" s="26" t="str">
        <f>Table110[[#This Row],[Short Description]]</f>
        <v>VB-VY26</v>
      </c>
      <c r="J407" s="33" t="s">
        <v>1610</v>
      </c>
      <c r="K407" s="2" t="s">
        <v>391</v>
      </c>
      <c r="L407" s="2" t="str">
        <f t="shared" si="40"/>
        <v>Current</v>
      </c>
      <c r="M407" s="2" t="s">
        <v>400</v>
      </c>
      <c r="N407" s="2" t="str">
        <f t="shared" si="41"/>
        <v>Standard Freight</v>
      </c>
      <c r="O407" s="2" t="s">
        <v>39</v>
      </c>
      <c r="P407" s="2" t="s">
        <v>121</v>
      </c>
      <c r="Q407" s="46" t="str">
        <f t="shared" si="44"/>
        <v>https://www.biamp.com</v>
      </c>
      <c r="R407" s="2" t="str">
        <f>Table110[[#This Row],[Manufacturer''s Category]]</f>
        <v>Community</v>
      </c>
    </row>
    <row r="408" spans="1:19" ht="42" customHeight="1" x14ac:dyDescent="0.3">
      <c r="A408" s="2" t="str">
        <f t="shared" si="42"/>
        <v>Biamp Systems</v>
      </c>
      <c r="B408" s="17">
        <f t="shared" si="43"/>
        <v>46076</v>
      </c>
      <c r="C408" s="39" t="s">
        <v>4335</v>
      </c>
      <c r="D408" s="2" t="s">
        <v>1612</v>
      </c>
      <c r="E408" s="33" t="s">
        <v>38</v>
      </c>
      <c r="F408" s="40">
        <v>293</v>
      </c>
      <c r="G408" s="2" t="s">
        <v>1611</v>
      </c>
      <c r="H408" s="2" t="str">
        <f t="shared" si="39"/>
        <v>USD</v>
      </c>
      <c r="I408" s="26" t="str">
        <f>Table110[[#This Row],[Short Description]]</f>
        <v>VB-VY26W</v>
      </c>
      <c r="J408" s="33" t="s">
        <v>1613</v>
      </c>
      <c r="K408" s="2" t="s">
        <v>391</v>
      </c>
      <c r="L408" s="2" t="str">
        <f t="shared" si="40"/>
        <v>Current</v>
      </c>
      <c r="M408" s="2" t="s">
        <v>400</v>
      </c>
      <c r="N408" s="2" t="str">
        <f t="shared" si="41"/>
        <v>Standard Freight</v>
      </c>
      <c r="O408" s="2" t="s">
        <v>39</v>
      </c>
      <c r="P408" s="2" t="s">
        <v>121</v>
      </c>
      <c r="Q408" s="46" t="str">
        <f t="shared" si="44"/>
        <v>https://www.biamp.com</v>
      </c>
      <c r="R408" s="2" t="str">
        <f>Table110[[#This Row],[Manufacturer''s Category]]</f>
        <v>Community</v>
      </c>
    </row>
    <row r="409" spans="1:19" ht="42" customHeight="1" x14ac:dyDescent="0.3">
      <c r="A409" s="2" t="str">
        <f t="shared" si="42"/>
        <v>Biamp Systems</v>
      </c>
      <c r="B409" s="17">
        <f t="shared" si="43"/>
        <v>46076</v>
      </c>
      <c r="C409" s="39" t="s">
        <v>4336</v>
      </c>
      <c r="D409" s="2" t="s">
        <v>1615</v>
      </c>
      <c r="E409" s="2" t="s">
        <v>38</v>
      </c>
      <c r="F409" s="40">
        <v>303</v>
      </c>
      <c r="G409" s="2" t="s">
        <v>1614</v>
      </c>
      <c r="H409" s="2" t="str">
        <f t="shared" si="39"/>
        <v>USD</v>
      </c>
      <c r="I409" s="26" t="str">
        <f>Table110[[#This Row],[Short Description]]</f>
        <v>VB-VY28</v>
      </c>
      <c r="J409" s="2" t="s">
        <v>1616</v>
      </c>
      <c r="K409" s="2" t="s">
        <v>391</v>
      </c>
      <c r="L409" s="2" t="str">
        <f t="shared" si="40"/>
        <v>Current</v>
      </c>
      <c r="M409" s="2" t="s">
        <v>400</v>
      </c>
      <c r="N409" s="2" t="str">
        <f t="shared" si="41"/>
        <v>Standard Freight</v>
      </c>
      <c r="O409" s="2" t="s">
        <v>39</v>
      </c>
      <c r="P409" s="2" t="s">
        <v>121</v>
      </c>
      <c r="Q409" s="46" t="str">
        <f t="shared" si="44"/>
        <v>https://www.biamp.com</v>
      </c>
      <c r="R409" s="2" t="str">
        <f>Table110[[#This Row],[Manufacturer''s Category]]</f>
        <v>Community</v>
      </c>
    </row>
    <row r="410" spans="1:19" ht="42" customHeight="1" x14ac:dyDescent="0.3">
      <c r="A410" s="2" t="str">
        <f t="shared" si="42"/>
        <v>Biamp Systems</v>
      </c>
      <c r="B410" s="17">
        <f t="shared" si="43"/>
        <v>46076</v>
      </c>
      <c r="C410" s="39" t="s">
        <v>4337</v>
      </c>
      <c r="D410" s="2" t="s">
        <v>1618</v>
      </c>
      <c r="E410" s="2" t="s">
        <v>38</v>
      </c>
      <c r="F410" s="40">
        <v>303</v>
      </c>
      <c r="G410" s="2" t="s">
        <v>1617</v>
      </c>
      <c r="H410" s="2" t="str">
        <f t="shared" si="39"/>
        <v>USD</v>
      </c>
      <c r="I410" s="26" t="str">
        <f>Table110[[#This Row],[Short Description]]</f>
        <v>VB-VY28W</v>
      </c>
      <c r="J410" s="2" t="s">
        <v>1619</v>
      </c>
      <c r="K410" s="2" t="s">
        <v>391</v>
      </c>
      <c r="L410" s="2" t="str">
        <f t="shared" si="40"/>
        <v>Current</v>
      </c>
      <c r="M410" s="2" t="s">
        <v>400</v>
      </c>
      <c r="N410" s="2" t="str">
        <f t="shared" si="41"/>
        <v>Standard Freight</v>
      </c>
      <c r="O410" s="2" t="s">
        <v>39</v>
      </c>
      <c r="P410" s="2" t="s">
        <v>121</v>
      </c>
      <c r="Q410" s="46" t="str">
        <f t="shared" si="44"/>
        <v>https://www.biamp.com</v>
      </c>
      <c r="R410" s="2" t="str">
        <f>Table110[[#This Row],[Manufacturer''s Category]]</f>
        <v>Community</v>
      </c>
    </row>
    <row r="411" spans="1:19" ht="42" customHeight="1" x14ac:dyDescent="0.3">
      <c r="A411" s="2" t="str">
        <f t="shared" si="42"/>
        <v>Biamp Systems</v>
      </c>
      <c r="B411" s="17">
        <f t="shared" si="43"/>
        <v>46076</v>
      </c>
      <c r="C411" s="39" t="s">
        <v>4338</v>
      </c>
      <c r="D411" s="2" t="s">
        <v>1621</v>
      </c>
      <c r="E411" s="2" t="s">
        <v>38</v>
      </c>
      <c r="F411" s="40">
        <v>560</v>
      </c>
      <c r="G411" s="2" t="s">
        <v>1620</v>
      </c>
      <c r="H411" s="2" t="str">
        <f t="shared" ref="H411:H442" si="45">Currency</f>
        <v>USD</v>
      </c>
      <c r="I411" s="26" t="str">
        <f>Table110[[#This Row],[Short Description]]</f>
        <v>VB-VY32</v>
      </c>
      <c r="J411" s="2" t="s">
        <v>1622</v>
      </c>
      <c r="K411" s="2" t="s">
        <v>391</v>
      </c>
      <c r="L411" s="2" t="str">
        <f t="shared" ref="L411:L442" si="46">ItemStatus</f>
        <v>Current</v>
      </c>
      <c r="M411" s="2" t="s">
        <v>400</v>
      </c>
      <c r="N411" s="2" t="str">
        <f t="shared" ref="N411:N442" si="47">Freight</f>
        <v>Standard Freight</v>
      </c>
      <c r="O411" s="2" t="s">
        <v>39</v>
      </c>
      <c r="P411" s="2" t="s">
        <v>121</v>
      </c>
      <c r="Q411" s="46" t="str">
        <f t="shared" si="44"/>
        <v>https://www.biamp.com</v>
      </c>
      <c r="R411" s="2" t="str">
        <f>Table110[[#This Row],[Manufacturer''s Category]]</f>
        <v>Community</v>
      </c>
    </row>
    <row r="412" spans="1:19" ht="42" customHeight="1" x14ac:dyDescent="0.3">
      <c r="A412" s="2" t="str">
        <f t="shared" si="42"/>
        <v>Biamp Systems</v>
      </c>
      <c r="B412" s="17">
        <f t="shared" si="43"/>
        <v>46076</v>
      </c>
      <c r="C412" s="39" t="s">
        <v>4339</v>
      </c>
      <c r="D412" s="2" t="s">
        <v>1624</v>
      </c>
      <c r="E412" s="2" t="s">
        <v>38</v>
      </c>
      <c r="F412" s="40">
        <v>560</v>
      </c>
      <c r="G412" s="2" t="s">
        <v>1623</v>
      </c>
      <c r="H412" s="2" t="str">
        <f t="shared" si="45"/>
        <v>USD</v>
      </c>
      <c r="I412" s="26" t="str">
        <f>Table110[[#This Row],[Short Description]]</f>
        <v>VB-VY32W</v>
      </c>
      <c r="J412" s="2" t="s">
        <v>1625</v>
      </c>
      <c r="K412" s="2" t="s">
        <v>391</v>
      </c>
      <c r="L412" s="2" t="str">
        <f t="shared" si="46"/>
        <v>Current</v>
      </c>
      <c r="M412" s="2" t="s">
        <v>400</v>
      </c>
      <c r="N412" s="2" t="str">
        <f t="shared" si="47"/>
        <v>Standard Freight</v>
      </c>
      <c r="O412" s="2" t="s">
        <v>39</v>
      </c>
      <c r="P412" s="2" t="s">
        <v>121</v>
      </c>
      <c r="Q412" s="46" t="str">
        <f t="shared" si="44"/>
        <v>https://www.biamp.com</v>
      </c>
      <c r="R412" s="2" t="str">
        <f>Table110[[#This Row],[Manufacturer''s Category]]</f>
        <v>Community</v>
      </c>
    </row>
    <row r="413" spans="1:19" ht="42" customHeight="1" x14ac:dyDescent="0.3">
      <c r="A413" s="2" t="str">
        <f t="shared" si="42"/>
        <v>Biamp Systems</v>
      </c>
      <c r="B413" s="17">
        <f t="shared" si="43"/>
        <v>46076</v>
      </c>
      <c r="C413" s="39" t="s">
        <v>4340</v>
      </c>
      <c r="D413" s="2" t="s">
        <v>1627</v>
      </c>
      <c r="E413" s="2" t="s">
        <v>38</v>
      </c>
      <c r="F413" s="40">
        <v>572</v>
      </c>
      <c r="G413" s="2" t="s">
        <v>1626</v>
      </c>
      <c r="H413" s="2" t="str">
        <f t="shared" si="45"/>
        <v>USD</v>
      </c>
      <c r="I413" s="26" t="str">
        <f>Table110[[#This Row],[Short Description]]</f>
        <v>VB-VY35</v>
      </c>
      <c r="J413" s="2" t="s">
        <v>1628</v>
      </c>
      <c r="K413" s="2" t="s">
        <v>391</v>
      </c>
      <c r="L413" s="2" t="str">
        <f t="shared" si="46"/>
        <v>Current</v>
      </c>
      <c r="M413" s="2" t="s">
        <v>400</v>
      </c>
      <c r="N413" s="2" t="str">
        <f t="shared" si="47"/>
        <v>Standard Freight</v>
      </c>
      <c r="O413" s="2" t="s">
        <v>39</v>
      </c>
      <c r="P413" s="2" t="s">
        <v>121</v>
      </c>
      <c r="Q413" s="46" t="str">
        <f t="shared" si="44"/>
        <v>https://www.biamp.com</v>
      </c>
      <c r="R413" s="2" t="str">
        <f>Table110[[#This Row],[Manufacturer''s Category]]</f>
        <v>Community</v>
      </c>
    </row>
    <row r="414" spans="1:19" ht="42" customHeight="1" x14ac:dyDescent="0.3">
      <c r="A414" s="2" t="str">
        <f t="shared" si="42"/>
        <v>Biamp Systems</v>
      </c>
      <c r="B414" s="17">
        <f t="shared" si="43"/>
        <v>46076</v>
      </c>
      <c r="C414" s="39" t="s">
        <v>4341</v>
      </c>
      <c r="D414" s="2" t="s">
        <v>1630</v>
      </c>
      <c r="E414" s="2" t="s">
        <v>38</v>
      </c>
      <c r="F414" s="40">
        <v>572</v>
      </c>
      <c r="G414" s="2" t="s">
        <v>1629</v>
      </c>
      <c r="H414" s="2" t="str">
        <f t="shared" si="45"/>
        <v>USD</v>
      </c>
      <c r="I414" s="26" t="str">
        <f>Table110[[#This Row],[Short Description]]</f>
        <v>VB-VY35W</v>
      </c>
      <c r="J414" s="2" t="s">
        <v>1631</v>
      </c>
      <c r="K414" s="2" t="s">
        <v>391</v>
      </c>
      <c r="L414" s="2" t="str">
        <f t="shared" si="46"/>
        <v>Current</v>
      </c>
      <c r="M414" s="2" t="s">
        <v>400</v>
      </c>
      <c r="N414" s="2" t="str">
        <f t="shared" si="47"/>
        <v>Standard Freight</v>
      </c>
      <c r="O414" s="2" t="s">
        <v>39</v>
      </c>
      <c r="P414" s="2" t="s">
        <v>121</v>
      </c>
      <c r="Q414" s="46" t="str">
        <f t="shared" si="44"/>
        <v>https://www.biamp.com</v>
      </c>
      <c r="R414" s="2" t="str">
        <f>Table110[[#This Row],[Manufacturer''s Category]]</f>
        <v>Community</v>
      </c>
    </row>
    <row r="415" spans="1:19" ht="42" customHeight="1" x14ac:dyDescent="0.3">
      <c r="A415" s="2" t="str">
        <f t="shared" si="42"/>
        <v>Biamp Systems</v>
      </c>
      <c r="B415" s="17">
        <f t="shared" si="43"/>
        <v>46076</v>
      </c>
      <c r="C415" s="39" t="s">
        <v>4342</v>
      </c>
      <c r="D415" s="2" t="s">
        <v>1633</v>
      </c>
      <c r="E415" s="2" t="s">
        <v>38</v>
      </c>
      <c r="F415" s="40">
        <v>259</v>
      </c>
      <c r="G415" s="2" t="s">
        <v>1632</v>
      </c>
      <c r="H415" s="2" t="str">
        <f t="shared" si="45"/>
        <v>USD</v>
      </c>
      <c r="I415" s="26" t="str">
        <f>Table110[[#This Row],[Short Description]]</f>
        <v>VB-VY6</v>
      </c>
      <c r="J415" s="2" t="s">
        <v>1634</v>
      </c>
      <c r="K415" s="2" t="s">
        <v>391</v>
      </c>
      <c r="L415" s="2" t="str">
        <f t="shared" si="46"/>
        <v>Current</v>
      </c>
      <c r="M415" s="2" t="s">
        <v>400</v>
      </c>
      <c r="N415" s="2" t="str">
        <f t="shared" si="47"/>
        <v>Standard Freight</v>
      </c>
      <c r="O415" s="2" t="s">
        <v>39</v>
      </c>
      <c r="P415" s="2" t="s">
        <v>121</v>
      </c>
      <c r="Q415" s="46" t="str">
        <f t="shared" si="44"/>
        <v>https://www.biamp.com</v>
      </c>
      <c r="R415" s="2" t="str">
        <f>Table110[[#This Row],[Manufacturer''s Category]]</f>
        <v>Community</v>
      </c>
    </row>
    <row r="416" spans="1:19" ht="42" customHeight="1" x14ac:dyDescent="0.3">
      <c r="A416" s="2" t="str">
        <f t="shared" si="42"/>
        <v>Biamp Systems</v>
      </c>
      <c r="B416" s="17">
        <f t="shared" si="43"/>
        <v>46076</v>
      </c>
      <c r="C416" s="39" t="s">
        <v>4343</v>
      </c>
      <c r="D416" s="2" t="s">
        <v>1636</v>
      </c>
      <c r="E416" s="2" t="s">
        <v>38</v>
      </c>
      <c r="F416" s="40">
        <v>259</v>
      </c>
      <c r="G416" s="2" t="s">
        <v>1635</v>
      </c>
      <c r="H416" s="2" t="str">
        <f t="shared" si="45"/>
        <v>USD</v>
      </c>
      <c r="I416" s="26" t="str">
        <f>Table110[[#This Row],[Short Description]]</f>
        <v>VB-VY6W</v>
      </c>
      <c r="J416" s="2" t="s">
        <v>1637</v>
      </c>
      <c r="K416" s="2" t="s">
        <v>391</v>
      </c>
      <c r="L416" s="2" t="str">
        <f t="shared" si="46"/>
        <v>Current</v>
      </c>
      <c r="M416" s="2" t="s">
        <v>400</v>
      </c>
      <c r="N416" s="2" t="str">
        <f t="shared" si="47"/>
        <v>Standard Freight</v>
      </c>
      <c r="O416" s="2" t="s">
        <v>39</v>
      </c>
      <c r="P416" s="2" t="s">
        <v>121</v>
      </c>
      <c r="Q416" s="46" t="str">
        <f t="shared" si="44"/>
        <v>https://www.biamp.com</v>
      </c>
      <c r="R416" s="2" t="str">
        <f>Table110[[#This Row],[Manufacturer''s Category]]</f>
        <v>Community</v>
      </c>
    </row>
    <row r="417" spans="1:18" ht="42" customHeight="1" x14ac:dyDescent="0.3">
      <c r="A417" s="2" t="str">
        <f t="shared" si="42"/>
        <v>Biamp Systems</v>
      </c>
      <c r="B417" s="17">
        <f t="shared" si="43"/>
        <v>46076</v>
      </c>
      <c r="C417" s="39" t="s">
        <v>4344</v>
      </c>
      <c r="D417" s="2" t="s">
        <v>1639</v>
      </c>
      <c r="E417" s="2" t="s">
        <v>38</v>
      </c>
      <c r="F417" s="40">
        <v>276</v>
      </c>
      <c r="G417" s="2" t="s">
        <v>1638</v>
      </c>
      <c r="H417" s="2" t="str">
        <f t="shared" si="45"/>
        <v>USD</v>
      </c>
      <c r="I417" s="26" t="str">
        <f>Table110[[#This Row],[Short Description]]</f>
        <v>VB-VY8</v>
      </c>
      <c r="J417" s="2" t="s">
        <v>1640</v>
      </c>
      <c r="K417" s="2" t="s">
        <v>391</v>
      </c>
      <c r="L417" s="2" t="str">
        <f t="shared" si="46"/>
        <v>Current</v>
      </c>
      <c r="M417" s="2" t="s">
        <v>400</v>
      </c>
      <c r="N417" s="2" t="str">
        <f t="shared" si="47"/>
        <v>Standard Freight</v>
      </c>
      <c r="O417" s="2" t="s">
        <v>39</v>
      </c>
      <c r="P417" s="2" t="s">
        <v>121</v>
      </c>
      <c r="Q417" s="46" t="str">
        <f t="shared" si="44"/>
        <v>https://www.biamp.com</v>
      </c>
      <c r="R417" s="2" t="str">
        <f>Table110[[#This Row],[Manufacturer''s Category]]</f>
        <v>Community</v>
      </c>
    </row>
    <row r="418" spans="1:18" ht="42" customHeight="1" x14ac:dyDescent="0.3">
      <c r="A418" s="2" t="str">
        <f t="shared" si="42"/>
        <v>Biamp Systems</v>
      </c>
      <c r="B418" s="17">
        <f t="shared" si="43"/>
        <v>46076</v>
      </c>
      <c r="C418" s="39" t="s">
        <v>4345</v>
      </c>
      <c r="D418" s="2" t="s">
        <v>1642</v>
      </c>
      <c r="E418" s="2" t="s">
        <v>38</v>
      </c>
      <c r="F418" s="40">
        <v>276</v>
      </c>
      <c r="G418" s="2" t="s">
        <v>1641</v>
      </c>
      <c r="H418" s="2" t="str">
        <f t="shared" si="45"/>
        <v>USD</v>
      </c>
      <c r="I418" s="26" t="str">
        <f>Table110[[#This Row],[Short Description]]</f>
        <v>VB-VY8W</v>
      </c>
      <c r="J418" s="2" t="s">
        <v>1643</v>
      </c>
      <c r="K418" s="2" t="s">
        <v>391</v>
      </c>
      <c r="L418" s="2" t="str">
        <f t="shared" si="46"/>
        <v>Current</v>
      </c>
      <c r="M418" s="2" t="s">
        <v>400</v>
      </c>
      <c r="N418" s="2" t="str">
        <f t="shared" si="47"/>
        <v>Standard Freight</v>
      </c>
      <c r="O418" s="2" t="s">
        <v>39</v>
      </c>
      <c r="P418" s="2" t="s">
        <v>121</v>
      </c>
      <c r="Q418" s="46" t="str">
        <f t="shared" si="44"/>
        <v>https://www.biamp.com</v>
      </c>
      <c r="R418" s="2" t="str">
        <f>Table110[[#This Row],[Manufacturer''s Category]]</f>
        <v>Community</v>
      </c>
    </row>
    <row r="419" spans="1:18" ht="42" customHeight="1" x14ac:dyDescent="0.3">
      <c r="A419" s="2" t="str">
        <f t="shared" si="42"/>
        <v>Biamp Systems</v>
      </c>
      <c r="B419" s="17">
        <f t="shared" si="43"/>
        <v>46076</v>
      </c>
      <c r="C419" s="39" t="s">
        <v>4346</v>
      </c>
      <c r="D419" s="2" t="s">
        <v>1645</v>
      </c>
      <c r="E419" s="2" t="s">
        <v>38</v>
      </c>
      <c r="F419" s="40">
        <v>240</v>
      </c>
      <c r="G419" s="2" t="s">
        <v>1644</v>
      </c>
      <c r="H419" s="2" t="str">
        <f t="shared" si="45"/>
        <v>USD</v>
      </c>
      <c r="I419" s="26" t="str">
        <f>Table110[[#This Row],[Short Description]]</f>
        <v>VB-Y12</v>
      </c>
      <c r="J419" s="2" t="s">
        <v>1646</v>
      </c>
      <c r="K419" s="2" t="s">
        <v>391</v>
      </c>
      <c r="L419" s="2" t="str">
        <f t="shared" si="46"/>
        <v>Current</v>
      </c>
      <c r="M419" s="2" t="s">
        <v>400</v>
      </c>
      <c r="N419" s="2" t="str">
        <f t="shared" si="47"/>
        <v>Standard Freight</v>
      </c>
      <c r="O419" s="2" t="s">
        <v>39</v>
      </c>
      <c r="P419" s="2" t="s">
        <v>121</v>
      </c>
      <c r="Q419" s="46" t="str">
        <f t="shared" si="44"/>
        <v>https://www.biamp.com</v>
      </c>
      <c r="R419" s="2" t="str">
        <f>Table110[[#This Row],[Manufacturer''s Category]]</f>
        <v>Community</v>
      </c>
    </row>
    <row r="420" spans="1:18" ht="42" customHeight="1" x14ac:dyDescent="0.3">
      <c r="A420" s="2" t="str">
        <f t="shared" si="42"/>
        <v>Biamp Systems</v>
      </c>
      <c r="B420" s="17">
        <f t="shared" si="43"/>
        <v>46076</v>
      </c>
      <c r="C420" s="39" t="s">
        <v>4347</v>
      </c>
      <c r="D420" s="2" t="s">
        <v>1648</v>
      </c>
      <c r="E420" s="2" t="s">
        <v>38</v>
      </c>
      <c r="F420" s="40">
        <v>240</v>
      </c>
      <c r="G420" s="2" t="s">
        <v>1647</v>
      </c>
      <c r="H420" s="2" t="str">
        <f t="shared" si="45"/>
        <v>USD</v>
      </c>
      <c r="I420" s="26" t="str">
        <f>Table110[[#This Row],[Short Description]]</f>
        <v>VB-Y12W</v>
      </c>
      <c r="J420" s="2" t="s">
        <v>1649</v>
      </c>
      <c r="K420" s="2" t="s">
        <v>391</v>
      </c>
      <c r="L420" s="2" t="str">
        <f t="shared" si="46"/>
        <v>Current</v>
      </c>
      <c r="M420" s="2" t="s">
        <v>400</v>
      </c>
      <c r="N420" s="2" t="str">
        <f t="shared" si="47"/>
        <v>Standard Freight</v>
      </c>
      <c r="O420" s="2" t="s">
        <v>39</v>
      </c>
      <c r="P420" s="2" t="s">
        <v>121</v>
      </c>
      <c r="Q420" s="46" t="str">
        <f t="shared" si="44"/>
        <v>https://www.biamp.com</v>
      </c>
      <c r="R420" s="2" t="str">
        <f>Table110[[#This Row],[Manufacturer''s Category]]</f>
        <v>Community</v>
      </c>
    </row>
    <row r="421" spans="1:18" ht="42" customHeight="1" x14ac:dyDescent="0.3">
      <c r="A421" s="2" t="str">
        <f t="shared" si="42"/>
        <v>Biamp Systems</v>
      </c>
      <c r="B421" s="17">
        <f t="shared" si="43"/>
        <v>46076</v>
      </c>
      <c r="C421" s="39" t="s">
        <v>4348</v>
      </c>
      <c r="D421" s="2" t="s">
        <v>1651</v>
      </c>
      <c r="E421" s="2" t="s">
        <v>38</v>
      </c>
      <c r="F421" s="40">
        <v>259</v>
      </c>
      <c r="G421" s="2" t="s">
        <v>1650</v>
      </c>
      <c r="H421" s="2" t="str">
        <f t="shared" si="45"/>
        <v>USD</v>
      </c>
      <c r="I421" s="26" t="str">
        <f>Table110[[#This Row],[Short Description]]</f>
        <v>VB-Y15</v>
      </c>
      <c r="J421" s="2" t="s">
        <v>1652</v>
      </c>
      <c r="K421" s="2" t="s">
        <v>391</v>
      </c>
      <c r="L421" s="2" t="str">
        <f t="shared" si="46"/>
        <v>Current</v>
      </c>
      <c r="M421" s="2" t="s">
        <v>400</v>
      </c>
      <c r="N421" s="2" t="str">
        <f t="shared" si="47"/>
        <v>Standard Freight</v>
      </c>
      <c r="O421" s="2" t="s">
        <v>39</v>
      </c>
      <c r="P421" s="2" t="s">
        <v>121</v>
      </c>
      <c r="Q421" s="46" t="str">
        <f t="shared" si="44"/>
        <v>https://www.biamp.com</v>
      </c>
      <c r="R421" s="2" t="str">
        <f>Table110[[#This Row],[Manufacturer''s Category]]</f>
        <v>Community</v>
      </c>
    </row>
    <row r="422" spans="1:18" ht="42" customHeight="1" x14ac:dyDescent="0.3">
      <c r="A422" s="2" t="str">
        <f t="shared" si="42"/>
        <v>Biamp Systems</v>
      </c>
      <c r="B422" s="17">
        <f t="shared" si="43"/>
        <v>46076</v>
      </c>
      <c r="C422" s="39" t="s">
        <v>4349</v>
      </c>
      <c r="D422" s="2" t="s">
        <v>1654</v>
      </c>
      <c r="E422" s="2" t="s">
        <v>38</v>
      </c>
      <c r="F422" s="40">
        <v>259</v>
      </c>
      <c r="G422" s="2" t="s">
        <v>1653</v>
      </c>
      <c r="H422" s="2" t="str">
        <f t="shared" si="45"/>
        <v>USD</v>
      </c>
      <c r="I422" s="26" t="str">
        <f>Table110[[#This Row],[Short Description]]</f>
        <v>VB-Y15W</v>
      </c>
      <c r="J422" s="2" t="s">
        <v>1655</v>
      </c>
      <c r="K422" s="2" t="s">
        <v>391</v>
      </c>
      <c r="L422" s="2" t="str">
        <f t="shared" si="46"/>
        <v>Current</v>
      </c>
      <c r="M422" s="2" t="s">
        <v>400</v>
      </c>
      <c r="N422" s="2" t="str">
        <f t="shared" si="47"/>
        <v>Standard Freight</v>
      </c>
      <c r="O422" s="2" t="s">
        <v>39</v>
      </c>
      <c r="P422" s="2" t="s">
        <v>121</v>
      </c>
      <c r="Q422" s="46" t="str">
        <f t="shared" si="44"/>
        <v>https://www.biamp.com</v>
      </c>
      <c r="R422" s="2" t="str">
        <f>Table110[[#This Row],[Manufacturer''s Category]]</f>
        <v>Community</v>
      </c>
    </row>
    <row r="423" spans="1:18" ht="42" customHeight="1" x14ac:dyDescent="0.3">
      <c r="A423" s="2" t="str">
        <f t="shared" si="42"/>
        <v>Biamp Systems</v>
      </c>
      <c r="B423" s="17">
        <f t="shared" si="43"/>
        <v>46076</v>
      </c>
      <c r="C423" s="39" t="s">
        <v>4350</v>
      </c>
      <c r="D423" s="2" t="s">
        <v>1657</v>
      </c>
      <c r="E423" s="2" t="s">
        <v>38</v>
      </c>
      <c r="F423" s="40">
        <v>276</v>
      </c>
      <c r="G423" s="2" t="s">
        <v>1656</v>
      </c>
      <c r="H423" s="2" t="str">
        <f t="shared" si="45"/>
        <v>USD</v>
      </c>
      <c r="I423" s="26" t="str">
        <f>Table110[[#This Row],[Short Description]]</f>
        <v>VB-Y32</v>
      </c>
      <c r="J423" s="2" t="s">
        <v>1658</v>
      </c>
      <c r="K423" s="2" t="s">
        <v>391</v>
      </c>
      <c r="L423" s="2" t="str">
        <f t="shared" si="46"/>
        <v>Current</v>
      </c>
      <c r="M423" s="2" t="s">
        <v>400</v>
      </c>
      <c r="N423" s="2" t="str">
        <f t="shared" si="47"/>
        <v>Standard Freight</v>
      </c>
      <c r="O423" s="2" t="s">
        <v>39</v>
      </c>
      <c r="P423" s="2" t="s">
        <v>121</v>
      </c>
      <c r="Q423" s="46" t="str">
        <f t="shared" si="44"/>
        <v>https://www.biamp.com</v>
      </c>
      <c r="R423" s="2" t="str">
        <f>Table110[[#This Row],[Manufacturer''s Category]]</f>
        <v>Community</v>
      </c>
    </row>
    <row r="424" spans="1:18" ht="42" customHeight="1" x14ac:dyDescent="0.3">
      <c r="A424" s="2" t="str">
        <f t="shared" si="42"/>
        <v>Biamp Systems</v>
      </c>
      <c r="B424" s="17">
        <f t="shared" si="43"/>
        <v>46076</v>
      </c>
      <c r="C424" s="39" t="s">
        <v>4351</v>
      </c>
      <c r="D424" s="2" t="s">
        <v>1660</v>
      </c>
      <c r="E424" s="2" t="s">
        <v>38</v>
      </c>
      <c r="F424" s="40">
        <v>276</v>
      </c>
      <c r="G424" s="2" t="s">
        <v>1659</v>
      </c>
      <c r="H424" s="2" t="str">
        <f t="shared" si="45"/>
        <v>USD</v>
      </c>
      <c r="I424" s="26" t="str">
        <f>Table110[[#This Row],[Short Description]]</f>
        <v>VB-Y32W</v>
      </c>
      <c r="J424" s="2" t="s">
        <v>1661</v>
      </c>
      <c r="K424" s="2" t="s">
        <v>391</v>
      </c>
      <c r="L424" s="2" t="str">
        <f t="shared" si="46"/>
        <v>Current</v>
      </c>
      <c r="M424" s="2" t="s">
        <v>400</v>
      </c>
      <c r="N424" s="2" t="str">
        <f t="shared" si="47"/>
        <v>Standard Freight</v>
      </c>
      <c r="O424" s="2" t="s">
        <v>39</v>
      </c>
      <c r="P424" s="2" t="s">
        <v>121</v>
      </c>
      <c r="Q424" s="46" t="str">
        <f t="shared" si="44"/>
        <v>https://www.biamp.com</v>
      </c>
      <c r="R424" s="2" t="str">
        <f>Table110[[#This Row],[Manufacturer''s Category]]</f>
        <v>Community</v>
      </c>
    </row>
    <row r="425" spans="1:18" ht="42" customHeight="1" x14ac:dyDescent="0.3">
      <c r="A425" s="2" t="str">
        <f t="shared" si="42"/>
        <v>Biamp Systems</v>
      </c>
      <c r="B425" s="17">
        <f t="shared" si="43"/>
        <v>46076</v>
      </c>
      <c r="C425" s="39" t="s">
        <v>4352</v>
      </c>
      <c r="D425" s="2" t="s">
        <v>1663</v>
      </c>
      <c r="E425" s="2" t="s">
        <v>38</v>
      </c>
      <c r="F425" s="40">
        <v>293</v>
      </c>
      <c r="G425" s="2" t="s">
        <v>1662</v>
      </c>
      <c r="H425" s="2" t="str">
        <f t="shared" si="45"/>
        <v>USD</v>
      </c>
      <c r="I425" s="26" t="str">
        <f>Table110[[#This Row],[Short Description]]</f>
        <v>VB-Y35</v>
      </c>
      <c r="J425" s="2" t="s">
        <v>1664</v>
      </c>
      <c r="K425" s="2" t="s">
        <v>391</v>
      </c>
      <c r="L425" s="2" t="str">
        <f t="shared" si="46"/>
        <v>Current</v>
      </c>
      <c r="M425" s="2" t="s">
        <v>400</v>
      </c>
      <c r="N425" s="2" t="str">
        <f t="shared" si="47"/>
        <v>Standard Freight</v>
      </c>
      <c r="O425" s="2" t="s">
        <v>39</v>
      </c>
      <c r="P425" s="2" t="s">
        <v>121</v>
      </c>
      <c r="Q425" s="46" t="str">
        <f t="shared" si="44"/>
        <v>https://www.biamp.com</v>
      </c>
      <c r="R425" s="2" t="str">
        <f>Table110[[#This Row],[Manufacturer''s Category]]</f>
        <v>Community</v>
      </c>
    </row>
    <row r="426" spans="1:18" ht="42" customHeight="1" x14ac:dyDescent="0.3">
      <c r="A426" s="2" t="str">
        <f t="shared" si="42"/>
        <v>Biamp Systems</v>
      </c>
      <c r="B426" s="17">
        <f t="shared" si="43"/>
        <v>46076</v>
      </c>
      <c r="C426" s="39" t="s">
        <v>4353</v>
      </c>
      <c r="D426" s="2" t="s">
        <v>1666</v>
      </c>
      <c r="E426" s="2" t="s">
        <v>38</v>
      </c>
      <c r="F426" s="40">
        <v>293</v>
      </c>
      <c r="G426" s="2" t="s">
        <v>1665</v>
      </c>
      <c r="H426" s="2" t="str">
        <f t="shared" si="45"/>
        <v>USD</v>
      </c>
      <c r="I426" s="26" t="str">
        <f>Table110[[#This Row],[Short Description]]</f>
        <v>VB-Y35W</v>
      </c>
      <c r="J426" s="2" t="s">
        <v>1667</v>
      </c>
      <c r="K426" s="2" t="s">
        <v>391</v>
      </c>
      <c r="L426" s="2" t="str">
        <f t="shared" si="46"/>
        <v>Current</v>
      </c>
      <c r="M426" s="2" t="s">
        <v>400</v>
      </c>
      <c r="N426" s="2" t="str">
        <f t="shared" si="47"/>
        <v>Standard Freight</v>
      </c>
      <c r="O426" s="2" t="s">
        <v>39</v>
      </c>
      <c r="P426" s="2" t="s">
        <v>121</v>
      </c>
      <c r="Q426" s="46" t="str">
        <f t="shared" si="44"/>
        <v>https://www.biamp.com</v>
      </c>
      <c r="R426" s="2" t="str">
        <f>Table110[[#This Row],[Manufacturer''s Category]]</f>
        <v>Community</v>
      </c>
    </row>
    <row r="427" spans="1:18" ht="42" customHeight="1" x14ac:dyDescent="0.3">
      <c r="A427" s="2" t="str">
        <f t="shared" si="42"/>
        <v>Biamp Systems</v>
      </c>
      <c r="B427" s="17">
        <f t="shared" si="43"/>
        <v>46076</v>
      </c>
      <c r="C427" s="39" t="s">
        <v>4354</v>
      </c>
      <c r="D427" s="2" t="s">
        <v>1669</v>
      </c>
      <c r="E427" s="2" t="s">
        <v>38</v>
      </c>
      <c r="F427" s="40">
        <v>153</v>
      </c>
      <c r="G427" s="2" t="s">
        <v>1668</v>
      </c>
      <c r="H427" s="2" t="str">
        <f t="shared" si="45"/>
        <v>USD</v>
      </c>
      <c r="I427" s="26" t="str">
        <f>Table110[[#This Row],[Short Description]]</f>
        <v>VFKIT</v>
      </c>
      <c r="J427" s="2" t="s">
        <v>1670</v>
      </c>
      <c r="K427" s="2" t="s">
        <v>391</v>
      </c>
      <c r="L427" s="2" t="str">
        <f t="shared" si="46"/>
        <v>Current</v>
      </c>
      <c r="M427" s="2" t="s">
        <v>400</v>
      </c>
      <c r="N427" s="2" t="str">
        <f t="shared" si="47"/>
        <v>Standard Freight</v>
      </c>
      <c r="O427" s="2" t="s">
        <v>39</v>
      </c>
      <c r="P427" s="2" t="s">
        <v>121</v>
      </c>
      <c r="Q427" s="46" t="str">
        <f t="shared" si="44"/>
        <v>https://www.biamp.com</v>
      </c>
      <c r="R427" s="2" t="str">
        <f>Table110[[#This Row],[Manufacturer''s Category]]</f>
        <v>Community</v>
      </c>
    </row>
    <row r="428" spans="1:18" ht="42" customHeight="1" x14ac:dyDescent="0.3">
      <c r="A428" s="2" t="str">
        <f t="shared" si="42"/>
        <v>Biamp Systems</v>
      </c>
      <c r="B428" s="17">
        <f t="shared" si="43"/>
        <v>46076</v>
      </c>
      <c r="C428" s="39" t="s">
        <v>4355</v>
      </c>
      <c r="D428" s="2" t="s">
        <v>1672</v>
      </c>
      <c r="E428" s="2" t="s">
        <v>38</v>
      </c>
      <c r="F428" s="40">
        <v>153</v>
      </c>
      <c r="G428" s="2" t="s">
        <v>1671</v>
      </c>
      <c r="H428" s="2" t="str">
        <f t="shared" si="45"/>
        <v>USD</v>
      </c>
      <c r="I428" s="26" t="str">
        <f>Table110[[#This Row],[Short Description]]</f>
        <v>VFKITW</v>
      </c>
      <c r="J428" s="2" t="s">
        <v>1673</v>
      </c>
      <c r="K428" s="2" t="s">
        <v>391</v>
      </c>
      <c r="L428" s="2" t="str">
        <f t="shared" si="46"/>
        <v>Current</v>
      </c>
      <c r="M428" s="2" t="s">
        <v>400</v>
      </c>
      <c r="N428" s="2" t="str">
        <f t="shared" si="47"/>
        <v>Standard Freight</v>
      </c>
      <c r="O428" s="2" t="s">
        <v>39</v>
      </c>
      <c r="P428" s="2" t="s">
        <v>121</v>
      </c>
      <c r="Q428" s="46" t="str">
        <f t="shared" si="44"/>
        <v>https://www.biamp.com</v>
      </c>
      <c r="R428" s="2" t="str">
        <f>Table110[[#This Row],[Manufacturer''s Category]]</f>
        <v>Community</v>
      </c>
    </row>
    <row r="429" spans="1:18" ht="42" customHeight="1" x14ac:dyDescent="0.3">
      <c r="A429" s="2" t="str">
        <f t="shared" si="42"/>
        <v>Biamp Systems</v>
      </c>
      <c r="B429" s="17">
        <f t="shared" si="43"/>
        <v>46076</v>
      </c>
      <c r="C429" s="39" t="s">
        <v>4361</v>
      </c>
      <c r="D429" s="2" t="s">
        <v>1675</v>
      </c>
      <c r="E429" s="2" t="s">
        <v>38</v>
      </c>
      <c r="F429" s="40">
        <v>899</v>
      </c>
      <c r="G429" s="2" t="s">
        <v>1674</v>
      </c>
      <c r="H429" s="2" t="str">
        <f t="shared" si="45"/>
        <v>USD</v>
      </c>
      <c r="I429" s="26" t="str">
        <f>Table110[[#This Row],[Short Description]]</f>
        <v>VLF208B</v>
      </c>
      <c r="J429" s="2" t="s">
        <v>1676</v>
      </c>
      <c r="K429" s="2" t="s">
        <v>859</v>
      </c>
      <c r="L429" s="2" t="str">
        <f t="shared" si="46"/>
        <v>Current</v>
      </c>
      <c r="M429" s="2" t="s">
        <v>400</v>
      </c>
      <c r="N429" s="2" t="str">
        <f t="shared" si="47"/>
        <v>Standard Freight</v>
      </c>
      <c r="O429" s="2" t="s">
        <v>58</v>
      </c>
      <c r="P429" s="2" t="s">
        <v>61</v>
      </c>
      <c r="Q429" s="46" t="str">
        <f t="shared" si="44"/>
        <v>https://www.biamp.com</v>
      </c>
      <c r="R429" s="2" t="str">
        <f>Table110[[#This Row],[Manufacturer''s Category]]</f>
        <v>Community</v>
      </c>
    </row>
    <row r="430" spans="1:18" ht="42" customHeight="1" x14ac:dyDescent="0.3">
      <c r="A430" s="2" t="str">
        <f t="shared" si="42"/>
        <v>Biamp Systems</v>
      </c>
      <c r="B430" s="17">
        <f t="shared" si="43"/>
        <v>46076</v>
      </c>
      <c r="C430" s="39" t="s">
        <v>4362</v>
      </c>
      <c r="D430" s="2" t="s">
        <v>1678</v>
      </c>
      <c r="E430" s="2" t="s">
        <v>38</v>
      </c>
      <c r="F430" s="40">
        <v>1028</v>
      </c>
      <c r="G430" s="2" t="s">
        <v>1677</v>
      </c>
      <c r="H430" s="2" t="str">
        <f t="shared" si="45"/>
        <v>USD</v>
      </c>
      <c r="I430" s="26" t="str">
        <f>Table110[[#This Row],[Short Description]]</f>
        <v>VLF208LV-BI</v>
      </c>
      <c r="J430" s="2" t="s">
        <v>1679</v>
      </c>
      <c r="K430" s="2" t="s">
        <v>859</v>
      </c>
      <c r="L430" s="2" t="str">
        <f t="shared" si="46"/>
        <v>Current</v>
      </c>
      <c r="M430" s="2" t="s">
        <v>400</v>
      </c>
      <c r="N430" s="2" t="str">
        <f t="shared" si="47"/>
        <v>Standard Freight</v>
      </c>
      <c r="O430" s="2" t="s">
        <v>58</v>
      </c>
      <c r="P430" s="2" t="s">
        <v>61</v>
      </c>
      <c r="Q430" s="46" t="str">
        <f t="shared" si="44"/>
        <v>https://www.biamp.com</v>
      </c>
      <c r="R430" s="2" t="str">
        <f>Table110[[#This Row],[Manufacturer''s Category]]</f>
        <v>Community</v>
      </c>
    </row>
    <row r="431" spans="1:18" ht="42" customHeight="1" x14ac:dyDescent="0.3">
      <c r="A431" s="2" t="str">
        <f t="shared" si="42"/>
        <v>Biamp Systems</v>
      </c>
      <c r="B431" s="17">
        <f t="shared" si="43"/>
        <v>46076</v>
      </c>
      <c r="C431" s="39" t="s">
        <v>4363</v>
      </c>
      <c r="D431" s="2" t="s">
        <v>1681</v>
      </c>
      <c r="E431" s="2" t="s">
        <v>38</v>
      </c>
      <c r="F431" s="40">
        <v>1028</v>
      </c>
      <c r="G431" s="2" t="s">
        <v>1680</v>
      </c>
      <c r="H431" s="2" t="str">
        <f t="shared" si="45"/>
        <v>USD</v>
      </c>
      <c r="I431" s="26" t="str">
        <f>Table110[[#This Row],[Short Description]]</f>
        <v>VLF208LV-WI</v>
      </c>
      <c r="J431" s="2" t="s">
        <v>1682</v>
      </c>
      <c r="K431" s="2" t="s">
        <v>859</v>
      </c>
      <c r="L431" s="2" t="str">
        <f t="shared" si="46"/>
        <v>Current</v>
      </c>
      <c r="M431" s="2" t="s">
        <v>400</v>
      </c>
      <c r="N431" s="2" t="str">
        <f t="shared" si="47"/>
        <v>Standard Freight</v>
      </c>
      <c r="O431" s="2" t="s">
        <v>58</v>
      </c>
      <c r="P431" s="2" t="s">
        <v>61</v>
      </c>
      <c r="Q431" s="46" t="str">
        <f t="shared" si="44"/>
        <v>https://www.biamp.com</v>
      </c>
      <c r="R431" s="2" t="str">
        <f>Table110[[#This Row],[Manufacturer''s Category]]</f>
        <v>Community</v>
      </c>
    </row>
    <row r="432" spans="1:18" ht="42" customHeight="1" x14ac:dyDescent="0.3">
      <c r="A432" s="2" t="str">
        <f t="shared" si="42"/>
        <v>Biamp Systems</v>
      </c>
      <c r="B432" s="17">
        <f t="shared" si="43"/>
        <v>46076</v>
      </c>
      <c r="C432" s="39" t="s">
        <v>4364</v>
      </c>
      <c r="D432" s="2" t="s">
        <v>1684</v>
      </c>
      <c r="E432" s="2" t="s">
        <v>38</v>
      </c>
      <c r="F432" s="40">
        <v>899</v>
      </c>
      <c r="G432" s="2" t="s">
        <v>1683</v>
      </c>
      <c r="H432" s="2" t="str">
        <f t="shared" si="45"/>
        <v>USD</v>
      </c>
      <c r="I432" s="26" t="str">
        <f>Table110[[#This Row],[Short Description]]</f>
        <v>VLF208W</v>
      </c>
      <c r="J432" s="2" t="s">
        <v>1685</v>
      </c>
      <c r="K432" s="2" t="s">
        <v>859</v>
      </c>
      <c r="L432" s="2" t="str">
        <f t="shared" si="46"/>
        <v>Current</v>
      </c>
      <c r="M432" s="2" t="s">
        <v>400</v>
      </c>
      <c r="N432" s="2" t="str">
        <f t="shared" si="47"/>
        <v>Standard Freight</v>
      </c>
      <c r="O432" s="2" t="s">
        <v>58</v>
      </c>
      <c r="P432" s="2" t="s">
        <v>61</v>
      </c>
      <c r="Q432" s="46" t="str">
        <f t="shared" si="44"/>
        <v>https://www.biamp.com</v>
      </c>
      <c r="R432" s="2" t="str">
        <f>Table110[[#This Row],[Manufacturer''s Category]]</f>
        <v>Community</v>
      </c>
    </row>
    <row r="433" spans="1:18" ht="42" customHeight="1" x14ac:dyDescent="0.3">
      <c r="A433" s="2" t="str">
        <f t="shared" si="42"/>
        <v>Biamp Systems</v>
      </c>
      <c r="B433" s="17">
        <f t="shared" si="43"/>
        <v>46076</v>
      </c>
      <c r="C433" s="39" t="s">
        <v>4365</v>
      </c>
      <c r="D433" s="2" t="s">
        <v>1687</v>
      </c>
      <c r="E433" s="2" t="s">
        <v>38</v>
      </c>
      <c r="F433" s="40">
        <v>123</v>
      </c>
      <c r="G433" s="2" t="s">
        <v>1686</v>
      </c>
      <c r="H433" s="2" t="str">
        <f t="shared" si="45"/>
        <v>USD</v>
      </c>
      <c r="I433" s="26" t="str">
        <f>Table110[[#This Row],[Short Description]]</f>
        <v>VLF-Y208</v>
      </c>
      <c r="J433" s="2" t="s">
        <v>1688</v>
      </c>
      <c r="K433" s="2" t="s">
        <v>391</v>
      </c>
      <c r="L433" s="2" t="str">
        <f t="shared" si="46"/>
        <v>Current</v>
      </c>
      <c r="M433" s="2" t="s">
        <v>400</v>
      </c>
      <c r="N433" s="2" t="str">
        <f t="shared" si="47"/>
        <v>Standard Freight</v>
      </c>
      <c r="O433" s="2" t="s">
        <v>39</v>
      </c>
      <c r="P433" s="2" t="s">
        <v>121</v>
      </c>
      <c r="Q433" s="46" t="str">
        <f t="shared" si="44"/>
        <v>https://www.biamp.com</v>
      </c>
      <c r="R433" s="2" t="str">
        <f>Table110[[#This Row],[Manufacturer''s Category]]</f>
        <v>Community</v>
      </c>
    </row>
    <row r="434" spans="1:18" ht="42" customHeight="1" x14ac:dyDescent="0.3">
      <c r="A434" s="2" t="str">
        <f t="shared" si="42"/>
        <v>Biamp Systems</v>
      </c>
      <c r="B434" s="17">
        <f t="shared" si="43"/>
        <v>46076</v>
      </c>
      <c r="C434" s="39" t="s">
        <v>4366</v>
      </c>
      <c r="D434" s="2" t="s">
        <v>1690</v>
      </c>
      <c r="E434" s="2" t="s">
        <v>38</v>
      </c>
      <c r="F434" s="40">
        <v>123</v>
      </c>
      <c r="G434" s="2" t="s">
        <v>1689</v>
      </c>
      <c r="H434" s="2" t="str">
        <f t="shared" si="45"/>
        <v>USD</v>
      </c>
      <c r="I434" s="26" t="str">
        <f>Table110[[#This Row],[Short Description]]</f>
        <v>VLF-Y208W</v>
      </c>
      <c r="J434" s="2" t="s">
        <v>1691</v>
      </c>
      <c r="K434" s="2" t="s">
        <v>391</v>
      </c>
      <c r="L434" s="2" t="str">
        <f t="shared" si="46"/>
        <v>Current</v>
      </c>
      <c r="M434" s="2" t="s">
        <v>400</v>
      </c>
      <c r="N434" s="2" t="str">
        <f t="shared" si="47"/>
        <v>Standard Freight</v>
      </c>
      <c r="O434" s="2" t="s">
        <v>39</v>
      </c>
      <c r="P434" s="2" t="s">
        <v>121</v>
      </c>
      <c r="Q434" s="46" t="str">
        <f t="shared" si="44"/>
        <v>https://www.biamp.com</v>
      </c>
      <c r="R434" s="2" t="str">
        <f>Table110[[#This Row],[Manufacturer''s Category]]</f>
        <v>Community</v>
      </c>
    </row>
    <row r="435" spans="1:18" ht="42" customHeight="1" x14ac:dyDescent="0.3">
      <c r="A435" s="2" t="str">
        <f t="shared" si="42"/>
        <v>Biamp Systems</v>
      </c>
      <c r="B435" s="17">
        <f t="shared" si="43"/>
        <v>46076</v>
      </c>
      <c r="C435" s="39" t="s">
        <v>4421</v>
      </c>
      <c r="D435" s="2" t="s">
        <v>1693</v>
      </c>
      <c r="E435" s="2" t="s">
        <v>38</v>
      </c>
      <c r="F435" s="40">
        <v>1399</v>
      </c>
      <c r="G435" s="2" t="s">
        <v>1692</v>
      </c>
      <c r="H435" s="2" t="str">
        <f t="shared" si="45"/>
        <v>USD</v>
      </c>
      <c r="I435" s="26" t="str">
        <f>Table110[[#This Row],[Short Description]]</f>
        <v>VSB3-BFR22B</v>
      </c>
      <c r="J435" s="2" t="s">
        <v>1694</v>
      </c>
      <c r="K435" s="2" t="s">
        <v>391</v>
      </c>
      <c r="L435" s="2" t="str">
        <f t="shared" si="46"/>
        <v>Current</v>
      </c>
      <c r="M435" s="2" t="s">
        <v>400</v>
      </c>
      <c r="N435" s="2" t="str">
        <f t="shared" si="47"/>
        <v>Standard Freight</v>
      </c>
      <c r="O435" s="2" t="s">
        <v>39</v>
      </c>
      <c r="P435" s="2" t="s">
        <v>121</v>
      </c>
      <c r="Q435" s="46" t="str">
        <f t="shared" si="44"/>
        <v>https://www.biamp.com</v>
      </c>
      <c r="R435" s="2" t="str">
        <f>Table110[[#This Row],[Manufacturer''s Category]]</f>
        <v>Community</v>
      </c>
    </row>
    <row r="436" spans="1:18" ht="42" customHeight="1" x14ac:dyDescent="0.3">
      <c r="A436" s="2" t="str">
        <f t="shared" si="42"/>
        <v>Biamp Systems</v>
      </c>
      <c r="B436" s="17">
        <f t="shared" si="43"/>
        <v>46076</v>
      </c>
      <c r="C436" s="39" t="s">
        <v>4422</v>
      </c>
      <c r="D436" s="2" t="s">
        <v>1696</v>
      </c>
      <c r="E436" s="2" t="s">
        <v>38</v>
      </c>
      <c r="F436" s="40">
        <v>1399</v>
      </c>
      <c r="G436" s="2" t="s">
        <v>1695</v>
      </c>
      <c r="H436" s="2" t="str">
        <f t="shared" si="45"/>
        <v>USD</v>
      </c>
      <c r="I436" s="26" t="str">
        <f>Table110[[#This Row],[Short Description]]</f>
        <v>VSB3-BFR22W</v>
      </c>
      <c r="J436" s="2" t="s">
        <v>1697</v>
      </c>
      <c r="K436" s="2" t="s">
        <v>391</v>
      </c>
      <c r="L436" s="2" t="str">
        <f t="shared" si="46"/>
        <v>Current</v>
      </c>
      <c r="M436" s="2" t="s">
        <v>400</v>
      </c>
      <c r="N436" s="2" t="str">
        <f t="shared" si="47"/>
        <v>Standard Freight</v>
      </c>
      <c r="O436" s="2" t="s">
        <v>39</v>
      </c>
      <c r="P436" s="2" t="s">
        <v>121</v>
      </c>
      <c r="Q436" s="46" t="str">
        <f t="shared" si="44"/>
        <v>https://www.biamp.com</v>
      </c>
      <c r="R436" s="2" t="str">
        <f>Table110[[#This Row],[Manufacturer''s Category]]</f>
        <v>Community</v>
      </c>
    </row>
    <row r="437" spans="1:18" ht="42" customHeight="1" x14ac:dyDescent="0.3">
      <c r="A437" s="2" t="str">
        <f t="shared" si="42"/>
        <v>Biamp Systems</v>
      </c>
      <c r="B437" s="17">
        <f t="shared" si="43"/>
        <v>46076</v>
      </c>
      <c r="C437" s="39" t="s">
        <v>4423</v>
      </c>
      <c r="D437" s="2" t="s">
        <v>1699</v>
      </c>
      <c r="E437" s="2" t="s">
        <v>38</v>
      </c>
      <c r="F437" s="40">
        <v>1925</v>
      </c>
      <c r="G437" s="2" t="s">
        <v>1698</v>
      </c>
      <c r="H437" s="2" t="str">
        <f t="shared" si="45"/>
        <v>USD</v>
      </c>
      <c r="I437" s="26" t="str">
        <f>Table110[[#This Row],[Short Description]]</f>
        <v>VSB3-SBR54B</v>
      </c>
      <c r="J437" s="2" t="s">
        <v>1700</v>
      </c>
      <c r="K437" s="2" t="s">
        <v>391</v>
      </c>
      <c r="L437" s="2" t="str">
        <f t="shared" si="46"/>
        <v>Current</v>
      </c>
      <c r="M437" s="2" t="s">
        <v>400</v>
      </c>
      <c r="N437" s="2" t="str">
        <f t="shared" si="47"/>
        <v>Standard Freight</v>
      </c>
      <c r="O437" s="2" t="s">
        <v>39</v>
      </c>
      <c r="P437" s="2" t="s">
        <v>121</v>
      </c>
      <c r="Q437" s="46" t="str">
        <f t="shared" si="44"/>
        <v>https://www.biamp.com</v>
      </c>
      <c r="R437" s="2" t="str">
        <f>Table110[[#This Row],[Manufacturer''s Category]]</f>
        <v>Community</v>
      </c>
    </row>
    <row r="438" spans="1:18" ht="42" customHeight="1" x14ac:dyDescent="0.3">
      <c r="A438" s="2" t="str">
        <f t="shared" si="42"/>
        <v>Biamp Systems</v>
      </c>
      <c r="B438" s="17">
        <f t="shared" si="43"/>
        <v>46076</v>
      </c>
      <c r="C438" s="39" t="s">
        <v>4424</v>
      </c>
      <c r="D438" s="2" t="s">
        <v>1702</v>
      </c>
      <c r="E438" s="2" t="s">
        <v>38</v>
      </c>
      <c r="F438" s="40">
        <v>1925</v>
      </c>
      <c r="G438" s="2" t="s">
        <v>1701</v>
      </c>
      <c r="H438" s="2" t="str">
        <f t="shared" si="45"/>
        <v>USD</v>
      </c>
      <c r="I438" s="26" t="str">
        <f>Table110[[#This Row],[Short Description]]</f>
        <v>VSB3-SBR54W</v>
      </c>
      <c r="J438" s="2" t="s">
        <v>1703</v>
      </c>
      <c r="K438" s="2" t="s">
        <v>391</v>
      </c>
      <c r="L438" s="2" t="str">
        <f t="shared" si="46"/>
        <v>Current</v>
      </c>
      <c r="M438" s="2" t="s">
        <v>400</v>
      </c>
      <c r="N438" s="2" t="str">
        <f t="shared" si="47"/>
        <v>Standard Freight</v>
      </c>
      <c r="O438" s="2" t="s">
        <v>39</v>
      </c>
      <c r="P438" s="2" t="s">
        <v>121</v>
      </c>
      <c r="Q438" s="46" t="str">
        <f t="shared" si="44"/>
        <v>https://www.biamp.com</v>
      </c>
      <c r="R438" s="2" t="str">
        <f>Table110[[#This Row],[Manufacturer''s Category]]</f>
        <v>Community</v>
      </c>
    </row>
    <row r="439" spans="1:18" ht="42" customHeight="1" x14ac:dyDescent="0.3">
      <c r="A439" s="2" t="str">
        <f t="shared" si="42"/>
        <v>Biamp Systems</v>
      </c>
      <c r="B439" s="17">
        <f t="shared" si="43"/>
        <v>46076</v>
      </c>
      <c r="C439" s="39" t="s">
        <v>4425</v>
      </c>
      <c r="D439" s="2" t="s">
        <v>1705</v>
      </c>
      <c r="E439" s="2" t="s">
        <v>38</v>
      </c>
      <c r="F439" s="40">
        <v>1283</v>
      </c>
      <c r="G439" s="2" t="s">
        <v>1704</v>
      </c>
      <c r="H439" s="2" t="str">
        <f t="shared" si="45"/>
        <v>USD</v>
      </c>
      <c r="I439" s="26" t="str">
        <f>Table110[[#This Row],[Short Description]]</f>
        <v>VSB-BFR22B</v>
      </c>
      <c r="J439" s="2" t="s">
        <v>1706</v>
      </c>
      <c r="K439" s="2" t="s">
        <v>391</v>
      </c>
      <c r="L439" s="2" t="str">
        <f t="shared" si="46"/>
        <v>Current</v>
      </c>
      <c r="M439" s="2" t="s">
        <v>400</v>
      </c>
      <c r="N439" s="2" t="str">
        <f t="shared" si="47"/>
        <v>Standard Freight</v>
      </c>
      <c r="O439" s="2" t="s">
        <v>39</v>
      </c>
      <c r="P439" s="2" t="s">
        <v>121</v>
      </c>
      <c r="Q439" s="46" t="str">
        <f t="shared" si="44"/>
        <v>https://www.biamp.com</v>
      </c>
      <c r="R439" s="2" t="str">
        <f>Table110[[#This Row],[Manufacturer''s Category]]</f>
        <v>Community</v>
      </c>
    </row>
    <row r="440" spans="1:18" ht="42" customHeight="1" x14ac:dyDescent="0.3">
      <c r="A440" s="2" t="str">
        <f t="shared" si="42"/>
        <v>Biamp Systems</v>
      </c>
      <c r="B440" s="17">
        <f t="shared" si="43"/>
        <v>46076</v>
      </c>
      <c r="C440" s="39" t="s">
        <v>4426</v>
      </c>
      <c r="D440" s="2" t="s">
        <v>1708</v>
      </c>
      <c r="E440" s="2" t="s">
        <v>38</v>
      </c>
      <c r="F440" s="40">
        <v>1283</v>
      </c>
      <c r="G440" s="2" t="s">
        <v>1707</v>
      </c>
      <c r="H440" s="2" t="str">
        <f t="shared" si="45"/>
        <v>USD</v>
      </c>
      <c r="I440" s="26" t="str">
        <f>Table110[[#This Row],[Short Description]]</f>
        <v>VSB-BFR22W</v>
      </c>
      <c r="J440" s="2" t="s">
        <v>1709</v>
      </c>
      <c r="K440" s="2" t="s">
        <v>391</v>
      </c>
      <c r="L440" s="2" t="str">
        <f t="shared" si="46"/>
        <v>Current</v>
      </c>
      <c r="M440" s="2" t="s">
        <v>400</v>
      </c>
      <c r="N440" s="2" t="str">
        <f t="shared" si="47"/>
        <v>Standard Freight</v>
      </c>
      <c r="O440" s="2" t="s">
        <v>39</v>
      </c>
      <c r="P440" s="2" t="s">
        <v>121</v>
      </c>
      <c r="Q440" s="46" t="str">
        <f t="shared" si="44"/>
        <v>https://www.biamp.com</v>
      </c>
      <c r="R440" s="2" t="str">
        <f>Table110[[#This Row],[Manufacturer''s Category]]</f>
        <v>Community</v>
      </c>
    </row>
    <row r="441" spans="1:18" ht="42" customHeight="1" x14ac:dyDescent="0.3">
      <c r="A441" s="2" t="str">
        <f t="shared" si="42"/>
        <v>Biamp Systems</v>
      </c>
      <c r="B441" s="17">
        <f t="shared" si="43"/>
        <v>46076</v>
      </c>
      <c r="C441" s="39" t="s">
        <v>4427</v>
      </c>
      <c r="D441" s="2" t="s">
        <v>1711</v>
      </c>
      <c r="E441" s="2" t="s">
        <v>38</v>
      </c>
      <c r="F441" s="40">
        <v>1808</v>
      </c>
      <c r="G441" s="2" t="s">
        <v>1710</v>
      </c>
      <c r="H441" s="2" t="str">
        <f t="shared" si="45"/>
        <v>USD</v>
      </c>
      <c r="I441" s="26" t="str">
        <f>Table110[[#This Row],[Short Description]]</f>
        <v>VSB-SBR54B</v>
      </c>
      <c r="J441" s="2" t="s">
        <v>1712</v>
      </c>
      <c r="K441" s="2" t="s">
        <v>391</v>
      </c>
      <c r="L441" s="2" t="str">
        <f t="shared" si="46"/>
        <v>Current</v>
      </c>
      <c r="M441" s="2" t="s">
        <v>400</v>
      </c>
      <c r="N441" s="2" t="str">
        <f t="shared" si="47"/>
        <v>Standard Freight</v>
      </c>
      <c r="O441" s="2" t="s">
        <v>39</v>
      </c>
      <c r="P441" s="2" t="s">
        <v>121</v>
      </c>
      <c r="Q441" s="46" t="str">
        <f t="shared" si="44"/>
        <v>https://www.biamp.com</v>
      </c>
      <c r="R441" s="2" t="str">
        <f>Table110[[#This Row],[Manufacturer''s Category]]</f>
        <v>Community</v>
      </c>
    </row>
    <row r="442" spans="1:18" ht="42" customHeight="1" x14ac:dyDescent="0.3">
      <c r="A442" s="2" t="str">
        <f t="shared" si="42"/>
        <v>Biamp Systems</v>
      </c>
      <c r="B442" s="17">
        <f t="shared" si="43"/>
        <v>46076</v>
      </c>
      <c r="C442" s="39" t="s">
        <v>4428</v>
      </c>
      <c r="D442" s="2" t="s">
        <v>1714</v>
      </c>
      <c r="E442" s="2" t="s">
        <v>38</v>
      </c>
      <c r="F442" s="40">
        <v>1808</v>
      </c>
      <c r="G442" s="2" t="s">
        <v>1713</v>
      </c>
      <c r="H442" s="2" t="str">
        <f t="shared" si="45"/>
        <v>USD</v>
      </c>
      <c r="I442" s="26" t="str">
        <f>Table110[[#This Row],[Short Description]]</f>
        <v>VSB-SBR54W</v>
      </c>
      <c r="J442" s="2" t="s">
        <v>1715</v>
      </c>
      <c r="K442" s="2" t="s">
        <v>391</v>
      </c>
      <c r="L442" s="2" t="str">
        <f t="shared" si="46"/>
        <v>Current</v>
      </c>
      <c r="M442" s="2" t="s">
        <v>400</v>
      </c>
      <c r="N442" s="2" t="str">
        <f t="shared" si="47"/>
        <v>Standard Freight</v>
      </c>
      <c r="O442" s="2" t="s">
        <v>39</v>
      </c>
      <c r="P442" s="2" t="s">
        <v>121</v>
      </c>
      <c r="Q442" s="46" t="str">
        <f t="shared" si="44"/>
        <v>https://www.biamp.com</v>
      </c>
      <c r="R442" s="2" t="str">
        <f>Table110[[#This Row],[Manufacturer''s Category]]</f>
        <v>Community</v>
      </c>
    </row>
    <row r="443" spans="1:18" ht="42" customHeight="1" x14ac:dyDescent="0.3">
      <c r="A443" s="2" t="str">
        <f t="shared" si="42"/>
        <v>Biamp Systems</v>
      </c>
      <c r="B443" s="17">
        <f t="shared" si="43"/>
        <v>46076</v>
      </c>
      <c r="C443" s="39" t="s">
        <v>4429</v>
      </c>
      <c r="D443" s="2" t="s">
        <v>1717</v>
      </c>
      <c r="E443" s="2" t="s">
        <v>38</v>
      </c>
      <c r="F443" s="40">
        <v>1643</v>
      </c>
      <c r="G443" s="2" t="s">
        <v>1716</v>
      </c>
      <c r="H443" s="2" t="str">
        <f t="shared" ref="H443:H450" si="48">Currency</f>
        <v>USD</v>
      </c>
      <c r="I443" s="26" t="str">
        <f>Table110[[#This Row],[Short Description]]</f>
        <v>W2-218</v>
      </c>
      <c r="J443" s="2" t="s">
        <v>1718</v>
      </c>
      <c r="K443" s="2" t="s">
        <v>1332</v>
      </c>
      <c r="L443" s="2" t="str">
        <f t="shared" ref="L443:L450" si="49">ItemStatus</f>
        <v>Current</v>
      </c>
      <c r="M443" s="2" t="s">
        <v>400</v>
      </c>
      <c r="N443" s="2" t="str">
        <f t="shared" ref="N443:N450" si="50">Freight</f>
        <v>Standard Freight</v>
      </c>
      <c r="O443" s="2" t="s">
        <v>39</v>
      </c>
      <c r="P443" s="2" t="s">
        <v>121</v>
      </c>
      <c r="Q443" s="46" t="str">
        <f t="shared" si="44"/>
        <v>https://www.biamp.com</v>
      </c>
      <c r="R443" s="2" t="str">
        <f>Table110[[#This Row],[Manufacturer''s Category]]</f>
        <v>Community</v>
      </c>
    </row>
    <row r="444" spans="1:18" ht="42" customHeight="1" x14ac:dyDescent="0.3">
      <c r="A444" s="2" t="str">
        <f t="shared" si="42"/>
        <v>Biamp Systems</v>
      </c>
      <c r="B444" s="17">
        <f t="shared" si="43"/>
        <v>46076</v>
      </c>
      <c r="C444" s="39" t="s">
        <v>4430</v>
      </c>
      <c r="D444" s="2" t="s">
        <v>1720</v>
      </c>
      <c r="E444" s="2" t="s">
        <v>38</v>
      </c>
      <c r="F444" s="40">
        <v>1751</v>
      </c>
      <c r="G444" s="2" t="s">
        <v>1719</v>
      </c>
      <c r="H444" s="2" t="str">
        <f t="shared" si="48"/>
        <v>USD</v>
      </c>
      <c r="I444" s="26" t="str">
        <f>Table110[[#This Row],[Short Description]]</f>
        <v>W2-218T</v>
      </c>
      <c r="J444" s="2" t="s">
        <v>1721</v>
      </c>
      <c r="K444" s="2" t="s">
        <v>1332</v>
      </c>
      <c r="L444" s="2" t="str">
        <f t="shared" si="49"/>
        <v>Current</v>
      </c>
      <c r="M444" s="2" t="s">
        <v>400</v>
      </c>
      <c r="N444" s="2" t="str">
        <f t="shared" si="50"/>
        <v>Standard Freight</v>
      </c>
      <c r="O444" s="2" t="s">
        <v>39</v>
      </c>
      <c r="P444" s="2" t="s">
        <v>121</v>
      </c>
      <c r="Q444" s="46" t="str">
        <f t="shared" si="44"/>
        <v>https://www.biamp.com</v>
      </c>
      <c r="R444" s="2" t="str">
        <f>Table110[[#This Row],[Manufacturer''s Category]]</f>
        <v>Community</v>
      </c>
    </row>
    <row r="445" spans="1:18" ht="42" customHeight="1" x14ac:dyDescent="0.3">
      <c r="A445" s="2" t="str">
        <f t="shared" si="42"/>
        <v>Biamp Systems</v>
      </c>
      <c r="B445" s="17">
        <f t="shared" si="43"/>
        <v>46076</v>
      </c>
      <c r="C445" s="39" t="s">
        <v>4431</v>
      </c>
      <c r="D445" s="2" t="s">
        <v>1723</v>
      </c>
      <c r="E445" s="2" t="s">
        <v>38</v>
      </c>
      <c r="F445" s="40">
        <v>1643</v>
      </c>
      <c r="G445" s="2" t="s">
        <v>1722</v>
      </c>
      <c r="H445" s="2" t="str">
        <f t="shared" si="48"/>
        <v>USD</v>
      </c>
      <c r="I445" s="26" t="str">
        <f>Table110[[#This Row],[Short Description]]</f>
        <v>W2-218W</v>
      </c>
      <c r="J445" s="2" t="s">
        <v>1724</v>
      </c>
      <c r="K445" s="2" t="s">
        <v>1332</v>
      </c>
      <c r="L445" s="2" t="str">
        <f t="shared" si="49"/>
        <v>Current</v>
      </c>
      <c r="M445" s="2" t="s">
        <v>400</v>
      </c>
      <c r="N445" s="2" t="str">
        <f t="shared" si="50"/>
        <v>Standard Freight</v>
      </c>
      <c r="O445" s="2" t="s">
        <v>39</v>
      </c>
      <c r="P445" s="2" t="s">
        <v>121</v>
      </c>
      <c r="Q445" s="46" t="str">
        <f t="shared" si="44"/>
        <v>https://www.biamp.com</v>
      </c>
      <c r="R445" s="2" t="str">
        <f>Table110[[#This Row],[Manufacturer''s Category]]</f>
        <v>Community</v>
      </c>
    </row>
    <row r="446" spans="1:18" ht="42" customHeight="1" x14ac:dyDescent="0.3">
      <c r="A446" s="2" t="str">
        <f t="shared" si="42"/>
        <v>Biamp Systems</v>
      </c>
      <c r="B446" s="17">
        <f t="shared" si="43"/>
        <v>46076</v>
      </c>
      <c r="C446" s="39" t="s">
        <v>4432</v>
      </c>
      <c r="D446" s="2" t="s">
        <v>1726</v>
      </c>
      <c r="E446" s="2" t="s">
        <v>38</v>
      </c>
      <c r="F446" s="40">
        <v>1751</v>
      </c>
      <c r="G446" s="2" t="s">
        <v>1725</v>
      </c>
      <c r="H446" s="2" t="str">
        <f t="shared" si="48"/>
        <v>USD</v>
      </c>
      <c r="I446" s="26" t="str">
        <f>Table110[[#This Row],[Short Description]]</f>
        <v>W2-218WT</v>
      </c>
      <c r="J446" s="2" t="s">
        <v>1727</v>
      </c>
      <c r="K446" s="2" t="s">
        <v>1332</v>
      </c>
      <c r="L446" s="2" t="str">
        <f t="shared" si="49"/>
        <v>Current</v>
      </c>
      <c r="M446" s="2" t="s">
        <v>400</v>
      </c>
      <c r="N446" s="2" t="str">
        <f t="shared" si="50"/>
        <v>Standard Freight</v>
      </c>
      <c r="O446" s="2" t="s">
        <v>39</v>
      </c>
      <c r="P446" s="2" t="s">
        <v>121</v>
      </c>
      <c r="Q446" s="46" t="str">
        <f t="shared" si="44"/>
        <v>https://www.biamp.com</v>
      </c>
      <c r="R446" s="2" t="str">
        <f>Table110[[#This Row],[Manufacturer''s Category]]</f>
        <v>Community</v>
      </c>
    </row>
    <row r="447" spans="1:18" ht="42" customHeight="1" x14ac:dyDescent="0.3">
      <c r="A447" s="2" t="str">
        <f t="shared" si="42"/>
        <v>Biamp Systems</v>
      </c>
      <c r="B447" s="17">
        <f t="shared" si="43"/>
        <v>46076</v>
      </c>
      <c r="C447" s="39" t="s">
        <v>4433</v>
      </c>
      <c r="D447" s="26" t="s">
        <v>1729</v>
      </c>
      <c r="E447" s="26" t="s">
        <v>38</v>
      </c>
      <c r="F447" s="69">
        <v>2650</v>
      </c>
      <c r="G447" s="2" t="s">
        <v>1728</v>
      </c>
      <c r="H447" s="2" t="str">
        <f t="shared" si="48"/>
        <v>USD</v>
      </c>
      <c r="I447" s="26" t="str">
        <f>Table110[[#This Row],[Short Description]]</f>
        <v>W2-2W8</v>
      </c>
      <c r="J447" s="26" t="s">
        <v>1730</v>
      </c>
      <c r="K447" s="2" t="s">
        <v>1332</v>
      </c>
      <c r="L447" s="2" t="str">
        <f t="shared" si="49"/>
        <v>Current</v>
      </c>
      <c r="M447" s="2" t="s">
        <v>400</v>
      </c>
      <c r="N447" s="2" t="str">
        <f t="shared" si="50"/>
        <v>Standard Freight</v>
      </c>
      <c r="O447" s="2" t="s">
        <v>39</v>
      </c>
      <c r="P447" s="2" t="s">
        <v>121</v>
      </c>
      <c r="Q447" s="46" t="str">
        <f t="shared" si="44"/>
        <v>https://www.biamp.com</v>
      </c>
      <c r="R447" s="2" t="str">
        <f>Table110[[#This Row],[Manufacturer''s Category]]</f>
        <v>Community</v>
      </c>
    </row>
    <row r="448" spans="1:18" ht="42" customHeight="1" x14ac:dyDescent="0.3">
      <c r="A448" s="2" t="str">
        <f t="shared" si="42"/>
        <v>Biamp Systems</v>
      </c>
      <c r="B448" s="17">
        <f t="shared" si="43"/>
        <v>46076</v>
      </c>
      <c r="C448" s="39" t="s">
        <v>4434</v>
      </c>
      <c r="D448" s="2" t="s">
        <v>1732</v>
      </c>
      <c r="E448" s="26" t="s">
        <v>38</v>
      </c>
      <c r="F448" s="40">
        <v>2756</v>
      </c>
      <c r="G448" s="2" t="s">
        <v>1731</v>
      </c>
      <c r="H448" s="2" t="str">
        <f t="shared" si="48"/>
        <v>USD</v>
      </c>
      <c r="I448" s="26" t="str">
        <f>Table110[[#This Row],[Short Description]]</f>
        <v>W2-2W8T</v>
      </c>
      <c r="J448" s="26" t="s">
        <v>1733</v>
      </c>
      <c r="K448" s="2" t="s">
        <v>1332</v>
      </c>
      <c r="L448" s="2" t="str">
        <f t="shared" si="49"/>
        <v>Current</v>
      </c>
      <c r="M448" s="2" t="s">
        <v>400</v>
      </c>
      <c r="N448" s="2" t="str">
        <f t="shared" si="50"/>
        <v>Standard Freight</v>
      </c>
      <c r="O448" s="2" t="s">
        <v>39</v>
      </c>
      <c r="P448" s="2" t="s">
        <v>121</v>
      </c>
      <c r="Q448" s="46" t="str">
        <f t="shared" si="44"/>
        <v>https://www.biamp.com</v>
      </c>
      <c r="R448" s="2" t="str">
        <f>Table110[[#This Row],[Manufacturer''s Category]]</f>
        <v>Community</v>
      </c>
    </row>
    <row r="449" spans="1:18" ht="42" customHeight="1" x14ac:dyDescent="0.3">
      <c r="A449" s="2" t="str">
        <f t="shared" si="42"/>
        <v>Biamp Systems</v>
      </c>
      <c r="B449" s="17">
        <f t="shared" si="43"/>
        <v>46076</v>
      </c>
      <c r="C449" s="39" t="s">
        <v>4435</v>
      </c>
      <c r="D449" s="2" t="s">
        <v>1735</v>
      </c>
      <c r="E449" s="26" t="s">
        <v>38</v>
      </c>
      <c r="F449" s="40">
        <v>2650</v>
      </c>
      <c r="G449" s="2" t="s">
        <v>1734</v>
      </c>
      <c r="H449" s="2" t="str">
        <f t="shared" si="48"/>
        <v>USD</v>
      </c>
      <c r="I449" s="26" t="str">
        <f>Table110[[#This Row],[Short Description]]</f>
        <v>W2-2W8W</v>
      </c>
      <c r="J449" s="26" t="s">
        <v>1736</v>
      </c>
      <c r="K449" s="2" t="s">
        <v>1332</v>
      </c>
      <c r="L449" s="2" t="str">
        <f t="shared" si="49"/>
        <v>Current</v>
      </c>
      <c r="M449" s="2" t="s">
        <v>400</v>
      </c>
      <c r="N449" s="2" t="str">
        <f t="shared" si="50"/>
        <v>Standard Freight</v>
      </c>
      <c r="O449" s="2" t="s">
        <v>39</v>
      </c>
      <c r="P449" s="2" t="s">
        <v>121</v>
      </c>
      <c r="Q449" s="46" t="str">
        <f t="shared" si="44"/>
        <v>https://www.biamp.com</v>
      </c>
      <c r="R449" s="2" t="str">
        <f>Table110[[#This Row],[Manufacturer''s Category]]</f>
        <v>Community</v>
      </c>
    </row>
    <row r="450" spans="1:18" ht="42" customHeight="1" x14ac:dyDescent="0.3">
      <c r="A450" s="2" t="str">
        <f t="shared" si="42"/>
        <v>Biamp Systems</v>
      </c>
      <c r="B450" s="17">
        <f t="shared" si="43"/>
        <v>46076</v>
      </c>
      <c r="C450" s="39" t="s">
        <v>4436</v>
      </c>
      <c r="D450" s="2" t="s">
        <v>1738</v>
      </c>
      <c r="E450" s="2" t="s">
        <v>38</v>
      </c>
      <c r="F450" s="40">
        <v>2756</v>
      </c>
      <c r="G450" s="2" t="s">
        <v>1737</v>
      </c>
      <c r="H450" s="2" t="str">
        <f t="shared" si="48"/>
        <v>USD</v>
      </c>
      <c r="I450" s="2" t="str">
        <f>Table110[[#This Row],[Short Description]]</f>
        <v>W2-2W8WT</v>
      </c>
      <c r="J450" s="2" t="s">
        <v>1739</v>
      </c>
      <c r="K450" s="2" t="s">
        <v>1332</v>
      </c>
      <c r="L450" s="2" t="str">
        <f t="shared" si="49"/>
        <v>Current</v>
      </c>
      <c r="M450" s="2" t="s">
        <v>400</v>
      </c>
      <c r="N450" s="2" t="str">
        <f t="shared" si="50"/>
        <v>Standard Freight</v>
      </c>
      <c r="O450" s="2" t="s">
        <v>39</v>
      </c>
      <c r="P450" s="2" t="s">
        <v>121</v>
      </c>
      <c r="Q450" s="46" t="str">
        <f t="shared" si="44"/>
        <v>https://www.biamp.com</v>
      </c>
      <c r="R450" s="2" t="str">
        <f>Table110[[#This Row],[Manufacturer''s Category]]</f>
        <v>Community</v>
      </c>
    </row>
  </sheetData>
  <sheetProtection algorithmName="SHA-512" hashValue="oJP/N7EhNPpzk4p7mmB4XFxJGniG+soGNxacxOVCRv0uUg1GFbA/vI9PNMPxzjTB3FnBvPs8bIFNaLTMk+RZsA==" saltValue="rKwJ2t+z5NT9qtkZuUVUMw==" spinCount="100000" sheet="1" objects="1" scenarios="1"/>
  <conditionalFormatting sqref="C7:C9">
    <cfRule type="duplicateValues" dxfId="38" priority="13"/>
  </conditionalFormatting>
  <conditionalFormatting sqref="C10 C2:C6">
    <cfRule type="duplicateValues" dxfId="37" priority="14"/>
  </conditionalFormatting>
  <conditionalFormatting sqref="C395">
    <cfRule type="duplicateValues" dxfId="36" priority="12"/>
  </conditionalFormatting>
  <conditionalFormatting sqref="C396:C397">
    <cfRule type="duplicateValues" dxfId="35" priority="11"/>
  </conditionalFormatting>
  <conditionalFormatting sqref="C399">
    <cfRule type="duplicateValues" dxfId="34" priority="10"/>
  </conditionalFormatting>
  <conditionalFormatting sqref="C402">
    <cfRule type="duplicateValues" dxfId="33" priority="9"/>
  </conditionalFormatting>
  <conditionalFormatting sqref="C403">
    <cfRule type="duplicateValues" dxfId="32" priority="8"/>
  </conditionalFormatting>
  <conditionalFormatting sqref="C404">
    <cfRule type="duplicateValues" dxfId="31" priority="7"/>
  </conditionalFormatting>
  <conditionalFormatting sqref="C405">
    <cfRule type="duplicateValues" dxfId="30" priority="6"/>
  </conditionalFormatting>
  <conditionalFormatting sqref="C406:C407">
    <cfRule type="duplicateValues" dxfId="29" priority="5"/>
  </conditionalFormatting>
  <conditionalFormatting sqref="C408">
    <cfRule type="duplicateValues" dxfId="28" priority="4"/>
  </conditionalFormatting>
  <conditionalFormatting sqref="C447">
    <cfRule type="duplicateValues" dxfId="27" priority="1"/>
  </conditionalFormatting>
  <conditionalFormatting sqref="C448:C449">
    <cfRule type="duplicateValues" dxfId="26" priority="24"/>
  </conditionalFormatting>
  <hyperlinks>
    <hyperlink ref="Q2" r:id="rId1" display="https://www.biamp.com" xr:uid="{40E7E8C8-BA9A-4ABD-A00D-FA059AA227B9}"/>
    <hyperlink ref="Q3" r:id="rId2" display="https://www.biamp.com" xr:uid="{AC8F4160-D69B-4DB3-A262-27D9B700F9C7}"/>
    <hyperlink ref="Q4" r:id="rId3" display="https://www.biamp.com" xr:uid="{622C4DCE-0776-45E3-AA14-01D46E621C11}"/>
    <hyperlink ref="Q5" r:id="rId4" display="https://www.biamp.com" xr:uid="{416887EB-3305-4833-BD02-DCABD71CD798}"/>
    <hyperlink ref="Q6" r:id="rId5" display="https://www.biamp.com" xr:uid="{B959A6E6-E067-466D-82B9-43B841A372ED}"/>
    <hyperlink ref="Q7" r:id="rId6" display="https://www.biamp.com" xr:uid="{5A3C71AA-A01A-4EAE-BC4F-863270A2120A}"/>
    <hyperlink ref="Q8" r:id="rId7" display="https://www.biamp.com" xr:uid="{39392C53-BA2C-441E-A89B-F3FCB9F3D757}"/>
    <hyperlink ref="Q9" r:id="rId8" display="https://www.biamp.com" xr:uid="{50BFEED6-56F5-44A0-B0F6-B2B38FE25D20}"/>
    <hyperlink ref="Q10" r:id="rId9" display="https://www.biamp.com" xr:uid="{635B10BE-EA19-465B-A755-E17E4462D53F}"/>
    <hyperlink ref="Q11" r:id="rId10" display="https://www.biamp.com" xr:uid="{3E028649-E630-43EA-835A-DBCE95ECB40B}"/>
    <hyperlink ref="Q12" r:id="rId11" display="https://www.biamp.com" xr:uid="{32F39CD1-7C1B-4585-8219-9897BB6F1F4A}"/>
    <hyperlink ref="Q13" r:id="rId12" display="https://www.biamp.com" xr:uid="{07B637C0-1AE1-4A35-B91C-1D3FF5FA9F1F}"/>
    <hyperlink ref="Q14" r:id="rId13" display="https://www.biamp.com" xr:uid="{7CAF10E1-C431-4640-A871-1F0DD2FF2005}"/>
    <hyperlink ref="Q15" r:id="rId14" display="https://www.biamp.com" xr:uid="{1FE72EAE-86E8-4536-976C-BE9AAE2C6D30}"/>
    <hyperlink ref="Q16" r:id="rId15" display="https://www.biamp.com" xr:uid="{182DFE24-8261-4CBA-BAA7-754F581D6934}"/>
    <hyperlink ref="Q17" r:id="rId16" display="https://www.biamp.com" xr:uid="{58651515-3657-4854-91AA-AEEBE6C94A75}"/>
    <hyperlink ref="Q18" r:id="rId17" display="https://www.biamp.com" xr:uid="{923D2EC5-B6BF-4206-802F-9833D52C60D7}"/>
    <hyperlink ref="Q19" r:id="rId18" display="https://www.biamp.com" xr:uid="{A5AAF035-BA5D-4087-AE7B-95C264FF8ACE}"/>
    <hyperlink ref="Q20" r:id="rId19" display="https://www.biamp.com" xr:uid="{876091F0-40AB-4C5B-9882-2B3AA21A3260}"/>
    <hyperlink ref="Q21" r:id="rId20" display="https://www.biamp.com" xr:uid="{58401AC9-7D9E-4101-B2C1-53913765EA72}"/>
    <hyperlink ref="Q22" r:id="rId21" display="https://www.biamp.com" xr:uid="{7579023A-5BB6-439F-8D05-3BEA6E8017EA}"/>
    <hyperlink ref="Q23" r:id="rId22" display="https://www.biamp.com" xr:uid="{AC0E42AF-8289-4506-A0D5-88EFA5FDA072}"/>
    <hyperlink ref="Q24" r:id="rId23" display="https://www.biamp.com" xr:uid="{AB375E0D-0BF2-47F6-BF87-1C476621AA94}"/>
    <hyperlink ref="Q25" r:id="rId24" display="https://www.biamp.com" xr:uid="{644A8D84-F5AF-4B44-8E2E-04C3316EA5C6}"/>
    <hyperlink ref="Q26" r:id="rId25" display="https://www.biamp.com" xr:uid="{93590C5A-4DE6-423A-B7BB-EF4268B8021D}"/>
    <hyperlink ref="Q27" r:id="rId26" display="https://www.biamp.com" xr:uid="{87798195-ED8D-4D7C-A85E-780204048AA9}"/>
    <hyperlink ref="Q28" r:id="rId27" display="https://www.biamp.com" xr:uid="{05CF07AE-94D6-437B-B5BF-53CA8CD68CB7}"/>
    <hyperlink ref="Q29" r:id="rId28" display="https://www.biamp.com" xr:uid="{8D750A7D-1F1D-422D-B550-7EC6F3622691}"/>
    <hyperlink ref="Q30" r:id="rId29" display="https://www.biamp.com" xr:uid="{4A1A0284-605F-4F4B-A0E8-0E009A4B45F5}"/>
    <hyperlink ref="Q31" r:id="rId30" display="https://www.biamp.com" xr:uid="{F424E4FA-8488-40C8-AEBE-39B9E169B242}"/>
    <hyperlink ref="Q32" r:id="rId31" display="https://www.biamp.com" xr:uid="{E7F4C27D-AD21-4108-8FEE-8B6AF8C711FE}"/>
    <hyperlink ref="Q33" r:id="rId32" display="https://www.biamp.com" xr:uid="{9808EDE9-E416-4EA6-95CB-E0CBF044C9EF}"/>
    <hyperlink ref="Q34" r:id="rId33" display="https://www.biamp.com" xr:uid="{D502A5AF-A1CB-457F-AA40-84B814C29809}"/>
    <hyperlink ref="Q35" r:id="rId34" display="https://www.biamp.com" xr:uid="{C39095E3-C06C-40C6-9F8F-BA8AE874F571}"/>
    <hyperlink ref="Q36" r:id="rId35" display="https://www.biamp.com" xr:uid="{965356A0-8C62-4223-ABED-666921C6CADB}"/>
    <hyperlink ref="Q37" r:id="rId36" display="https://www.biamp.com" xr:uid="{F8DAA645-C441-422A-BD96-6EB675B4EE1D}"/>
    <hyperlink ref="Q38" r:id="rId37" display="https://www.biamp.com" xr:uid="{D4303E26-31E1-407B-8CA6-4A978587F002}"/>
    <hyperlink ref="Q39" r:id="rId38" display="https://www.biamp.com" xr:uid="{4DC19A4A-77DC-4914-AD73-CB2052598DA6}"/>
    <hyperlink ref="Q40" r:id="rId39" display="https://www.biamp.com" xr:uid="{58ED7FB9-166E-4FE0-8335-F0FBA1FC3FE5}"/>
    <hyperlink ref="Q41" r:id="rId40" display="https://www.biamp.com" xr:uid="{27EE5194-76FE-4647-B882-ED322E222FF6}"/>
    <hyperlink ref="Q42" r:id="rId41" display="https://www.biamp.com" xr:uid="{8BA8E789-4BA6-4D2E-8A6D-0530281CC954}"/>
    <hyperlink ref="Q43" r:id="rId42" display="https://www.biamp.com" xr:uid="{A47D7352-8F9C-4936-8A27-B3B43A1F73F7}"/>
    <hyperlink ref="Q44" r:id="rId43" display="https://www.biamp.com" xr:uid="{9DB6CEEE-5A9F-45C0-8B93-9B083555BD96}"/>
    <hyperlink ref="Q45" r:id="rId44" display="https://www.biamp.com" xr:uid="{BA18CB7B-0834-4EBB-BB1B-1CEFF05910D1}"/>
    <hyperlink ref="Q46" r:id="rId45" display="https://www.biamp.com" xr:uid="{440D0B3F-7A32-47A2-BA0E-BA99AD835D55}"/>
    <hyperlink ref="Q47" r:id="rId46" display="https://www.biamp.com" xr:uid="{CEF24612-CE16-481F-8746-46B1FD958D6D}"/>
    <hyperlink ref="Q48" r:id="rId47" display="https://www.biamp.com" xr:uid="{3FF30EB9-CE90-49CF-B49F-5129D881C1B4}"/>
    <hyperlink ref="Q49" r:id="rId48" display="https://www.biamp.com" xr:uid="{CA428156-E764-4549-985B-77655A854908}"/>
    <hyperlink ref="Q50" r:id="rId49" display="https://www.biamp.com" xr:uid="{F35A9BA4-4C00-425E-BA4F-FD0750BA74B3}"/>
    <hyperlink ref="Q51" r:id="rId50" display="https://www.biamp.com" xr:uid="{F61F5261-CB6E-4CC1-B666-2D506BB433A7}"/>
    <hyperlink ref="Q52" r:id="rId51" display="https://www.biamp.com" xr:uid="{E5D4DECB-4D1D-473C-B8D5-A88EE920A8A6}"/>
    <hyperlink ref="Q53" r:id="rId52" display="https://www.biamp.com" xr:uid="{6F482CBC-4811-4054-B539-A7556B3567EC}"/>
    <hyperlink ref="Q54" r:id="rId53" display="https://www.biamp.com" xr:uid="{4FC3D68B-5919-4AA9-979A-2ACF98C16EDD}"/>
    <hyperlink ref="Q55" r:id="rId54" display="https://www.biamp.com" xr:uid="{C9420B29-07C5-42FF-AD36-F36A5779EDED}"/>
    <hyperlink ref="Q56" r:id="rId55" display="https://www.biamp.com" xr:uid="{3CA3FE1E-BAAC-4F3C-8A14-CEAC9D506B81}"/>
    <hyperlink ref="Q57" r:id="rId56" display="https://www.biamp.com" xr:uid="{04E4ECF7-39E7-41B1-A8F4-B7DBDD8CBA89}"/>
    <hyperlink ref="Q58" r:id="rId57" display="https://www.biamp.com" xr:uid="{D5721EE3-A211-40FC-A70D-DF735D038922}"/>
    <hyperlink ref="Q59" r:id="rId58" display="https://www.biamp.com" xr:uid="{086CA0D5-63D7-4053-A3BB-79EFA4A03F62}"/>
    <hyperlink ref="Q60" r:id="rId59" display="https://www.biamp.com" xr:uid="{606F87DA-5F8F-49B5-B1B3-4080E385C6AA}"/>
    <hyperlink ref="Q61" r:id="rId60" display="https://www.biamp.com" xr:uid="{6FD1F282-CEB1-4C45-99F8-325BF366B7F4}"/>
    <hyperlink ref="Q62" r:id="rId61" display="https://www.biamp.com" xr:uid="{8CD7BF92-C069-46EE-8348-C53FA189ADBB}"/>
    <hyperlink ref="Q63" r:id="rId62" display="https://www.biamp.com" xr:uid="{BF154692-3D66-482E-A199-D4583DCF4C22}"/>
    <hyperlink ref="Q64" r:id="rId63" display="https://www.biamp.com" xr:uid="{D76FE7DE-9F04-4973-8B33-15F6E1C4554A}"/>
    <hyperlink ref="Q65" r:id="rId64" display="https://www.biamp.com" xr:uid="{EB49415D-C3C3-465F-B613-FF17A43654DA}"/>
    <hyperlink ref="Q66" r:id="rId65" display="https://www.biamp.com" xr:uid="{5D9FCF0A-534A-489E-9F6B-1759B869D978}"/>
    <hyperlink ref="Q67" r:id="rId66" display="https://www.biamp.com" xr:uid="{4E6E4705-62DE-444B-8D2C-599DE39EC826}"/>
    <hyperlink ref="Q68" r:id="rId67" display="https://www.biamp.com" xr:uid="{7733E1EF-A7D1-4189-9202-7AA10C496E50}"/>
    <hyperlink ref="Q69" r:id="rId68" display="https://www.biamp.com" xr:uid="{852E2D57-22C6-4965-8C95-526A645CAF3F}"/>
    <hyperlink ref="Q70" r:id="rId69" display="https://www.biamp.com" xr:uid="{FA4D4333-2D9D-40E4-BB1D-4B8E10512AB6}"/>
    <hyperlink ref="Q71" r:id="rId70" display="https://www.biamp.com" xr:uid="{4A35E869-4B58-412E-94E0-2C907270C4A9}"/>
    <hyperlink ref="Q72" r:id="rId71" display="https://www.biamp.com" xr:uid="{159CA679-772F-4A4D-996B-30C0202F231C}"/>
    <hyperlink ref="Q73" r:id="rId72" display="https://www.biamp.com" xr:uid="{BE697F02-EF38-447F-8011-463C6F1EE5F3}"/>
    <hyperlink ref="Q74" r:id="rId73" display="https://www.biamp.com" xr:uid="{F580DCBC-E83E-4F16-8F2B-10DF9C1CA27E}"/>
    <hyperlink ref="Q75" r:id="rId74" display="https://www.biamp.com" xr:uid="{3799B781-3546-424D-9ECB-A95097D00A0F}"/>
    <hyperlink ref="Q76" r:id="rId75" display="https://www.biamp.com" xr:uid="{362A9699-08DA-4BC1-AA31-0E5EE71D9408}"/>
    <hyperlink ref="Q77" r:id="rId76" display="https://www.biamp.com" xr:uid="{AD77E6A4-5397-4411-8A84-13C21843EBC2}"/>
    <hyperlink ref="Q78" r:id="rId77" display="https://www.biamp.com" xr:uid="{105D3CE6-87BA-4F70-8619-70FBDE0BDDAA}"/>
    <hyperlink ref="Q79" r:id="rId78" display="https://www.biamp.com" xr:uid="{535FEAB6-9372-45F1-858D-5554CBD62B30}"/>
    <hyperlink ref="Q80" r:id="rId79" display="https://www.biamp.com" xr:uid="{B5CE9BE6-4A87-472A-8312-48FF9EF30120}"/>
    <hyperlink ref="Q81" r:id="rId80" display="https://www.biamp.com" xr:uid="{4E4DAC34-0D6E-4878-9868-5C07379E44FC}"/>
    <hyperlink ref="Q82" r:id="rId81" display="https://www.biamp.com" xr:uid="{77649154-36FE-4926-AECD-3AC20265023F}"/>
    <hyperlink ref="Q83" r:id="rId82" display="https://www.biamp.com" xr:uid="{A4EAA994-BC8C-42C9-A442-E08A4407F80D}"/>
    <hyperlink ref="Q84" r:id="rId83" display="https://www.biamp.com" xr:uid="{FC25127B-B206-4AEE-9746-018E817C402E}"/>
    <hyperlink ref="Q85" r:id="rId84" display="https://www.biamp.com" xr:uid="{B68A2E9C-6B45-42BA-B8CF-F97EA2DC5485}"/>
    <hyperlink ref="Q86" r:id="rId85" display="https://www.biamp.com" xr:uid="{41015840-F990-48A4-A308-B27643ED7D07}"/>
    <hyperlink ref="Q87" r:id="rId86" display="https://www.biamp.com" xr:uid="{07CBEE2A-8D1D-4272-AE5B-A292A537B60F}"/>
    <hyperlink ref="Q88" r:id="rId87" display="https://www.biamp.com" xr:uid="{FC32BCE7-7322-4988-B97E-9D8B0AB794E2}"/>
    <hyperlink ref="Q89" r:id="rId88" display="https://www.biamp.com" xr:uid="{EB210B7E-7889-4FF9-AB66-BC5468E35A7D}"/>
    <hyperlink ref="Q90" r:id="rId89" display="https://www.biamp.com" xr:uid="{1339F605-C233-4A6E-AE0C-3A4257EB4420}"/>
    <hyperlink ref="Q91" r:id="rId90" display="https://www.biamp.com" xr:uid="{299B3D4C-D3D3-4DD3-9A5E-83590E28554D}"/>
    <hyperlink ref="Q92" r:id="rId91" display="https://www.biamp.com" xr:uid="{1F6882F7-372B-473E-8274-C7F0CB828B2D}"/>
    <hyperlink ref="Q93" r:id="rId92" display="https://www.biamp.com" xr:uid="{0EA4D892-CC69-4EA0-AC3F-67CDFE2968CC}"/>
    <hyperlink ref="Q94" r:id="rId93" display="https://www.biamp.com" xr:uid="{2ACFF0D0-E772-4ED6-8FCB-D4427BEFF14D}"/>
    <hyperlink ref="Q95" r:id="rId94" display="https://www.biamp.com" xr:uid="{E0251D35-4BFD-4882-9389-D41B715922E6}"/>
    <hyperlink ref="Q96" r:id="rId95" display="https://www.biamp.com" xr:uid="{B71223FB-3E88-49D8-8B87-CD32D54B49DA}"/>
    <hyperlink ref="Q97" r:id="rId96" display="https://www.biamp.com" xr:uid="{27F371BE-DF4E-48B2-9BFE-1034E11A22F4}"/>
    <hyperlink ref="Q98" r:id="rId97" display="https://www.biamp.com" xr:uid="{30BBFC1B-E205-440C-AB54-38089A58AF0B}"/>
    <hyperlink ref="Q99" r:id="rId98" display="https://www.biamp.com" xr:uid="{FEEBFF8E-A13F-405A-B55B-515F7284CFEC}"/>
    <hyperlink ref="Q100" r:id="rId99" display="https://www.biamp.com" xr:uid="{DC481F77-CCBB-4775-8369-38EDD63B28B3}"/>
    <hyperlink ref="Q101" r:id="rId100" display="https://www.biamp.com" xr:uid="{9D220D99-C7E0-4BFC-A7CC-473F2431C0E2}"/>
    <hyperlink ref="Q102" r:id="rId101" display="https://www.biamp.com" xr:uid="{2BBEB1D4-88CF-4FB0-8FD7-CB83593D8552}"/>
    <hyperlink ref="Q103" r:id="rId102" display="https://www.biamp.com" xr:uid="{0CCC24CA-6C99-4FA0-9C70-2416A9AB2AA9}"/>
    <hyperlink ref="Q104" r:id="rId103" display="https://www.biamp.com" xr:uid="{5CBE4BC8-8C04-4B85-AB2D-A2EF9780BEA5}"/>
    <hyperlink ref="Q105" r:id="rId104" display="https://www.biamp.com" xr:uid="{AE0D0924-F4F5-4785-9A62-674627A8A64A}"/>
    <hyperlink ref="Q106" r:id="rId105" display="https://www.biamp.com" xr:uid="{D3218F9F-7153-4ED2-B81B-B81EAC3A1AA0}"/>
    <hyperlink ref="Q107" r:id="rId106" display="https://www.biamp.com" xr:uid="{0820AB5E-FA75-47BD-A8EA-65C905BBE20D}"/>
    <hyperlink ref="Q108" r:id="rId107" display="https://www.biamp.com" xr:uid="{7405E5BA-5E0B-4DA3-A4E4-4EF023356F3A}"/>
    <hyperlink ref="Q109" r:id="rId108" display="https://www.biamp.com" xr:uid="{47BA66C0-4B73-41D9-844B-AD824DEB5F49}"/>
    <hyperlink ref="Q110" r:id="rId109" display="https://www.biamp.com" xr:uid="{53C32F58-1ECF-4A2C-96F2-4EA31DB4BE42}"/>
    <hyperlink ref="Q111" r:id="rId110" display="https://www.biamp.com" xr:uid="{E72121E4-CB44-41D0-9F1D-F8515B87B65F}"/>
    <hyperlink ref="Q112" r:id="rId111" display="https://www.biamp.com" xr:uid="{D59AED29-50ED-4072-8352-B42A60F38305}"/>
    <hyperlink ref="Q113" r:id="rId112" display="https://www.biamp.com" xr:uid="{778E2AD5-40AF-4F07-9D9B-CFF1829E8811}"/>
    <hyperlink ref="Q114" r:id="rId113" display="https://www.biamp.com" xr:uid="{FA427041-40BB-444C-BE56-BD95A5CA1701}"/>
    <hyperlink ref="Q115" r:id="rId114" display="https://www.biamp.com" xr:uid="{2EA354C9-CAD1-4977-921E-3A7BFB9C78F2}"/>
    <hyperlink ref="Q116" r:id="rId115" display="https://www.biamp.com" xr:uid="{674F28C8-734A-424E-96AE-4C24FB95FBE4}"/>
    <hyperlink ref="Q117" r:id="rId116" display="https://www.biamp.com" xr:uid="{5C3D4C8A-C273-4FD3-BDF7-DA6F14200C6E}"/>
    <hyperlink ref="Q118" r:id="rId117" display="https://www.biamp.com" xr:uid="{8F20EC78-78F3-483A-BAAD-E4F324B983D7}"/>
    <hyperlink ref="Q119" r:id="rId118" display="https://www.biamp.com" xr:uid="{5D9B54E5-5E75-4411-B8B8-B14E755EDDCD}"/>
    <hyperlink ref="Q120" r:id="rId119" display="https://www.biamp.com" xr:uid="{6E1851EA-0F18-4456-A36D-2DF24CD4E489}"/>
    <hyperlink ref="Q121" r:id="rId120" display="https://www.biamp.com" xr:uid="{64B4C16B-243D-49FB-822C-DDB4FE13D2C7}"/>
    <hyperlink ref="Q122" r:id="rId121" display="https://www.biamp.com" xr:uid="{2734B5E4-4A1E-418D-8274-E4124BBF584D}"/>
    <hyperlink ref="Q123" r:id="rId122" display="https://www.biamp.com" xr:uid="{A19C5F23-530F-4379-926E-6D93FAF88C6F}"/>
    <hyperlink ref="Q124" r:id="rId123" display="https://www.biamp.com" xr:uid="{8848C4B8-3AEC-43A3-8340-9D11063DE3F4}"/>
    <hyperlink ref="Q125" r:id="rId124" display="https://www.biamp.com" xr:uid="{25B08788-CD63-4BF5-BD91-B804F514E174}"/>
    <hyperlink ref="Q126" r:id="rId125" display="https://www.biamp.com" xr:uid="{232E71AB-4F30-4B89-8BF5-18BB01C9D066}"/>
    <hyperlink ref="Q127" r:id="rId126" display="https://www.biamp.com" xr:uid="{D3B7D54D-2F81-47BF-9FB1-942866497B76}"/>
    <hyperlink ref="Q128" r:id="rId127" display="https://www.biamp.com" xr:uid="{B879D671-EB3C-4038-ADD0-3156969D70EA}"/>
    <hyperlink ref="Q129" r:id="rId128" display="https://www.biamp.com" xr:uid="{32679638-E6BE-4390-AB25-F692BF28A1D8}"/>
    <hyperlink ref="Q130" r:id="rId129" display="https://www.biamp.com" xr:uid="{87FF4C8F-14FD-4B3E-A5C0-DF68E8EF4299}"/>
    <hyperlink ref="Q131" r:id="rId130" display="https://www.biamp.com" xr:uid="{E221A438-09E1-4130-8B3A-6A009E17F26A}"/>
    <hyperlink ref="Q132" r:id="rId131" display="https://www.biamp.com" xr:uid="{7FBD8CF9-1A05-4BC8-97BE-2115AD462F4C}"/>
    <hyperlink ref="Q133" r:id="rId132" display="https://www.biamp.com" xr:uid="{0E2BDB48-74C2-487C-B71A-6DA5D11D7623}"/>
    <hyperlink ref="Q134" r:id="rId133" display="https://www.biamp.com" xr:uid="{C6DBB90D-480E-4B92-A49E-0F3D01C45BDF}"/>
    <hyperlink ref="Q135" r:id="rId134" display="https://www.biamp.com" xr:uid="{03ADF9B5-0550-4BC6-9216-4400DB203E57}"/>
    <hyperlink ref="Q136" r:id="rId135" display="https://www.biamp.com" xr:uid="{9636003B-80FA-4169-826E-130A725005E7}"/>
    <hyperlink ref="Q137" r:id="rId136" display="https://www.biamp.com" xr:uid="{E5C0E4D9-6FE9-4071-9D3C-9AD8C6631D94}"/>
    <hyperlink ref="Q138" r:id="rId137" display="https://www.biamp.com" xr:uid="{69AA4CA7-48DE-48E1-991A-B73BC394DC7D}"/>
    <hyperlink ref="Q139" r:id="rId138" display="https://www.biamp.com" xr:uid="{630596FE-8D6F-4E60-97B2-8EC0E3490C91}"/>
    <hyperlink ref="Q140" r:id="rId139" display="https://www.biamp.com" xr:uid="{BB6C558C-2A76-4FF6-B8F3-652686694854}"/>
    <hyperlink ref="Q141" r:id="rId140" display="https://www.biamp.com" xr:uid="{21EC681B-6478-41FF-84B2-56293A9A6878}"/>
    <hyperlink ref="Q142" r:id="rId141" display="https://www.biamp.com" xr:uid="{9EED5489-9829-4BB8-A50F-ABBAF530F51B}"/>
    <hyperlink ref="Q143" r:id="rId142" display="https://www.biamp.com" xr:uid="{58D5C671-893C-45E4-8B6A-D7BBABC4C368}"/>
    <hyperlink ref="Q144" r:id="rId143" display="https://www.biamp.com" xr:uid="{BB35304A-F307-46AA-99B1-8E3BC0C1C403}"/>
    <hyperlink ref="Q145" r:id="rId144" display="https://www.biamp.com" xr:uid="{D43FC914-8156-48F5-AC81-2A444DAB6966}"/>
    <hyperlink ref="Q146" r:id="rId145" display="https://www.biamp.com" xr:uid="{C97A47D3-F421-4FD8-B1C5-AEE851A182B3}"/>
    <hyperlink ref="Q147" r:id="rId146" display="https://www.biamp.com" xr:uid="{F645F1B0-8BEB-4E54-B849-AB34B01EF18A}"/>
    <hyperlink ref="Q148" r:id="rId147" display="https://www.biamp.com" xr:uid="{9E0852B2-5F8B-4577-BF03-7E15367970D2}"/>
    <hyperlink ref="Q149" r:id="rId148" display="https://www.biamp.com" xr:uid="{C2FF5FFB-1961-4D6A-A151-CBC764A3371C}"/>
    <hyperlink ref="Q150" r:id="rId149" display="https://www.biamp.com" xr:uid="{3D2F2D22-8D2D-48EF-BF86-480C84385695}"/>
    <hyperlink ref="Q151" r:id="rId150" display="https://www.biamp.com" xr:uid="{F16AF986-7BBD-473A-89DE-F468B804AF8D}"/>
    <hyperlink ref="Q152" r:id="rId151" display="https://www.biamp.com" xr:uid="{6378DA73-B520-4140-8C1E-693C263456EB}"/>
    <hyperlink ref="Q153" r:id="rId152" display="https://www.biamp.com" xr:uid="{718CB110-E2BC-4416-9AFB-11C79EED7BD7}"/>
    <hyperlink ref="Q154" r:id="rId153" display="https://www.biamp.com" xr:uid="{477D17CE-C420-44EE-B5D4-A146D5C1405C}"/>
    <hyperlink ref="Q155" r:id="rId154" display="https://www.biamp.com" xr:uid="{CDDBE34D-4119-454A-9B6B-768E98CA559D}"/>
    <hyperlink ref="Q156" r:id="rId155" display="https://www.biamp.com" xr:uid="{B290B809-DDBA-4C2B-856A-4320CEA983A5}"/>
    <hyperlink ref="Q157" r:id="rId156" display="https://www.biamp.com" xr:uid="{8E6C9109-40A0-4C46-AF1E-E0C8BDBD65EB}"/>
    <hyperlink ref="Q158" r:id="rId157" display="https://www.biamp.com" xr:uid="{25E86DEB-60CA-44E5-8297-0D42113BBF2E}"/>
    <hyperlink ref="Q159" r:id="rId158" display="https://www.biamp.com" xr:uid="{A3B4F427-7F7F-44A0-8B5A-28D32A48BAF4}"/>
    <hyperlink ref="Q160" r:id="rId159" display="https://www.biamp.com" xr:uid="{EA2B6B19-CCA0-462D-8FE7-7F2825F101D6}"/>
    <hyperlink ref="Q161" r:id="rId160" display="https://www.biamp.com" xr:uid="{9398D985-15AF-465B-AE61-7EB06F03BB74}"/>
    <hyperlink ref="Q162" r:id="rId161" display="https://www.biamp.com" xr:uid="{D465FC84-09B6-4E20-AFCD-F0669B9A5B0B}"/>
    <hyperlink ref="Q163" r:id="rId162" display="https://www.biamp.com" xr:uid="{9EBB00F6-C712-414B-8963-6751CE011F9C}"/>
    <hyperlink ref="Q164" r:id="rId163" display="https://www.biamp.com" xr:uid="{3D741E1A-C91C-45CB-ABC4-D3DDE5A94775}"/>
    <hyperlink ref="Q165" r:id="rId164" display="https://www.biamp.com" xr:uid="{4219F78D-CE9B-4F93-A305-B0746A586EF4}"/>
    <hyperlink ref="Q166" r:id="rId165" display="https://www.biamp.com" xr:uid="{BAA77CC3-98ED-40B8-939A-25AEEE178B2A}"/>
    <hyperlink ref="Q167" r:id="rId166" display="https://www.biamp.com" xr:uid="{8A31BF8B-D7DE-4610-807D-FBC315B76DE3}"/>
    <hyperlink ref="Q168" r:id="rId167" display="https://www.biamp.com" xr:uid="{5F0CC8B0-D92B-4BBC-82AE-8E5545235221}"/>
    <hyperlink ref="Q169" r:id="rId168" display="https://www.biamp.com" xr:uid="{1F6E1716-8278-4AD5-96D3-4ABA07AF69CD}"/>
    <hyperlink ref="Q170" r:id="rId169" display="https://www.biamp.com" xr:uid="{8ABEC195-65EC-4F5A-9B6D-DFE407953E61}"/>
    <hyperlink ref="Q171" r:id="rId170" display="https://www.biamp.com" xr:uid="{F177B400-4F30-4CC6-B7E1-9E1156FC68F8}"/>
    <hyperlink ref="Q172" r:id="rId171" display="https://www.biamp.com" xr:uid="{4B622A49-4BB7-4B1B-9F0F-B1D479992428}"/>
    <hyperlink ref="Q173" r:id="rId172" display="https://www.biamp.com" xr:uid="{342FA574-4C67-42B3-A2CA-6E5441C1434F}"/>
    <hyperlink ref="Q174" r:id="rId173" display="https://www.biamp.com" xr:uid="{CA758C3F-D6D3-4357-A558-50A40F77AD11}"/>
    <hyperlink ref="Q175" r:id="rId174" display="https://www.biamp.com" xr:uid="{9FA615DA-593D-48A3-A515-DC6EE2C2C19F}"/>
    <hyperlink ref="Q176" r:id="rId175" display="https://www.biamp.com" xr:uid="{571EF961-DDC9-45F1-8689-40C790513008}"/>
    <hyperlink ref="Q177" r:id="rId176" display="https://www.biamp.com" xr:uid="{B2DE3C8E-71A3-4302-B641-87441F146B26}"/>
    <hyperlink ref="Q178" r:id="rId177" display="https://www.biamp.com" xr:uid="{210A270F-C558-47CD-B8DE-DA2A12F24A84}"/>
    <hyperlink ref="Q179" r:id="rId178" display="https://www.biamp.com" xr:uid="{B6CF25D5-55B1-48BF-82DC-FA71814EA882}"/>
    <hyperlink ref="Q180" r:id="rId179" display="https://www.biamp.com" xr:uid="{F234AADA-0A4B-4E38-9685-B690162E2890}"/>
    <hyperlink ref="Q181" r:id="rId180" display="https://www.biamp.com" xr:uid="{501B8315-7341-41E9-A7A5-497D0FD4294C}"/>
    <hyperlink ref="Q182" r:id="rId181" display="https://www.biamp.com" xr:uid="{E45AF459-73C7-440C-B4A0-F34BCB1F9C87}"/>
    <hyperlink ref="Q183" r:id="rId182" display="https://www.biamp.com" xr:uid="{D37739EE-B7A6-4286-8BCF-480886754775}"/>
    <hyperlink ref="Q184" r:id="rId183" display="https://www.biamp.com" xr:uid="{B5793728-C6C1-4D4D-BCE7-814724090530}"/>
    <hyperlink ref="Q185" r:id="rId184" display="https://www.biamp.com" xr:uid="{90675C22-2C5A-479B-B26A-15FB85ADD7BF}"/>
    <hyperlink ref="Q186" r:id="rId185" display="https://www.biamp.com" xr:uid="{1AA7261D-77BE-4809-BC02-E55FB594689B}"/>
    <hyperlink ref="Q187" r:id="rId186" display="https://www.biamp.com" xr:uid="{FBCD8C29-6B7D-4373-AFAF-9363885435A4}"/>
    <hyperlink ref="Q188" r:id="rId187" display="https://www.biamp.com" xr:uid="{F7FC4741-5D46-4184-856F-36CA78551C3D}"/>
    <hyperlink ref="Q189" r:id="rId188" display="https://www.biamp.com" xr:uid="{7835C187-51D1-4B78-B4B2-78ED72583126}"/>
    <hyperlink ref="Q190" r:id="rId189" display="https://www.biamp.com" xr:uid="{D2A7ADFF-C237-48F7-B7CC-B82B183F05E6}"/>
    <hyperlink ref="Q191" r:id="rId190" display="https://www.biamp.com" xr:uid="{0F256BB8-14FF-4DE2-BBFE-21FE9D537DCF}"/>
    <hyperlink ref="Q192" r:id="rId191" display="https://www.biamp.com" xr:uid="{DEA0E326-F4CE-4C2C-99EE-8C5E2A21E493}"/>
    <hyperlink ref="Q193" r:id="rId192" display="https://www.biamp.com" xr:uid="{A8B4E1FE-FFF6-4D05-BD9D-B8A08163B535}"/>
    <hyperlink ref="Q194" r:id="rId193" display="https://www.biamp.com" xr:uid="{F08FC647-ED52-41F4-9117-6D280AF34BC0}"/>
    <hyperlink ref="Q195" r:id="rId194" display="https://www.biamp.com" xr:uid="{B08263B8-5CE4-4EF5-992E-F6BDC52F23AA}"/>
    <hyperlink ref="Q196" r:id="rId195" display="https://www.biamp.com" xr:uid="{E3F10747-4708-4D00-8474-6F72B1F6A093}"/>
    <hyperlink ref="Q197" r:id="rId196" display="https://www.biamp.com" xr:uid="{BA1575D8-545C-45F4-8AE9-3A7F18530FA6}"/>
    <hyperlink ref="Q198" r:id="rId197" display="https://www.biamp.com" xr:uid="{DF6B898D-A4BC-42C3-A925-97CC865397A5}"/>
    <hyperlink ref="Q199" r:id="rId198" display="https://www.biamp.com" xr:uid="{1EE83691-BFB6-4A6C-AEFD-3E93FB9FBC5E}"/>
    <hyperlink ref="Q200" r:id="rId199" display="https://www.biamp.com" xr:uid="{A5BD979F-536B-4566-9A0E-5483BB13843A}"/>
    <hyperlink ref="Q201" r:id="rId200" display="https://www.biamp.com" xr:uid="{47D8D008-5F0E-4C6D-9CAF-DE884AE7946F}"/>
    <hyperlink ref="Q202" r:id="rId201" display="https://www.biamp.com" xr:uid="{75C81376-94D0-4C40-A2F0-9764C368527C}"/>
    <hyperlink ref="Q203" r:id="rId202" display="https://www.biamp.com" xr:uid="{F52A7F13-1281-43F0-B6BB-12CBB0F8C15C}"/>
    <hyperlink ref="Q204" r:id="rId203" display="https://www.biamp.com" xr:uid="{9D470619-AB4D-458A-98CD-CA1E20A08D94}"/>
    <hyperlink ref="Q205" r:id="rId204" display="https://www.biamp.com" xr:uid="{47D3F765-6707-4721-A03F-2E7246ED4554}"/>
    <hyperlink ref="Q206" r:id="rId205" display="https://www.biamp.com" xr:uid="{85D89187-A21C-4C53-AC17-2C8BDDD09E62}"/>
    <hyperlink ref="Q207" r:id="rId206" display="https://www.biamp.com" xr:uid="{D4435E58-9505-4930-AAE5-0B5C892937E4}"/>
    <hyperlink ref="Q208" r:id="rId207" display="https://www.biamp.com" xr:uid="{61CB991E-814C-46D4-BD5A-D6CD778977D9}"/>
    <hyperlink ref="Q209" r:id="rId208" display="https://www.biamp.com" xr:uid="{B37FAD54-4503-44CD-9792-1CF727228304}"/>
    <hyperlink ref="Q210" r:id="rId209" display="https://www.biamp.com" xr:uid="{65FB737D-7800-451C-BE88-2D12FAAA6556}"/>
    <hyperlink ref="Q211" r:id="rId210" display="https://www.biamp.com" xr:uid="{DD10C46D-44D0-41F1-B38D-40126F211048}"/>
    <hyperlink ref="Q212" r:id="rId211" display="https://www.biamp.com" xr:uid="{3DC35D9F-F661-432A-BC9C-38D4E5D617E1}"/>
    <hyperlink ref="Q213" r:id="rId212" display="https://www.biamp.com" xr:uid="{5C573BD9-6639-473C-B036-D1302626BF41}"/>
    <hyperlink ref="Q214" r:id="rId213" display="https://www.biamp.com" xr:uid="{47ADA4C0-6B5C-46D3-BB31-C5F009C62A2F}"/>
    <hyperlink ref="Q215" r:id="rId214" display="https://www.biamp.com" xr:uid="{D0AEF1D6-E643-49EB-B3AE-FA0F6352F1C8}"/>
    <hyperlink ref="Q216" r:id="rId215" display="https://www.biamp.com" xr:uid="{8CC14569-ED57-477A-97AD-FDB5AE71AB53}"/>
    <hyperlink ref="Q217" r:id="rId216" display="https://www.biamp.com" xr:uid="{B72A8B4F-55C8-468C-AD36-DC23DA46BEF6}"/>
    <hyperlink ref="Q218" r:id="rId217" display="https://www.biamp.com" xr:uid="{0F470FE3-E6FC-4DDC-83B1-EF3756A5C00B}"/>
    <hyperlink ref="Q219" r:id="rId218" display="https://www.biamp.com" xr:uid="{3980A515-62F3-48F4-B113-CBBCECD58E8A}"/>
    <hyperlink ref="Q220" r:id="rId219" display="https://www.biamp.com" xr:uid="{BE009175-1C05-49E1-B547-5A62F7F42FAB}"/>
    <hyperlink ref="Q221" r:id="rId220" display="https://www.biamp.com" xr:uid="{D829A62A-79EF-41C6-BBC0-2221CD8DC579}"/>
    <hyperlink ref="Q222" r:id="rId221" display="https://www.biamp.com" xr:uid="{EE1B0B10-2ADE-4792-9EE2-2A178D077C29}"/>
    <hyperlink ref="Q223" r:id="rId222" display="https://www.biamp.com" xr:uid="{E0EEF81D-0BBC-4EE3-9C35-CDBC88734937}"/>
    <hyperlink ref="Q224" r:id="rId223" display="https://www.biamp.com" xr:uid="{41262458-6E73-47CA-84D5-855207C6AA1C}"/>
    <hyperlink ref="Q225" r:id="rId224" display="https://www.biamp.com" xr:uid="{BCE7323A-3035-4869-A5AA-B4F35D9236A2}"/>
    <hyperlink ref="Q226" r:id="rId225" display="https://www.biamp.com" xr:uid="{8A3B13A1-9AFE-4EF6-9EC0-FA7F624E56FF}"/>
    <hyperlink ref="Q227" r:id="rId226" display="https://www.biamp.com" xr:uid="{7E8531F5-2041-4880-952E-1A0C58ECE24F}"/>
    <hyperlink ref="Q228" r:id="rId227" display="https://www.biamp.com" xr:uid="{4A6A39B3-B199-4C7C-9067-D65D3742E458}"/>
    <hyperlink ref="Q229" r:id="rId228" display="https://www.biamp.com" xr:uid="{5C499F2F-91DD-4381-BECC-2E2B37F37864}"/>
    <hyperlink ref="Q230" r:id="rId229" display="https://www.biamp.com" xr:uid="{3CB672AD-3424-4CBE-A8F5-FC6702B2A2B4}"/>
    <hyperlink ref="Q231" r:id="rId230" display="https://www.biamp.com" xr:uid="{F881B020-5226-4C7E-BF27-871939191971}"/>
    <hyperlink ref="Q232" r:id="rId231" display="https://www.biamp.com" xr:uid="{833C1653-2DD3-422D-AA75-475F2498B63D}"/>
    <hyperlink ref="Q233" r:id="rId232" display="https://www.biamp.com" xr:uid="{66394FC7-89C6-4D25-90DD-F4A23339FD77}"/>
    <hyperlink ref="Q234" r:id="rId233" display="https://www.biamp.com" xr:uid="{D815A41A-72F8-4485-A9BA-963B76C5A5E3}"/>
    <hyperlink ref="Q235" r:id="rId234" display="https://www.biamp.com" xr:uid="{4232CA2B-A530-43A6-A6EC-4863F278FC75}"/>
    <hyperlink ref="Q236" r:id="rId235" display="https://www.biamp.com" xr:uid="{5210EECC-DABA-41D9-8204-707646F85003}"/>
    <hyperlink ref="Q237" r:id="rId236" display="https://www.biamp.com" xr:uid="{8503D6E1-DD9D-4AF5-8E12-CB612D7730DD}"/>
    <hyperlink ref="Q238" r:id="rId237" display="https://www.biamp.com" xr:uid="{030446BD-ABAD-42D9-B897-82863AEAECE6}"/>
    <hyperlink ref="Q239" r:id="rId238" display="https://www.biamp.com" xr:uid="{496BB9C0-BC87-42CD-BB4B-488ED42A803C}"/>
    <hyperlink ref="Q240" r:id="rId239" display="https://www.biamp.com" xr:uid="{5196D6C2-989A-4017-8F4B-9AEE9BEE607B}"/>
    <hyperlink ref="Q241" r:id="rId240" display="https://www.biamp.com" xr:uid="{281BC4F9-0066-4B7B-AD46-37E9AB9911E7}"/>
    <hyperlink ref="Q242" r:id="rId241" display="https://www.biamp.com" xr:uid="{CBF29A31-515C-44F4-A243-4DBDB710DDC9}"/>
    <hyperlink ref="Q243" r:id="rId242" display="https://www.biamp.com" xr:uid="{30C4AFBB-8B1D-4962-B8AE-B371CF2CEF45}"/>
    <hyperlink ref="Q244" r:id="rId243" display="https://www.biamp.com" xr:uid="{520E8A5B-B412-4928-968D-78F60A7CE6F6}"/>
    <hyperlink ref="Q245" r:id="rId244" display="https://www.biamp.com" xr:uid="{EF84FCB5-1512-41FF-873B-34EF9840AD48}"/>
    <hyperlink ref="Q246" r:id="rId245" display="https://www.biamp.com" xr:uid="{F48EFF97-BD47-4110-AF8C-079259729B1B}"/>
    <hyperlink ref="Q247" r:id="rId246" display="https://www.biamp.com" xr:uid="{43A06D24-9BCE-49DC-9EB9-4CCB916F2CD6}"/>
    <hyperlink ref="Q248" r:id="rId247" display="https://www.biamp.com" xr:uid="{6F74A158-2837-42CA-90E4-2FDF4DB07A09}"/>
    <hyperlink ref="Q249" r:id="rId248" display="https://www.biamp.com" xr:uid="{D0F2BEA3-609E-4A37-91DB-D91E621990F9}"/>
    <hyperlink ref="Q250" r:id="rId249" display="https://www.biamp.com" xr:uid="{78D38AE3-D7C4-4CA2-A791-4AF4B646F305}"/>
    <hyperlink ref="Q251" r:id="rId250" display="https://www.biamp.com" xr:uid="{3BC86AB3-6FC0-4D30-B107-40B34ED2CB5F}"/>
    <hyperlink ref="Q252" r:id="rId251" display="https://www.biamp.com" xr:uid="{028B2217-2785-43AA-8BED-7C4972F8EF6B}"/>
    <hyperlink ref="Q253" r:id="rId252" display="https://www.biamp.com" xr:uid="{377A2E17-9F6C-4CF4-83BA-01A6F5A5CBA6}"/>
    <hyperlink ref="Q254" r:id="rId253" display="https://www.biamp.com" xr:uid="{8B3E7AC0-99E4-4722-9282-8014A63F7B4B}"/>
    <hyperlink ref="Q255" r:id="rId254" display="https://www.biamp.com" xr:uid="{6B0B106D-F908-4C66-99D1-A469A2919F9F}"/>
    <hyperlink ref="Q256" r:id="rId255" display="https://www.biamp.com" xr:uid="{AEEB0205-6F96-47B9-8A22-072C9ABE6282}"/>
    <hyperlink ref="Q257" r:id="rId256" display="https://www.biamp.com" xr:uid="{192DD4C8-6633-45AF-8605-EC1223F6DA10}"/>
    <hyperlink ref="Q258" r:id="rId257" display="https://www.biamp.com" xr:uid="{BE61ABBB-72C8-4AD5-8A2E-9D27EE64227B}"/>
    <hyperlink ref="Q259" r:id="rId258" display="https://www.biamp.com" xr:uid="{81D2A9B8-71A2-4C94-84B6-01989BE16487}"/>
    <hyperlink ref="Q260" r:id="rId259" display="https://www.biamp.com" xr:uid="{B1E7F125-26AE-4DF7-B565-1C9EA4A7C8CC}"/>
    <hyperlink ref="Q261" r:id="rId260" display="https://www.biamp.com" xr:uid="{EF65F1B8-9613-4ED9-84EB-2820DD70287D}"/>
    <hyperlink ref="Q262" r:id="rId261" display="https://www.biamp.com" xr:uid="{3922A41F-0CB4-4DE1-8008-D42C6645C26E}"/>
    <hyperlink ref="Q263" r:id="rId262" display="https://www.biamp.com" xr:uid="{00B16064-0095-47AD-83D4-886A943E6CA1}"/>
    <hyperlink ref="Q264" r:id="rId263" display="https://www.biamp.com" xr:uid="{90C92DD3-45EF-4D8F-9DBE-3796754356E8}"/>
    <hyperlink ref="Q265" r:id="rId264" display="https://www.biamp.com" xr:uid="{0E2A0626-2337-440E-B2EA-6B0B1E16321F}"/>
    <hyperlink ref="Q266" r:id="rId265" display="https://www.biamp.com" xr:uid="{AFC75CB4-E414-4F89-B66E-8A7CB790F198}"/>
    <hyperlink ref="Q267" r:id="rId266" display="https://www.biamp.com" xr:uid="{9B687FE2-7262-4283-92D1-F05C5C1BFF09}"/>
    <hyperlink ref="Q268" r:id="rId267" display="https://www.biamp.com" xr:uid="{133F580D-764F-460C-BF79-B628F5CE4E48}"/>
    <hyperlink ref="Q269" r:id="rId268" display="https://www.biamp.com" xr:uid="{7CB8C99C-2AB1-4662-8842-B98736ABD2F5}"/>
    <hyperlink ref="Q270" r:id="rId269" display="https://www.biamp.com" xr:uid="{6988115F-015F-4E42-8ED2-26B95C4C1EB7}"/>
    <hyperlink ref="Q271" r:id="rId270" display="https://www.biamp.com" xr:uid="{5D7D545D-AB23-46C8-AE5F-6FA34BB0F301}"/>
    <hyperlink ref="Q272" r:id="rId271" display="https://www.biamp.com" xr:uid="{B2814AC1-239A-4BED-802B-D09329F37383}"/>
    <hyperlink ref="Q273" r:id="rId272" display="https://www.biamp.com" xr:uid="{C85933D1-DEC4-40F8-8CD3-593458357B34}"/>
    <hyperlink ref="Q274" r:id="rId273" display="https://www.biamp.com" xr:uid="{95AD3882-5330-4F1C-8AC6-CC51A604B752}"/>
    <hyperlink ref="Q275" r:id="rId274" display="https://www.biamp.com" xr:uid="{75B85E30-69AB-4DA8-927B-3B2F2D883FC9}"/>
    <hyperlink ref="Q276" r:id="rId275" display="https://www.biamp.com" xr:uid="{8DE31EA4-A694-4F27-A83C-36ABF53A9FB8}"/>
    <hyperlink ref="Q277" r:id="rId276" display="https://www.biamp.com" xr:uid="{CA5F5552-417F-4BE7-93CF-635D382C8E2C}"/>
    <hyperlink ref="Q278" r:id="rId277" display="https://www.biamp.com" xr:uid="{06591401-BF9B-4674-AAF3-E73DFC6EEED5}"/>
    <hyperlink ref="Q279" r:id="rId278" display="https://www.biamp.com" xr:uid="{947FE7CB-F475-41F2-B176-D63B3D35333D}"/>
    <hyperlink ref="Q280" r:id="rId279" display="https://www.biamp.com" xr:uid="{17B26094-663C-4CCC-BE29-0AB81B14EB8D}"/>
    <hyperlink ref="Q281" r:id="rId280" display="https://www.biamp.com" xr:uid="{B13042D1-1A41-4142-8816-B12590DF6592}"/>
    <hyperlink ref="Q282" r:id="rId281" display="https://www.biamp.com" xr:uid="{FE25E115-E832-4F0E-8071-16BA3CD8A434}"/>
    <hyperlink ref="Q283" r:id="rId282" display="https://www.biamp.com" xr:uid="{D9435285-EA0D-4644-AE7A-6FA8AE4316B3}"/>
    <hyperlink ref="Q284" r:id="rId283" display="https://www.biamp.com" xr:uid="{B4AA29E4-9ADF-42FD-8E99-716EF92D773D}"/>
    <hyperlink ref="Q285" r:id="rId284" display="https://www.biamp.com" xr:uid="{962B1BDD-8ECD-4B64-947C-8A554645B264}"/>
    <hyperlink ref="Q286" r:id="rId285" display="https://www.biamp.com" xr:uid="{9E3771EB-2543-473F-A5D6-038B280DBA0F}"/>
    <hyperlink ref="Q287" r:id="rId286" display="https://www.biamp.com" xr:uid="{D5C712E2-B5B4-4389-BCFA-0972F63A08CB}"/>
    <hyperlink ref="Q288" r:id="rId287" display="https://www.biamp.com" xr:uid="{A1CB5C7C-F57D-4875-B2D8-F31032761C3C}"/>
    <hyperlink ref="Q289" r:id="rId288" display="https://www.biamp.com" xr:uid="{01E3BAC0-DCF0-47C8-93BF-6B6D67B986B4}"/>
    <hyperlink ref="Q290" r:id="rId289" display="https://www.biamp.com" xr:uid="{F3CFD16E-4FD1-48AE-83A6-141DD47A2D1F}"/>
    <hyperlink ref="Q291" r:id="rId290" display="https://www.biamp.com" xr:uid="{D4286843-63B1-4D56-AC10-67672874165F}"/>
    <hyperlink ref="Q292" r:id="rId291" display="https://www.biamp.com" xr:uid="{70022B6D-8450-4FC7-B17D-6F1322FE332A}"/>
    <hyperlink ref="Q293" r:id="rId292" display="https://www.biamp.com" xr:uid="{E02FB6FB-399B-4A74-8DBB-D42EAFF3A285}"/>
    <hyperlink ref="Q294" r:id="rId293" display="https://www.biamp.com" xr:uid="{567CA970-E7E6-4D03-A374-CC86CDB19B39}"/>
    <hyperlink ref="Q295" r:id="rId294" display="https://www.biamp.com" xr:uid="{47B8BBE5-45BB-4722-88C5-951315B10C1B}"/>
    <hyperlink ref="Q296" r:id="rId295" display="https://www.biamp.com" xr:uid="{47C8C05E-24F8-4847-8714-66082AE53614}"/>
    <hyperlink ref="Q297" r:id="rId296" display="https://www.biamp.com" xr:uid="{0C98D223-E514-4339-A821-AACCC17FC3B7}"/>
    <hyperlink ref="Q298" r:id="rId297" display="https://www.biamp.com" xr:uid="{5D61FFF9-55CC-4893-82BA-CB5CA9EC1B1D}"/>
    <hyperlink ref="Q299" r:id="rId298" display="https://www.biamp.com" xr:uid="{9818A109-B73A-40AC-AD48-02A4880AB656}"/>
    <hyperlink ref="Q300" r:id="rId299" display="https://www.biamp.com" xr:uid="{D7F15DCA-551B-404F-A365-04A3CDC02057}"/>
    <hyperlink ref="Q301" r:id="rId300" display="https://www.biamp.com" xr:uid="{8312DEF4-86E1-49F8-999D-992449B38D9E}"/>
    <hyperlink ref="Q302" r:id="rId301" display="https://www.biamp.com" xr:uid="{A169C29E-1595-4595-A634-F013FF41C56C}"/>
    <hyperlink ref="Q303" r:id="rId302" display="https://www.biamp.com" xr:uid="{7BE9C036-9E53-4CFF-97F4-0722EAA75D59}"/>
    <hyperlink ref="Q304" r:id="rId303" display="https://www.biamp.com" xr:uid="{F4366597-B21A-42AF-A1EC-95DEC524CCF0}"/>
    <hyperlink ref="Q305" r:id="rId304" display="https://www.biamp.com" xr:uid="{DB7B24A2-CEDA-4B66-BFB0-5A7C4363D33F}"/>
    <hyperlink ref="Q306" r:id="rId305" display="https://www.biamp.com" xr:uid="{A1DE10A4-7AFF-4FE6-9B99-C229260418C5}"/>
    <hyperlink ref="Q307" r:id="rId306" display="https://www.biamp.com" xr:uid="{7228BC9C-B038-4030-8C24-20131F6E9115}"/>
    <hyperlink ref="Q308" r:id="rId307" display="https://www.biamp.com" xr:uid="{82F7CC50-0218-4474-ABFF-9D0D75C76E98}"/>
    <hyperlink ref="Q309" r:id="rId308" display="https://www.biamp.com" xr:uid="{11C77600-67B0-4D76-8C64-53AC42AE9105}"/>
    <hyperlink ref="Q310" r:id="rId309" display="https://www.biamp.com" xr:uid="{2E350FCB-BEB5-4BF7-9D6C-CAB7EFD67EFB}"/>
    <hyperlink ref="Q311" r:id="rId310" display="https://www.biamp.com" xr:uid="{764BD478-F950-4426-A0D0-50998D254162}"/>
    <hyperlink ref="Q312" r:id="rId311" display="https://www.biamp.com" xr:uid="{FAB466A9-E41F-49FB-B266-B72AC902E8EB}"/>
    <hyperlink ref="Q313" r:id="rId312" display="https://www.biamp.com" xr:uid="{7FEB2184-62A0-43E2-B1B2-4BADCB06111E}"/>
    <hyperlink ref="Q314" r:id="rId313" display="https://www.biamp.com" xr:uid="{E439C36C-449D-44D0-B8BB-96C8C39FD51C}"/>
    <hyperlink ref="Q315" r:id="rId314" display="https://www.biamp.com" xr:uid="{71931386-9075-4C86-91B6-08D87C10DFA9}"/>
    <hyperlink ref="Q316" r:id="rId315" display="https://www.biamp.com" xr:uid="{C5A6EABD-696D-4B94-86D1-0B686B269446}"/>
    <hyperlink ref="Q317" r:id="rId316" display="https://www.biamp.com" xr:uid="{B68A4458-6CAD-4DE1-9CA0-D6D380EEAAD8}"/>
    <hyperlink ref="Q318" r:id="rId317" display="https://www.biamp.com" xr:uid="{1FA2DF11-D590-4BD4-A347-B3CF0B9ADEF0}"/>
    <hyperlink ref="Q319" r:id="rId318" display="https://www.biamp.com" xr:uid="{578CC1CC-9A60-4EF9-A90B-8AB496FCEDF1}"/>
    <hyperlink ref="Q320" r:id="rId319" display="https://www.biamp.com" xr:uid="{1486842E-4389-414B-BA89-77D85622A01A}"/>
    <hyperlink ref="Q321" r:id="rId320" display="https://www.biamp.com" xr:uid="{14A9FF15-2A36-429D-9C2A-FCFEDFB9D408}"/>
    <hyperlink ref="Q322" r:id="rId321" display="https://www.biamp.com" xr:uid="{BB4BC791-3DA7-4FC9-A06D-13D7277284BB}"/>
    <hyperlink ref="Q323" r:id="rId322" display="https://www.biamp.com" xr:uid="{FB4552BA-CDE2-4E6C-81FB-4C02073B5F17}"/>
    <hyperlink ref="Q324" r:id="rId323" display="https://www.biamp.com" xr:uid="{D0B28907-23AB-4563-ADF7-AD686D7F0A3A}"/>
    <hyperlink ref="Q325" r:id="rId324" display="https://www.biamp.com" xr:uid="{DAFED34C-33CF-4897-ADE9-BD2414C51217}"/>
    <hyperlink ref="Q326" r:id="rId325" display="https://www.biamp.com" xr:uid="{33077135-1EA8-4767-AE12-D5E485DDF0A5}"/>
    <hyperlink ref="Q327" r:id="rId326" display="https://www.biamp.com" xr:uid="{15B4ED25-10C5-4707-8720-15FF98E177B1}"/>
    <hyperlink ref="Q328" r:id="rId327" display="https://www.biamp.com" xr:uid="{70CD0CFE-7322-44C0-91FE-389C4DD09DE9}"/>
    <hyperlink ref="Q329" r:id="rId328" display="https://www.biamp.com" xr:uid="{4248555D-3FDC-45AF-BED9-C8173BC68C0C}"/>
    <hyperlink ref="Q330" r:id="rId329" display="https://www.biamp.com" xr:uid="{8E568FAE-3A3F-4A94-814A-91A9BC709C12}"/>
    <hyperlink ref="Q331" r:id="rId330" display="https://www.biamp.com" xr:uid="{3DF805D4-81E2-4F68-AFFB-4AD9B07FD88B}"/>
    <hyperlink ref="Q332" r:id="rId331" display="https://www.biamp.com" xr:uid="{B6307CF9-0359-4699-9B34-1BDF854F9C9B}"/>
    <hyperlink ref="Q333" r:id="rId332" display="https://www.biamp.com" xr:uid="{1EEE9DB4-0ED7-418A-9E2D-75F21F7F60A6}"/>
    <hyperlink ref="Q334" r:id="rId333" display="https://www.biamp.com" xr:uid="{304E17F7-B2E7-4CAC-BE4C-1E224814AB0C}"/>
    <hyperlink ref="Q335" r:id="rId334" display="https://www.biamp.com" xr:uid="{AFA3D6B3-3CEE-4928-902A-B75CACA0F50C}"/>
    <hyperlink ref="Q336" r:id="rId335" display="https://www.biamp.com" xr:uid="{3ECEA6E0-F7A8-48E6-87BB-BC6A4FA977AD}"/>
    <hyperlink ref="Q337" r:id="rId336" display="https://www.biamp.com" xr:uid="{F443E27C-7E35-483B-B517-8CBFFF2D6257}"/>
    <hyperlink ref="Q338" r:id="rId337" display="https://www.biamp.com" xr:uid="{2CB195BC-B26D-4030-AC69-556FF5720526}"/>
    <hyperlink ref="Q339" r:id="rId338" display="https://www.biamp.com" xr:uid="{DB88873D-8B94-4F56-99E1-B4C666E92B5C}"/>
    <hyperlink ref="Q340" r:id="rId339" display="https://www.biamp.com" xr:uid="{BF45BC1B-0BB7-4D0D-B752-532C32422544}"/>
    <hyperlink ref="Q341" r:id="rId340" display="https://www.biamp.com" xr:uid="{29AC1E80-3E62-4CB0-AF2C-722026345758}"/>
    <hyperlink ref="Q342" r:id="rId341" display="https://www.biamp.com" xr:uid="{871F0D65-2A55-403F-A025-F6E933D55A6B}"/>
    <hyperlink ref="Q343" r:id="rId342" display="https://www.biamp.com" xr:uid="{D6336263-D459-4685-AA6E-90E96B8989B2}"/>
    <hyperlink ref="Q344" r:id="rId343" display="https://www.biamp.com" xr:uid="{6EDD42FB-DE05-4A87-8591-8D5678E98AEB}"/>
    <hyperlink ref="Q345" r:id="rId344" display="https://www.biamp.com" xr:uid="{9D73C304-4144-4AEC-BC78-E07E4C36DB2B}"/>
    <hyperlink ref="Q346" r:id="rId345" display="https://www.biamp.com" xr:uid="{D5F7CEA8-B916-406C-9389-D946C057E3BA}"/>
    <hyperlink ref="Q347" r:id="rId346" display="https://www.biamp.com" xr:uid="{AE13087F-81EF-4CA0-82AD-647EAA65664A}"/>
    <hyperlink ref="Q348" r:id="rId347" display="https://www.biamp.com" xr:uid="{A94F59F6-FFD3-43B1-8BE1-5E6E3D752139}"/>
    <hyperlink ref="Q349" r:id="rId348" display="https://www.biamp.com" xr:uid="{5DE7D533-AD37-4C9B-9C46-4E51A349B292}"/>
    <hyperlink ref="Q350" r:id="rId349" display="https://www.biamp.com" xr:uid="{791990B8-31FD-4447-B3C2-01126A57CF33}"/>
    <hyperlink ref="Q351" r:id="rId350" display="https://www.biamp.com" xr:uid="{88A0FD39-0AA2-4EA7-A618-AD2DC3132102}"/>
    <hyperlink ref="Q352" r:id="rId351" display="https://www.biamp.com" xr:uid="{99C09D04-44A6-4647-9093-09B812F3D4D0}"/>
    <hyperlink ref="Q353" r:id="rId352" display="https://www.biamp.com" xr:uid="{5D74A8C7-3B22-4B1F-8C33-7D967F8CBD5A}"/>
    <hyperlink ref="Q354" r:id="rId353" display="https://www.biamp.com" xr:uid="{B337305E-1C6C-4DA4-9F3B-AB0D02115E67}"/>
    <hyperlink ref="Q355" r:id="rId354" display="https://www.biamp.com" xr:uid="{DA6130F5-7BC5-4AB0-85BE-E693C2654C85}"/>
    <hyperlink ref="Q356" r:id="rId355" display="https://www.biamp.com" xr:uid="{4DEBB15D-40D2-4287-B967-CBCE19936F40}"/>
    <hyperlink ref="Q357" r:id="rId356" display="https://www.biamp.com" xr:uid="{C8703310-0320-46D1-9EA3-BE7F50B69ACB}"/>
    <hyperlink ref="Q358" r:id="rId357" display="https://www.biamp.com" xr:uid="{DC7314A3-B4D7-47F0-8843-64D0970B5DB7}"/>
    <hyperlink ref="Q359" r:id="rId358" display="https://www.biamp.com" xr:uid="{50234AEA-40B3-45DC-A523-8F5C5B76E6ED}"/>
    <hyperlink ref="Q360" r:id="rId359" display="https://www.biamp.com" xr:uid="{5C1BF6D0-2929-461C-A934-E0D220B9BA4E}"/>
    <hyperlink ref="Q361" r:id="rId360" display="https://www.biamp.com" xr:uid="{B9350A1D-17FB-4397-B825-B019CE73D0FA}"/>
    <hyperlink ref="Q362" r:id="rId361" display="https://www.biamp.com" xr:uid="{6F9E29FF-EB28-4B07-8512-F98EAF8A609F}"/>
    <hyperlink ref="Q363" r:id="rId362" display="https://www.biamp.com" xr:uid="{D1DE3895-C10C-4D2D-BBC7-9FDC8BB9F635}"/>
    <hyperlink ref="Q364" r:id="rId363" display="https://www.biamp.com" xr:uid="{20CAA8E6-3457-4E5A-B5C2-A0A265ABA57F}"/>
    <hyperlink ref="Q365" r:id="rId364" display="https://www.biamp.com" xr:uid="{7694024C-21A1-4076-96AB-305B6A5652AF}"/>
    <hyperlink ref="Q366" r:id="rId365" display="https://www.biamp.com" xr:uid="{CCCDF06F-849F-4431-95CD-2EFA6B7418C2}"/>
    <hyperlink ref="Q367" r:id="rId366" display="https://www.biamp.com" xr:uid="{5FE9E488-8637-4859-A597-56B47DC1F06B}"/>
    <hyperlink ref="Q368" r:id="rId367" display="https://www.biamp.com" xr:uid="{BEDD4530-BAC7-4B08-B475-981BF7ACA2D2}"/>
    <hyperlink ref="Q369" r:id="rId368" display="https://www.biamp.com" xr:uid="{F08C4DC5-EEC2-48E2-B39C-A35CBF759C53}"/>
    <hyperlink ref="Q370" r:id="rId369" display="https://www.biamp.com" xr:uid="{19E17534-D3BE-486A-A17D-EC2462AA484B}"/>
    <hyperlink ref="Q371" r:id="rId370" display="https://www.biamp.com" xr:uid="{3D4E0055-057D-4647-AC1E-44CDD001B362}"/>
    <hyperlink ref="Q372" r:id="rId371" display="https://www.biamp.com" xr:uid="{B1F8D967-87DF-49FE-ACB7-D883967D81BC}"/>
    <hyperlink ref="Q373" r:id="rId372" display="https://www.biamp.com" xr:uid="{0888849A-DCE9-4B13-ACCC-75896AE5C56C}"/>
    <hyperlink ref="Q374" r:id="rId373" display="https://www.biamp.com" xr:uid="{BF0FCEA8-822B-4316-982B-8E6FB29833F0}"/>
    <hyperlink ref="Q375" r:id="rId374" display="https://www.biamp.com" xr:uid="{9C57134D-E642-431B-8C11-0727CD30BBAC}"/>
    <hyperlink ref="Q376" r:id="rId375" display="https://www.biamp.com" xr:uid="{923D8E17-47A2-4042-A2AA-32DDBF2ACBBB}"/>
    <hyperlink ref="Q377" r:id="rId376" display="https://www.biamp.com" xr:uid="{187E00BB-E432-46AF-8060-3637FC19D69C}"/>
    <hyperlink ref="Q378" r:id="rId377" display="https://www.biamp.com" xr:uid="{0F4F1926-DF50-4CE6-A01D-582F20521927}"/>
    <hyperlink ref="Q379" r:id="rId378" display="https://www.biamp.com" xr:uid="{62EA5CB0-4D6F-4E98-BC9B-FE9FB4F9FEF9}"/>
    <hyperlink ref="Q380" r:id="rId379" display="https://www.biamp.com" xr:uid="{8DC827EC-F03F-45D0-81E7-5978E59F567F}"/>
    <hyperlink ref="Q381" r:id="rId380" display="https://www.biamp.com" xr:uid="{DC69B6DA-437B-4E4D-B17D-19D56DAC2B9C}"/>
    <hyperlink ref="Q382" r:id="rId381" display="https://www.biamp.com" xr:uid="{98B49DFD-9B8C-4C6A-8E33-26DDE4FABDAA}"/>
    <hyperlink ref="Q383" r:id="rId382" display="https://www.biamp.com" xr:uid="{151E2C01-1707-465E-B10B-E70A62F54CB1}"/>
    <hyperlink ref="Q384" r:id="rId383" display="https://www.biamp.com" xr:uid="{A0A864D0-4C17-4148-85DD-92FCD72CF2ED}"/>
    <hyperlink ref="Q385" r:id="rId384" display="https://www.biamp.com" xr:uid="{E20BD5B0-F734-4798-8E90-CAF5C909255F}"/>
    <hyperlink ref="Q386" r:id="rId385" display="https://www.biamp.com" xr:uid="{5F853B1E-ED8B-405D-99C5-F9DCDB5CB8C6}"/>
    <hyperlink ref="Q387" r:id="rId386" display="https://www.biamp.com" xr:uid="{AFA9D215-7A0C-4406-AA9E-DA71015C0124}"/>
    <hyperlink ref="Q388" r:id="rId387" display="https://www.biamp.com" xr:uid="{2A91C81F-3D8B-4928-9F30-89E32B00AA5E}"/>
    <hyperlink ref="Q389" r:id="rId388" display="https://www.biamp.com" xr:uid="{EB5EC6AD-E5DB-4A30-ACA5-E0A8F67B7F42}"/>
    <hyperlink ref="Q390" r:id="rId389" display="https://www.biamp.com" xr:uid="{EB940C0C-0ECE-4885-B49D-E4E7F80DF871}"/>
    <hyperlink ref="Q391" r:id="rId390" display="https://www.biamp.com" xr:uid="{21740F22-E5D2-424C-B151-F6776391B700}"/>
    <hyperlink ref="Q392" r:id="rId391" display="https://www.biamp.com" xr:uid="{5CD1B445-DCC9-4ABA-8F29-AB8FC0820D48}"/>
    <hyperlink ref="Q393" r:id="rId392" display="https://www.biamp.com" xr:uid="{D657C2C1-82F8-40EF-9FF4-3B61FFD5CB75}"/>
    <hyperlink ref="Q394" r:id="rId393" display="https://www.biamp.com" xr:uid="{D67F29D3-D100-4554-A97D-171F04A0CDD1}"/>
    <hyperlink ref="Q395" r:id="rId394" display="https://www.biamp.com" xr:uid="{36FCD735-C734-4BFC-9C0E-7624BFFC4450}"/>
    <hyperlink ref="Q396" r:id="rId395" display="https://www.biamp.com" xr:uid="{CD5C3F4A-D9B2-4C3B-BFD6-B3D26DFCDAE6}"/>
    <hyperlink ref="Q397" r:id="rId396" display="https://www.biamp.com" xr:uid="{23D05B9A-D359-40A9-BBEE-09BBEEA03AFD}"/>
    <hyperlink ref="Q398" r:id="rId397" display="https://www.biamp.com" xr:uid="{5FA087BF-6B69-49AD-9CBB-A7A024961100}"/>
    <hyperlink ref="Q399" r:id="rId398" display="https://www.biamp.com" xr:uid="{7504CD1D-79E0-40F7-A428-858D67870613}"/>
    <hyperlink ref="Q400" r:id="rId399" display="https://www.biamp.com" xr:uid="{C1018727-D03A-4D36-86DD-2B585B6E4484}"/>
    <hyperlink ref="Q401" r:id="rId400" display="https://www.biamp.com" xr:uid="{47E2E5D0-3A60-4299-A525-675D1E582450}"/>
    <hyperlink ref="Q402" r:id="rId401" display="https://www.biamp.com" xr:uid="{498E219E-1D98-4EB7-9542-073FC5DD8B11}"/>
    <hyperlink ref="Q403" r:id="rId402" display="https://www.biamp.com" xr:uid="{2C1E29AE-4691-4849-8DE7-FC5F1488507D}"/>
    <hyperlink ref="Q404" r:id="rId403" display="https://www.biamp.com" xr:uid="{629869AA-A816-494F-A222-4913590FAE72}"/>
    <hyperlink ref="Q405" r:id="rId404" display="https://www.biamp.com" xr:uid="{571F9A1A-7F9C-4F99-A007-DC54001CFF77}"/>
    <hyperlink ref="Q406" r:id="rId405" display="https://www.biamp.com" xr:uid="{BB8CE3CF-6FD9-4993-BD31-7FE57E9A8202}"/>
    <hyperlink ref="Q407" r:id="rId406" display="https://www.biamp.com" xr:uid="{A0746716-A46B-4BB5-B758-9716A4DACB4B}"/>
    <hyperlink ref="Q408" r:id="rId407" display="https://www.biamp.com" xr:uid="{D22CFF02-C72B-4C94-873B-761DC4F8742B}"/>
    <hyperlink ref="Q409" r:id="rId408" display="https://www.biamp.com" xr:uid="{CE5C490C-393D-4B02-A92A-A5ED2A4489F6}"/>
    <hyperlink ref="Q410" r:id="rId409" display="https://www.biamp.com" xr:uid="{1826B42C-6141-46B0-956D-E1863F334E33}"/>
    <hyperlink ref="Q411" r:id="rId410" display="https://www.biamp.com" xr:uid="{447A158A-7DA4-45FB-B911-A232654F5555}"/>
    <hyperlink ref="Q412" r:id="rId411" display="https://www.biamp.com" xr:uid="{93AF3854-90E5-494C-90E8-2A7F64123184}"/>
    <hyperlink ref="Q413" r:id="rId412" display="https://www.biamp.com" xr:uid="{576291FC-DD37-480B-859F-D37C1A318191}"/>
    <hyperlink ref="Q414" r:id="rId413" display="https://www.biamp.com" xr:uid="{5ED99089-AD3F-48FD-B796-5FB0BFF03C88}"/>
    <hyperlink ref="Q415" r:id="rId414" display="https://www.biamp.com" xr:uid="{ACAAC622-D750-4E40-ACD3-2BA5664FACA6}"/>
    <hyperlink ref="Q416" r:id="rId415" display="https://www.biamp.com" xr:uid="{4CF64529-97D8-49A0-BFE9-C253AC7581AB}"/>
    <hyperlink ref="Q417" r:id="rId416" display="https://www.biamp.com" xr:uid="{5492110A-5B04-4C32-9346-279E46815C54}"/>
    <hyperlink ref="Q418" r:id="rId417" display="https://www.biamp.com" xr:uid="{04963858-188C-4547-AED7-F4C397E88380}"/>
    <hyperlink ref="Q419" r:id="rId418" display="https://www.biamp.com" xr:uid="{A13D98CE-9A9F-42F9-9700-4B71B775F7AD}"/>
    <hyperlink ref="Q420" r:id="rId419" display="https://www.biamp.com" xr:uid="{CFD0CAA2-536A-4A7C-8525-C10A2692B8FE}"/>
    <hyperlink ref="Q421" r:id="rId420" display="https://www.biamp.com" xr:uid="{66DFB5A2-CE3E-4452-9D28-05AFAEC01B00}"/>
    <hyperlink ref="Q422" r:id="rId421" display="https://www.biamp.com" xr:uid="{FEA21D04-A398-45CA-8E2E-92BDC6CF0238}"/>
    <hyperlink ref="Q423" r:id="rId422" display="https://www.biamp.com" xr:uid="{D8DC7145-C0B2-4D32-B280-D003CD1ED810}"/>
    <hyperlink ref="Q424" r:id="rId423" display="https://www.biamp.com" xr:uid="{61282988-80B5-45CC-A3E7-02D7393DEFB4}"/>
    <hyperlink ref="Q425" r:id="rId424" display="https://www.biamp.com" xr:uid="{546AAAD5-FAB5-4643-AB5A-1F10C320936C}"/>
    <hyperlink ref="Q426" r:id="rId425" display="https://www.biamp.com" xr:uid="{4A6DDFFD-CADC-4230-9343-86BDE817E09C}"/>
    <hyperlink ref="Q427" r:id="rId426" display="https://www.biamp.com" xr:uid="{A556A5A8-3915-4A14-B070-E3005A4122F3}"/>
    <hyperlink ref="Q428" r:id="rId427" display="https://www.biamp.com" xr:uid="{3CB81D64-85FB-4432-BBDC-CE0B90057CEE}"/>
    <hyperlink ref="Q429" r:id="rId428" display="https://www.biamp.com" xr:uid="{6F09DED1-36DD-4FA0-BA94-A13E2E3FE94B}"/>
    <hyperlink ref="Q430" r:id="rId429" display="https://www.biamp.com" xr:uid="{59B71377-3287-4354-B345-7926C0C5A042}"/>
    <hyperlink ref="Q431" r:id="rId430" display="https://www.biamp.com" xr:uid="{E798F492-5486-40D9-907F-ECC570E92C70}"/>
    <hyperlink ref="Q432" r:id="rId431" display="https://www.biamp.com" xr:uid="{9F81C0E7-6FAD-43F1-B2AA-B66ADF274A18}"/>
    <hyperlink ref="Q433" r:id="rId432" display="https://www.biamp.com" xr:uid="{C5D15526-3600-4674-AC7E-61E5A21DBD4D}"/>
    <hyperlink ref="Q434" r:id="rId433" display="https://www.biamp.com" xr:uid="{DF366F2F-5AAC-495A-B616-B48163D9EFA2}"/>
    <hyperlink ref="Q435" r:id="rId434" display="https://www.biamp.com" xr:uid="{8B8D7BC4-AF8A-41C5-858D-0B3EB57BAE35}"/>
    <hyperlink ref="Q436" r:id="rId435" display="https://www.biamp.com" xr:uid="{130F5A62-1B98-467B-BE0A-D5284111230C}"/>
    <hyperlink ref="Q437" r:id="rId436" display="https://www.biamp.com" xr:uid="{57AEAF40-B897-4EAA-8B5D-10320C1C44D2}"/>
    <hyperlink ref="Q438" r:id="rId437" display="https://www.biamp.com" xr:uid="{24097FEC-5884-40E3-B5D8-36BC50C1EFCF}"/>
    <hyperlink ref="Q439" r:id="rId438" display="https://www.biamp.com" xr:uid="{76508964-1184-479F-8B99-085AF68F7A15}"/>
    <hyperlink ref="Q440" r:id="rId439" display="https://www.biamp.com" xr:uid="{E7090FA7-4AB7-4A5C-8C64-A6338EB61B4B}"/>
    <hyperlink ref="Q441" r:id="rId440" display="https://www.biamp.com" xr:uid="{A026239E-EE6A-4187-B012-1830D00322A0}"/>
    <hyperlink ref="Q442" r:id="rId441" display="https://www.biamp.com" xr:uid="{EA153FD6-5C12-4E2C-ACB4-BEBEBD214227}"/>
    <hyperlink ref="Q443" r:id="rId442" display="https://www.biamp.com" xr:uid="{53B08F2C-E4A7-4B82-BE9F-E15C4D470E60}"/>
    <hyperlink ref="Q444" r:id="rId443" display="https://www.biamp.com" xr:uid="{DCE89C47-88C6-469C-8290-F2C435AB3CB9}"/>
    <hyperlink ref="Q445" r:id="rId444" display="https://www.biamp.com" xr:uid="{B41EA280-B80B-4BD2-89F7-682B1907F7C2}"/>
    <hyperlink ref="Q446" r:id="rId445" display="https://www.biamp.com" xr:uid="{0052CDDD-1FAC-40ED-B054-03792DA6793D}"/>
    <hyperlink ref="Q447" r:id="rId446" display="https://www.biamp.com" xr:uid="{0391EF1D-0C6F-485B-A25E-F15046D56752}"/>
    <hyperlink ref="Q448" r:id="rId447" display="https://www.biamp.com" xr:uid="{BCB23683-DDDE-449E-9112-3C77508D168E}"/>
    <hyperlink ref="Q449" r:id="rId448" display="https://www.biamp.com" xr:uid="{15FC62C2-FDB4-45B7-907C-058BF3EC7AD4}"/>
    <hyperlink ref="Q450" r:id="rId449" display="https://www.biamp.com" xr:uid="{386986E6-E9A7-410D-BEAC-938D46C4167E}"/>
  </hyperlinks>
  <pageMargins left="0.7" right="0.7" top="0.75" bottom="0.75" header="0.3" footer="0.3"/>
  <pageSetup orientation="portrait" horizontalDpi="1200" verticalDpi="1200" r:id="rId450"/>
  <tableParts count="1">
    <tablePart r:id="rId45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2E8D1-69EE-48DF-A656-9C4A48F562BB}">
  <sheetPr codeName="Sheet8"/>
  <dimension ref="A1:V3"/>
  <sheetViews>
    <sheetView zoomScale="115" zoomScaleNormal="115" workbookViewId="0">
      <pane xSplit="4" ySplit="1" topLeftCell="E2" activePane="bottomRight" state="frozen"/>
      <selection pane="topRight" activeCell="E1" sqref="E1"/>
      <selection pane="bottomLeft" activeCell="A2" sqref="A2"/>
      <selection pane="bottomRight" activeCell="G6" sqref="G6"/>
    </sheetView>
  </sheetViews>
  <sheetFormatPr defaultRowHeight="15" x14ac:dyDescent="0.25"/>
  <cols>
    <col min="1" max="1" width="17.5546875" style="24" customWidth="1"/>
    <col min="2" max="2" width="19.44140625" style="24" customWidth="1"/>
    <col min="3" max="3" width="19.33203125" style="24" customWidth="1"/>
    <col min="4" max="4" width="28.44140625" style="24" customWidth="1"/>
    <col min="5" max="5" width="11.109375" style="24" customWidth="1"/>
    <col min="6" max="6" width="14.109375" style="43" customWidth="1"/>
    <col min="7" max="7" width="15.6640625" style="24" customWidth="1"/>
    <col min="8" max="8" width="11.33203125" style="24" bestFit="1" customWidth="1"/>
    <col min="9" max="9" width="17.5546875" style="24" customWidth="1"/>
    <col min="10" max="10" width="21.88671875" style="24" customWidth="1"/>
    <col min="11" max="11" width="17.5546875" style="24" customWidth="1"/>
    <col min="12" max="12" width="13.88671875" style="24" customWidth="1"/>
    <col min="13" max="13" width="15.109375" style="24" customWidth="1"/>
    <col min="14" max="14" width="20" style="24" customWidth="1"/>
    <col min="15" max="15" width="17" style="24" customWidth="1"/>
    <col min="16" max="16" width="16.109375" style="24" bestFit="1" customWidth="1"/>
    <col min="17" max="17" width="12" style="24" customWidth="1"/>
    <col min="18" max="18" width="16.5546875" style="24" customWidth="1"/>
    <col min="19" max="19" width="16.44140625" style="24" customWidth="1"/>
    <col min="20" max="20" width="23.5546875" style="24" customWidth="1"/>
    <col min="21" max="21" width="21" style="24" customWidth="1"/>
    <col min="22" max="22" width="60.5546875" style="24" customWidth="1"/>
    <col min="23" max="23" width="72.109375" style="24" customWidth="1"/>
    <col min="24" max="16384" width="8.88671875" style="24"/>
  </cols>
  <sheetData>
    <row r="1" spans="1:22" ht="31.2" x14ac:dyDescent="0.3">
      <c r="A1" s="2" t="s">
        <v>9</v>
      </c>
      <c r="B1" s="2" t="s">
        <v>10</v>
      </c>
      <c r="C1" s="3" t="s">
        <v>11</v>
      </c>
      <c r="D1" s="2" t="s">
        <v>12</v>
      </c>
      <c r="E1" s="2" t="s">
        <v>13</v>
      </c>
      <c r="F1" s="42" t="s">
        <v>14</v>
      </c>
      <c r="G1" s="2" t="s">
        <v>4439</v>
      </c>
      <c r="H1" s="2" t="s">
        <v>16</v>
      </c>
      <c r="I1" s="2" t="s">
        <v>19</v>
      </c>
      <c r="J1" s="2" t="s">
        <v>20</v>
      </c>
      <c r="K1" s="2" t="s">
        <v>21</v>
      </c>
      <c r="L1" s="2" t="s">
        <v>22</v>
      </c>
      <c r="M1" s="2" t="s">
        <v>23</v>
      </c>
      <c r="N1" s="2" t="s">
        <v>25</v>
      </c>
      <c r="O1" s="2" t="s">
        <v>26</v>
      </c>
      <c r="P1" s="2" t="s">
        <v>28</v>
      </c>
      <c r="Q1" s="2" t="s">
        <v>30</v>
      </c>
      <c r="R1" s="2" t="s">
        <v>31</v>
      </c>
      <c r="S1" s="2" t="s">
        <v>32</v>
      </c>
      <c r="T1" s="2" t="s">
        <v>33</v>
      </c>
      <c r="U1" s="2" t="s">
        <v>34</v>
      </c>
      <c r="V1" s="2" t="s">
        <v>35</v>
      </c>
    </row>
    <row r="2" spans="1:22" ht="42" customHeight="1" x14ac:dyDescent="0.3">
      <c r="A2" s="2" t="str">
        <f t="shared" ref="A2:A3" si="0">Company</f>
        <v>Biamp Systems</v>
      </c>
      <c r="B2" s="17">
        <f t="shared" ref="B2:B3" si="1">Effectivity_Date</f>
        <v>46076</v>
      </c>
      <c r="C2" s="30" t="s">
        <v>3481</v>
      </c>
      <c r="D2" s="26" t="s">
        <v>1741</v>
      </c>
      <c r="E2" s="26" t="s">
        <v>38</v>
      </c>
      <c r="F2" s="69">
        <v>2650</v>
      </c>
      <c r="G2" s="26" t="s">
        <v>1740</v>
      </c>
      <c r="H2" s="26" t="str">
        <f t="shared" ref="H2:H3" si="2">Currency</f>
        <v>USD</v>
      </c>
      <c r="I2" s="26" t="str">
        <f>Table131115[[#This Row],[Short Description]]</f>
        <v>Crowd Mics ATOM</v>
      </c>
      <c r="J2" s="26" t="s">
        <v>1742</v>
      </c>
      <c r="K2" s="26" t="s">
        <v>1743</v>
      </c>
      <c r="L2" s="26" t="str">
        <f t="shared" ref="L2:L3" si="3">ItemStatus</f>
        <v>Current</v>
      </c>
      <c r="M2" s="26" t="s">
        <v>1744</v>
      </c>
      <c r="N2" s="26" t="s">
        <v>44</v>
      </c>
      <c r="O2" s="2" t="s">
        <v>1745</v>
      </c>
      <c r="P2" s="26" t="str">
        <f t="shared" ref="P2:P3" si="4">Freight</f>
        <v>Standard Freight</v>
      </c>
      <c r="Q2" s="2" t="str">
        <f t="shared" ref="Q2:Q3" si="5">EnergyStar</f>
        <v>n</v>
      </c>
      <c r="R2" s="2" t="s">
        <v>58</v>
      </c>
      <c r="S2" s="2" t="s">
        <v>2968</v>
      </c>
      <c r="T2" s="29" t="str">
        <f t="shared" ref="T2:T3" si="6">URL</f>
        <v>https://www.biamp.com</v>
      </c>
      <c r="U2" s="26" t="str">
        <f>Table131115[[#This Row],[Manufacturer''s Category]]</f>
        <v>Crowd Mics</v>
      </c>
      <c r="V2" s="27"/>
    </row>
    <row r="3" spans="1:22" ht="42" customHeight="1" x14ac:dyDescent="0.3">
      <c r="A3" s="2" t="str">
        <f t="shared" si="0"/>
        <v>Biamp Systems</v>
      </c>
      <c r="B3" s="17">
        <f t="shared" si="1"/>
        <v>46076</v>
      </c>
      <c r="C3" s="30"/>
      <c r="D3" s="26" t="s">
        <v>3163</v>
      </c>
      <c r="E3" s="26" t="s">
        <v>38</v>
      </c>
      <c r="F3" s="69" t="s">
        <v>3148</v>
      </c>
      <c r="G3" s="26"/>
      <c r="H3" s="26" t="str">
        <f t="shared" si="2"/>
        <v>USD</v>
      </c>
      <c r="I3" s="26" t="str">
        <f>Table131115[[#This Row],[Short Description]]</f>
        <v>Crowd Mics Online License</v>
      </c>
      <c r="J3" s="26" t="s">
        <v>3164</v>
      </c>
      <c r="K3" s="26" t="s">
        <v>1743</v>
      </c>
      <c r="L3" s="26" t="str">
        <f t="shared" si="3"/>
        <v>Current</v>
      </c>
      <c r="M3" s="26" t="s">
        <v>1744</v>
      </c>
      <c r="N3" s="26" t="s">
        <v>44</v>
      </c>
      <c r="O3" s="2"/>
      <c r="P3" s="26" t="str">
        <f t="shared" si="4"/>
        <v>Standard Freight</v>
      </c>
      <c r="Q3" s="2" t="str">
        <f t="shared" si="5"/>
        <v>n</v>
      </c>
      <c r="R3" s="2"/>
      <c r="S3" s="2"/>
      <c r="T3" s="29" t="str">
        <f t="shared" si="6"/>
        <v>https://www.biamp.com</v>
      </c>
      <c r="U3" s="26" t="str">
        <f>Table131115[[#This Row],[Manufacturer''s Category]]</f>
        <v>Crowd Mics</v>
      </c>
      <c r="V3" s="27"/>
    </row>
  </sheetData>
  <sheetProtection algorithmName="SHA-512" hashValue="Ym99KMcU24bStv+FCRpM+JP6GTJXvj20EGXdxHNP1Ccb4zNFoxP6AmOo6P3g3KqaQzKFjs5ibGycuU11Eu7G/A==" saltValue="NXY+do5uJ8HMktF/mSPJAw==" spinCount="100000" sheet="1" objects="1" scenarios="1"/>
  <conditionalFormatting sqref="C2:C3">
    <cfRule type="duplicateValues" dxfId="25" priority="43"/>
    <cfRule type="duplicateValues" dxfId="24" priority="44"/>
  </conditionalFormatting>
  <hyperlinks>
    <hyperlink ref="T2" r:id="rId1" display="https://www.biamp.com" xr:uid="{2355C5FB-1EE7-4983-B4D0-9B9E66C8C01B}"/>
    <hyperlink ref="T3" r:id="rId2" display="https://www.biamp.com" xr:uid="{57C5DFBA-77C8-4B67-BC61-8157209BE4B9}"/>
  </hyperlinks>
  <pageMargins left="0.7" right="0.7" top="0.75" bottom="0.75" header="0.3" footer="0.3"/>
  <pageSetup orientation="portrait" horizontalDpi="1200" verticalDpi="1200" r:id="rId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66D3B-60AA-4690-ADB9-9354C532440F}">
  <sheetPr codeName="Sheet9"/>
  <dimension ref="A1:U191"/>
  <sheetViews>
    <sheetView workbookViewId="0">
      <pane xSplit="4" ySplit="1" topLeftCell="E2" activePane="bottomRight" state="frozen"/>
      <selection pane="topRight" activeCell="E1" sqref="E1"/>
      <selection pane="bottomLeft" activeCell="A2" sqref="A2"/>
      <selection pane="bottomRight" activeCell="F1" sqref="F1"/>
    </sheetView>
  </sheetViews>
  <sheetFormatPr defaultRowHeight="15" x14ac:dyDescent="0.25"/>
  <cols>
    <col min="1" max="1" width="17.5546875" style="24" customWidth="1"/>
    <col min="2" max="2" width="19.5546875" style="24" customWidth="1"/>
    <col min="3" max="3" width="15.5546875" style="24" customWidth="1"/>
    <col min="4" max="4" width="29.5546875" style="24" customWidth="1"/>
    <col min="5" max="5" width="11.109375" style="24" customWidth="1"/>
    <col min="6" max="6" width="14" style="43" customWidth="1"/>
    <col min="7" max="7" width="15.6640625" style="24" customWidth="1"/>
    <col min="8" max="8" width="11.33203125" style="24" customWidth="1"/>
    <col min="9" max="9" width="16.44140625" style="24" customWidth="1"/>
    <col min="10" max="10" width="37.6640625" style="24" customWidth="1"/>
    <col min="11" max="11" width="16.44140625" style="24" customWidth="1"/>
    <col min="12" max="12" width="14" style="24" customWidth="1"/>
    <col min="13" max="13" width="10.109375" style="24" customWidth="1"/>
    <col min="14" max="14" width="16.5546875" style="24" customWidth="1"/>
    <col min="15" max="15" width="17.44140625" style="24" customWidth="1"/>
    <col min="16" max="16" width="11.88671875" style="24" customWidth="1"/>
    <col min="17" max="17" width="15.5546875" style="24" customWidth="1"/>
    <col min="18" max="18" width="22" style="24" customWidth="1"/>
    <col min="19" max="19" width="23.5546875" style="24" customWidth="1"/>
    <col min="20" max="20" width="23.44140625" style="24" customWidth="1"/>
    <col min="21" max="21" width="60.5546875" style="24" customWidth="1"/>
    <col min="22" max="22" width="74.5546875" style="24" customWidth="1"/>
    <col min="23" max="16384" width="8.88671875" style="24"/>
  </cols>
  <sheetData>
    <row r="1" spans="1:21" ht="46.8" x14ac:dyDescent="0.3">
      <c r="A1" s="2" t="s">
        <v>9</v>
      </c>
      <c r="B1" s="2" t="s">
        <v>10</v>
      </c>
      <c r="C1" s="3" t="s">
        <v>11</v>
      </c>
      <c r="D1" s="2" t="s">
        <v>12</v>
      </c>
      <c r="E1" s="2" t="s">
        <v>13</v>
      </c>
      <c r="F1" s="42" t="s">
        <v>14</v>
      </c>
      <c r="G1" s="2" t="s">
        <v>4439</v>
      </c>
      <c r="H1" s="2" t="s">
        <v>16</v>
      </c>
      <c r="I1" s="2" t="s">
        <v>19</v>
      </c>
      <c r="J1" s="2" t="s">
        <v>20</v>
      </c>
      <c r="K1" s="2" t="s">
        <v>21</v>
      </c>
      <c r="L1" s="2" t="s">
        <v>22</v>
      </c>
      <c r="M1" s="2" t="s">
        <v>23</v>
      </c>
      <c r="N1" s="2" t="s">
        <v>28</v>
      </c>
      <c r="O1" s="2" t="s">
        <v>29</v>
      </c>
      <c r="P1" s="2" t="s">
        <v>30</v>
      </c>
      <c r="Q1" s="2" t="s">
        <v>31</v>
      </c>
      <c r="R1" s="2" t="s">
        <v>32</v>
      </c>
      <c r="S1" s="2" t="s">
        <v>33</v>
      </c>
      <c r="T1" s="2" t="s">
        <v>34</v>
      </c>
      <c r="U1" s="2" t="s">
        <v>35</v>
      </c>
    </row>
    <row r="2" spans="1:21" ht="42" customHeight="1" x14ac:dyDescent="0.3">
      <c r="A2" s="2" t="s">
        <v>1</v>
      </c>
      <c r="B2" s="17">
        <f t="shared" ref="B2:B33" si="0">Effectivity_Date</f>
        <v>46076</v>
      </c>
      <c r="C2" s="47" t="s">
        <v>3408</v>
      </c>
      <c r="D2" s="45" t="s">
        <v>3281</v>
      </c>
      <c r="E2" s="2" t="s">
        <v>38</v>
      </c>
      <c r="F2" s="40">
        <v>159</v>
      </c>
      <c r="G2" s="2" t="s">
        <v>3280</v>
      </c>
      <c r="H2" s="2" t="s">
        <v>2</v>
      </c>
      <c r="I2" s="2" t="s">
        <v>3281</v>
      </c>
      <c r="J2" s="2" t="s">
        <v>3282</v>
      </c>
      <c r="K2" s="2" t="s">
        <v>2884</v>
      </c>
      <c r="L2" s="2" t="s">
        <v>5</v>
      </c>
      <c r="M2" s="2" t="s">
        <v>225</v>
      </c>
      <c r="N2" s="2" t="s">
        <v>7</v>
      </c>
      <c r="O2" s="2" t="s">
        <v>58</v>
      </c>
      <c r="P2" s="2" t="s">
        <v>58</v>
      </c>
      <c r="Q2" s="2" t="s">
        <v>39</v>
      </c>
      <c r="R2" s="2" t="s">
        <v>121</v>
      </c>
      <c r="S2" s="46" t="str">
        <f t="shared" ref="S2:S11" si="1">URL</f>
        <v>https://www.biamp.com</v>
      </c>
      <c r="T2" s="2" t="s">
        <v>225</v>
      </c>
      <c r="U2" s="2"/>
    </row>
    <row r="3" spans="1:21" ht="42" customHeight="1" x14ac:dyDescent="0.3">
      <c r="A3" s="2" t="str">
        <f t="shared" ref="A3:A11" si="2">Company</f>
        <v>Biamp Systems</v>
      </c>
      <c r="B3" s="17">
        <f t="shared" si="0"/>
        <v>46076</v>
      </c>
      <c r="C3" s="47" t="s">
        <v>3453</v>
      </c>
      <c r="D3" s="45" t="s">
        <v>1746</v>
      </c>
      <c r="E3" s="2" t="s">
        <v>38</v>
      </c>
      <c r="F3" s="40">
        <v>102</v>
      </c>
      <c r="G3" s="2" t="s">
        <v>3100</v>
      </c>
      <c r="H3" s="2" t="str">
        <f t="shared" ref="H3:H11" si="3">Currency</f>
        <v>USD</v>
      </c>
      <c r="I3" s="2" t="str">
        <f>Table148[[#This Row],[Short Description]]</f>
        <v>BPAK</v>
      </c>
      <c r="J3" s="2" t="s">
        <v>1747</v>
      </c>
      <c r="K3" s="2" t="s">
        <v>299</v>
      </c>
      <c r="L3" s="2" t="str">
        <f t="shared" ref="L3:L11" si="4">ItemStatus</f>
        <v>Current</v>
      </c>
      <c r="M3" s="2" t="s">
        <v>225</v>
      </c>
      <c r="N3" s="2" t="str">
        <f t="shared" ref="N3:N11" si="5">Freight</f>
        <v>Standard Freight</v>
      </c>
      <c r="O3" s="2" t="str">
        <f t="shared" ref="O3:O11" si="6">DropShip</f>
        <v>n</v>
      </c>
      <c r="P3" s="2" t="str">
        <f t="shared" ref="P3:P11" si="7">EnergyStar</f>
        <v>n</v>
      </c>
      <c r="Q3" s="2" t="s">
        <v>58</v>
      </c>
      <c r="R3" s="2" t="s">
        <v>61</v>
      </c>
      <c r="S3" s="46" t="str">
        <f t="shared" si="1"/>
        <v>https://www.biamp.com</v>
      </c>
      <c r="T3" s="2" t="str">
        <f>Table148[[#This Row],[Manufacturer''s Category]]</f>
        <v>Biamp</v>
      </c>
      <c r="U3" s="50"/>
    </row>
    <row r="4" spans="1:21" ht="42" customHeight="1" x14ac:dyDescent="0.3">
      <c r="A4" s="2" t="str">
        <f t="shared" si="2"/>
        <v>Biamp Systems</v>
      </c>
      <c r="B4" s="17">
        <f t="shared" si="0"/>
        <v>46076</v>
      </c>
      <c r="C4" s="47" t="s">
        <v>3466</v>
      </c>
      <c r="D4" s="45" t="s">
        <v>1749</v>
      </c>
      <c r="E4" s="2" t="s">
        <v>38</v>
      </c>
      <c r="F4" s="40">
        <v>257</v>
      </c>
      <c r="G4" s="2" t="s">
        <v>1748</v>
      </c>
      <c r="H4" s="2" t="str">
        <f t="shared" si="3"/>
        <v>USD</v>
      </c>
      <c r="I4" s="2" t="str">
        <f>Table148[[#This Row],[Short Description]]</f>
        <v>CCA</v>
      </c>
      <c r="J4" s="2" t="s">
        <v>1750</v>
      </c>
      <c r="K4" s="2" t="s">
        <v>299</v>
      </c>
      <c r="L4" s="2" t="str">
        <f t="shared" si="4"/>
        <v>Current</v>
      </c>
      <c r="M4" s="2" t="s">
        <v>225</v>
      </c>
      <c r="N4" s="2" t="str">
        <f t="shared" si="5"/>
        <v>Standard Freight</v>
      </c>
      <c r="O4" s="2" t="str">
        <f t="shared" si="6"/>
        <v>n</v>
      </c>
      <c r="P4" s="2" t="str">
        <f t="shared" si="7"/>
        <v>n</v>
      </c>
      <c r="Q4" s="2" t="s">
        <v>58</v>
      </c>
      <c r="R4" s="2" t="s">
        <v>61</v>
      </c>
      <c r="S4" s="46" t="str">
        <f t="shared" si="1"/>
        <v>https://www.biamp.com</v>
      </c>
      <c r="T4" s="2" t="str">
        <f>Table148[[#This Row],[Manufacturer''s Category]]</f>
        <v>Biamp</v>
      </c>
      <c r="U4" s="50"/>
    </row>
    <row r="5" spans="1:21" ht="42" customHeight="1" x14ac:dyDescent="0.3">
      <c r="A5" s="2" t="str">
        <f t="shared" si="2"/>
        <v>Biamp Systems</v>
      </c>
      <c r="B5" s="17">
        <f t="shared" si="0"/>
        <v>46076</v>
      </c>
      <c r="C5" s="47" t="s">
        <v>3472</v>
      </c>
      <c r="D5" s="45" t="s">
        <v>1760</v>
      </c>
      <c r="E5" s="2" t="s">
        <v>38</v>
      </c>
      <c r="F5" s="40">
        <v>160</v>
      </c>
      <c r="G5" s="2" t="s">
        <v>1759</v>
      </c>
      <c r="H5" s="2" t="str">
        <f t="shared" si="3"/>
        <v>USD</v>
      </c>
      <c r="I5" s="2" t="str">
        <f>Table148[[#This Row],[Short Description]]</f>
        <v>CM20DTS</v>
      </c>
      <c r="J5" s="2" t="s">
        <v>1761</v>
      </c>
      <c r="K5" s="2" t="s">
        <v>1753</v>
      </c>
      <c r="L5" s="2" t="str">
        <f t="shared" si="4"/>
        <v>Current</v>
      </c>
      <c r="M5" s="2" t="s">
        <v>1754</v>
      </c>
      <c r="N5" s="2" t="str">
        <f t="shared" si="5"/>
        <v>Standard Freight</v>
      </c>
      <c r="O5" s="2" t="str">
        <f t="shared" si="6"/>
        <v>n</v>
      </c>
      <c r="P5" s="2" t="str">
        <f t="shared" si="7"/>
        <v>n</v>
      </c>
      <c r="Q5" s="2" t="s">
        <v>58</v>
      </c>
      <c r="R5" s="2" t="s">
        <v>61</v>
      </c>
      <c r="S5" s="46" t="str">
        <f t="shared" si="1"/>
        <v>https://www.biamp.com</v>
      </c>
      <c r="T5" s="2" t="str">
        <f>Table148[[#This Row],[Manufacturer''s Category]]</f>
        <v>Desono</v>
      </c>
      <c r="U5" s="2"/>
    </row>
    <row r="6" spans="1:21" ht="42" customHeight="1" x14ac:dyDescent="0.3">
      <c r="A6" s="2" t="str">
        <f t="shared" si="2"/>
        <v>Biamp Systems</v>
      </c>
      <c r="B6" s="17">
        <f t="shared" si="0"/>
        <v>46076</v>
      </c>
      <c r="C6" s="44" t="s">
        <v>3473</v>
      </c>
      <c r="D6" s="45" t="s">
        <v>1763</v>
      </c>
      <c r="E6" s="2" t="s">
        <v>38</v>
      </c>
      <c r="F6" s="40">
        <v>172</v>
      </c>
      <c r="G6" s="2" t="s">
        <v>1762</v>
      </c>
      <c r="H6" s="2" t="str">
        <f t="shared" si="3"/>
        <v>USD</v>
      </c>
      <c r="I6" s="2" t="str">
        <f>Table148[[#This Row],[Short Description]]</f>
        <v>CM30DTD</v>
      </c>
      <c r="J6" s="2" t="s">
        <v>1764</v>
      </c>
      <c r="K6" s="2" t="s">
        <v>1753</v>
      </c>
      <c r="L6" s="2" t="str">
        <f t="shared" si="4"/>
        <v>Current</v>
      </c>
      <c r="M6" s="2" t="s">
        <v>1754</v>
      </c>
      <c r="N6" s="2" t="str">
        <f t="shared" si="5"/>
        <v>Standard Freight</v>
      </c>
      <c r="O6" s="2" t="str">
        <f t="shared" si="6"/>
        <v>n</v>
      </c>
      <c r="P6" s="2" t="str">
        <f t="shared" si="7"/>
        <v>n</v>
      </c>
      <c r="Q6" s="2" t="s">
        <v>58</v>
      </c>
      <c r="R6" s="2" t="s">
        <v>61</v>
      </c>
      <c r="S6" s="46" t="str">
        <f t="shared" si="1"/>
        <v>https://www.biamp.com</v>
      </c>
      <c r="T6" s="2" t="str">
        <f>Table148[[#This Row],[Manufacturer''s Category]]</f>
        <v>Desono</v>
      </c>
      <c r="U6" s="2"/>
    </row>
    <row r="7" spans="1:21" ht="42" customHeight="1" x14ac:dyDescent="0.3">
      <c r="A7" s="2" t="str">
        <f t="shared" si="2"/>
        <v>Biamp Systems</v>
      </c>
      <c r="B7" s="17">
        <f t="shared" si="0"/>
        <v>46076</v>
      </c>
      <c r="C7" s="47" t="s">
        <v>3474</v>
      </c>
      <c r="D7" s="45" t="s">
        <v>1766</v>
      </c>
      <c r="E7" s="2" t="s">
        <v>38</v>
      </c>
      <c r="F7" s="40">
        <v>212</v>
      </c>
      <c r="G7" s="2" t="s">
        <v>1765</v>
      </c>
      <c r="H7" s="2" t="str">
        <f t="shared" si="3"/>
        <v>USD</v>
      </c>
      <c r="I7" s="2" t="str">
        <f>Table148[[#This Row],[Short Description]]</f>
        <v>CM60DTD</v>
      </c>
      <c r="J7" s="2" t="s">
        <v>1767</v>
      </c>
      <c r="K7" s="2" t="s">
        <v>1753</v>
      </c>
      <c r="L7" s="2" t="str">
        <f t="shared" si="4"/>
        <v>Current</v>
      </c>
      <c r="M7" s="2" t="s">
        <v>1754</v>
      </c>
      <c r="N7" s="2" t="str">
        <f t="shared" si="5"/>
        <v>Standard Freight</v>
      </c>
      <c r="O7" s="2" t="str">
        <f t="shared" si="6"/>
        <v>n</v>
      </c>
      <c r="P7" s="2" t="str">
        <f t="shared" si="7"/>
        <v>n</v>
      </c>
      <c r="Q7" s="2" t="s">
        <v>58</v>
      </c>
      <c r="R7" s="2" t="s">
        <v>61</v>
      </c>
      <c r="S7" s="46" t="str">
        <f t="shared" si="1"/>
        <v>https://www.biamp.com</v>
      </c>
      <c r="T7" s="2" t="str">
        <f>Table148[[#This Row],[Manufacturer''s Category]]</f>
        <v>Desono</v>
      </c>
      <c r="U7" s="2"/>
    </row>
    <row r="8" spans="1:21" ht="42" customHeight="1" x14ac:dyDescent="0.3">
      <c r="A8" s="2" t="str">
        <f t="shared" si="2"/>
        <v>Biamp Systems</v>
      </c>
      <c r="B8" s="17">
        <f t="shared" si="0"/>
        <v>46076</v>
      </c>
      <c r="C8" s="47" t="s">
        <v>3477</v>
      </c>
      <c r="D8" s="45" t="s">
        <v>1769</v>
      </c>
      <c r="E8" s="2" t="s">
        <v>38</v>
      </c>
      <c r="F8" s="40">
        <v>117</v>
      </c>
      <c r="G8" s="2" t="s">
        <v>1768</v>
      </c>
      <c r="H8" s="2" t="str">
        <f t="shared" si="3"/>
        <v>USD</v>
      </c>
      <c r="I8" s="2" t="str">
        <f>Table148[[#This Row],[Short Description]]</f>
        <v>CMX-LG​-B</v>
      </c>
      <c r="J8" s="2" t="s">
        <v>1770</v>
      </c>
      <c r="K8" s="2" t="s">
        <v>391</v>
      </c>
      <c r="L8" s="2" t="str">
        <f t="shared" si="4"/>
        <v>Current</v>
      </c>
      <c r="M8" s="2" t="s">
        <v>1754</v>
      </c>
      <c r="N8" s="2" t="str">
        <f t="shared" si="5"/>
        <v>Standard Freight</v>
      </c>
      <c r="O8" s="2" t="str">
        <f t="shared" si="6"/>
        <v>n</v>
      </c>
      <c r="P8" s="2" t="str">
        <f t="shared" si="7"/>
        <v>n</v>
      </c>
      <c r="Q8" s="2" t="s">
        <v>58</v>
      </c>
      <c r="R8" s="2" t="s">
        <v>61</v>
      </c>
      <c r="S8" s="46" t="str">
        <f t="shared" si="1"/>
        <v>https://www.biamp.com</v>
      </c>
      <c r="T8" s="2" t="str">
        <f>Table148[[#This Row],[Manufacturer''s Category]]</f>
        <v>Desono</v>
      </c>
      <c r="U8" s="2"/>
    </row>
    <row r="9" spans="1:21" ht="42" customHeight="1" x14ac:dyDescent="0.3">
      <c r="A9" s="2" t="str">
        <f t="shared" si="2"/>
        <v>Biamp Systems</v>
      </c>
      <c r="B9" s="17">
        <f t="shared" si="0"/>
        <v>46076</v>
      </c>
      <c r="C9" s="47" t="s">
        <v>3478</v>
      </c>
      <c r="D9" s="45" t="s">
        <v>1772</v>
      </c>
      <c r="E9" s="2" t="s">
        <v>38</v>
      </c>
      <c r="F9" s="40">
        <v>117</v>
      </c>
      <c r="G9" s="2" t="s">
        <v>1771</v>
      </c>
      <c r="H9" s="2" t="str">
        <f t="shared" si="3"/>
        <v>USD</v>
      </c>
      <c r="I9" s="2" t="str">
        <f>Table148[[#This Row],[Short Description]]</f>
        <v>CMX-LG​-W</v>
      </c>
      <c r="J9" s="2" t="s">
        <v>1773</v>
      </c>
      <c r="K9" s="2" t="s">
        <v>391</v>
      </c>
      <c r="L9" s="2" t="str">
        <f t="shared" si="4"/>
        <v>Current</v>
      </c>
      <c r="M9" s="2" t="s">
        <v>1754</v>
      </c>
      <c r="N9" s="2" t="str">
        <f t="shared" si="5"/>
        <v>Standard Freight</v>
      </c>
      <c r="O9" s="2" t="str">
        <f t="shared" si="6"/>
        <v>n</v>
      </c>
      <c r="P9" s="2" t="str">
        <f t="shared" si="7"/>
        <v>n</v>
      </c>
      <c r="Q9" s="2" t="s">
        <v>58</v>
      </c>
      <c r="R9" s="2" t="s">
        <v>61</v>
      </c>
      <c r="S9" s="46" t="str">
        <f t="shared" si="1"/>
        <v>https://www.biamp.com</v>
      </c>
      <c r="T9" s="2" t="str">
        <f>Table148[[#This Row],[Manufacturer''s Category]]</f>
        <v>Desono</v>
      </c>
      <c r="U9" s="2"/>
    </row>
    <row r="10" spans="1:21" ht="42" customHeight="1" x14ac:dyDescent="0.3">
      <c r="A10" s="2" t="str">
        <f t="shared" si="2"/>
        <v>Biamp Systems</v>
      </c>
      <c r="B10" s="17">
        <f t="shared" si="0"/>
        <v>46076</v>
      </c>
      <c r="C10" s="47" t="s">
        <v>3479</v>
      </c>
      <c r="D10" s="45" t="s">
        <v>1775</v>
      </c>
      <c r="E10" s="2" t="s">
        <v>38</v>
      </c>
      <c r="F10" s="40">
        <v>104</v>
      </c>
      <c r="G10" s="2" t="s">
        <v>1774</v>
      </c>
      <c r="H10" s="2" t="str">
        <f t="shared" si="3"/>
        <v>USD</v>
      </c>
      <c r="I10" s="2" t="str">
        <f>Table148[[#This Row],[Short Description]]</f>
        <v>CMX-SM​-B</v>
      </c>
      <c r="J10" s="2" t="s">
        <v>1776</v>
      </c>
      <c r="K10" s="2" t="s">
        <v>391</v>
      </c>
      <c r="L10" s="2" t="str">
        <f t="shared" si="4"/>
        <v>Current</v>
      </c>
      <c r="M10" s="2" t="s">
        <v>1754</v>
      </c>
      <c r="N10" s="2" t="str">
        <f t="shared" si="5"/>
        <v>Standard Freight</v>
      </c>
      <c r="O10" s="2" t="str">
        <f t="shared" si="6"/>
        <v>n</v>
      </c>
      <c r="P10" s="2" t="str">
        <f t="shared" si="7"/>
        <v>n</v>
      </c>
      <c r="Q10" s="2" t="s">
        <v>58</v>
      </c>
      <c r="R10" s="2" t="s">
        <v>61</v>
      </c>
      <c r="S10" s="46" t="str">
        <f t="shared" si="1"/>
        <v>https://www.biamp.com</v>
      </c>
      <c r="T10" s="2" t="str">
        <f>Table148[[#This Row],[Manufacturer''s Category]]</f>
        <v>Desono</v>
      </c>
      <c r="U10" s="2"/>
    </row>
    <row r="11" spans="1:21" ht="42" customHeight="1" x14ac:dyDescent="0.3">
      <c r="A11" s="2" t="str">
        <f t="shared" si="2"/>
        <v>Biamp Systems</v>
      </c>
      <c r="B11" s="17">
        <f t="shared" si="0"/>
        <v>46076</v>
      </c>
      <c r="C11" s="47" t="s">
        <v>3480</v>
      </c>
      <c r="D11" s="45" t="s">
        <v>1778</v>
      </c>
      <c r="E11" s="2" t="s">
        <v>38</v>
      </c>
      <c r="F11" s="40">
        <v>104</v>
      </c>
      <c r="G11" s="2" t="s">
        <v>1777</v>
      </c>
      <c r="H11" s="2" t="str">
        <f t="shared" si="3"/>
        <v>USD</v>
      </c>
      <c r="I11" s="2" t="str">
        <f>Table148[[#This Row],[Short Description]]</f>
        <v>CMX-SM​-W</v>
      </c>
      <c r="J11" s="2" t="s">
        <v>1779</v>
      </c>
      <c r="K11" s="2" t="s">
        <v>391</v>
      </c>
      <c r="L11" s="2" t="str">
        <f t="shared" si="4"/>
        <v>Current</v>
      </c>
      <c r="M11" s="2" t="s">
        <v>1754</v>
      </c>
      <c r="N11" s="2" t="str">
        <f t="shared" si="5"/>
        <v>Standard Freight</v>
      </c>
      <c r="O11" s="2" t="str">
        <f t="shared" si="6"/>
        <v>n</v>
      </c>
      <c r="P11" s="2" t="str">
        <f t="shared" si="7"/>
        <v>n</v>
      </c>
      <c r="Q11" s="2" t="s">
        <v>58</v>
      </c>
      <c r="R11" s="2" t="s">
        <v>61</v>
      </c>
      <c r="S11" s="46" t="str">
        <f t="shared" si="1"/>
        <v>https://www.biamp.com</v>
      </c>
      <c r="T11" s="2" t="str">
        <f>Table148[[#This Row],[Manufacturer''s Category]]</f>
        <v>Desono</v>
      </c>
      <c r="U11" s="2"/>
    </row>
    <row r="12" spans="1:21" ht="42" customHeight="1" x14ac:dyDescent="0.3">
      <c r="A12" s="2" t="s">
        <v>1</v>
      </c>
      <c r="B12" s="17">
        <f t="shared" si="0"/>
        <v>46076</v>
      </c>
      <c r="C12" s="47" t="s">
        <v>4607</v>
      </c>
      <c r="D12" s="45" t="s">
        <v>4608</v>
      </c>
      <c r="E12" s="2" t="s">
        <v>38</v>
      </c>
      <c r="F12" s="40">
        <v>339</v>
      </c>
      <c r="G12" s="2" t="s">
        <v>4609</v>
      </c>
      <c r="H12" s="2" t="s">
        <v>2</v>
      </c>
      <c r="I12" s="2" t="s">
        <v>4608</v>
      </c>
      <c r="J12" s="2" t="s">
        <v>4610</v>
      </c>
      <c r="K12" s="2" t="s">
        <v>1780</v>
      </c>
      <c r="L12" s="2" t="s">
        <v>5</v>
      </c>
      <c r="M12" s="2" t="s">
        <v>1754</v>
      </c>
      <c r="N12" s="2" t="s">
        <v>7</v>
      </c>
      <c r="O12" s="2" t="s">
        <v>4</v>
      </c>
      <c r="P12" s="2" t="s">
        <v>4</v>
      </c>
      <c r="Q12" s="2" t="s">
        <v>58</v>
      </c>
      <c r="R12" s="2" t="s">
        <v>61</v>
      </c>
      <c r="S12" s="57" t="s">
        <v>4522</v>
      </c>
      <c r="T12" s="2" t="s">
        <v>1754</v>
      </c>
      <c r="U12" s="2"/>
    </row>
    <row r="13" spans="1:21" ht="42" customHeight="1" x14ac:dyDescent="0.3">
      <c r="A13" s="2" t="s">
        <v>1</v>
      </c>
      <c r="B13" s="17">
        <f t="shared" si="0"/>
        <v>46076</v>
      </c>
      <c r="C13" s="47" t="s">
        <v>4611</v>
      </c>
      <c r="D13" s="45" t="s">
        <v>4612</v>
      </c>
      <c r="E13" s="2" t="s">
        <v>38</v>
      </c>
      <c r="F13" s="40">
        <v>159</v>
      </c>
      <c r="G13" s="2" t="s">
        <v>4613</v>
      </c>
      <c r="H13" s="2" t="s">
        <v>2</v>
      </c>
      <c r="I13" s="2" t="s">
        <v>4612</v>
      </c>
      <c r="J13" s="2" t="s">
        <v>4614</v>
      </c>
      <c r="K13" s="2" t="s">
        <v>1780</v>
      </c>
      <c r="L13" s="2" t="s">
        <v>5</v>
      </c>
      <c r="M13" s="2" t="s">
        <v>1754</v>
      </c>
      <c r="N13" s="2" t="s">
        <v>7</v>
      </c>
      <c r="O13" s="2" t="s">
        <v>4</v>
      </c>
      <c r="P13" s="2" t="s">
        <v>4</v>
      </c>
      <c r="Q13" s="2" t="s">
        <v>58</v>
      </c>
      <c r="R13" s="2" t="s">
        <v>61</v>
      </c>
      <c r="S13" s="57" t="s">
        <v>4522</v>
      </c>
      <c r="T13" s="2" t="s">
        <v>1754</v>
      </c>
      <c r="U13" s="2"/>
    </row>
    <row r="14" spans="1:21" ht="42" customHeight="1" x14ac:dyDescent="0.3">
      <c r="A14" s="2" t="s">
        <v>1</v>
      </c>
      <c r="B14" s="17">
        <f t="shared" si="0"/>
        <v>46076</v>
      </c>
      <c r="C14" s="58" t="s">
        <v>4615</v>
      </c>
      <c r="D14" s="59" t="s">
        <v>4616</v>
      </c>
      <c r="E14" s="26" t="s">
        <v>38</v>
      </c>
      <c r="F14" s="69">
        <v>276</v>
      </c>
      <c r="G14" s="26" t="s">
        <v>4617</v>
      </c>
      <c r="H14" s="2" t="s">
        <v>2</v>
      </c>
      <c r="I14" s="2" t="s">
        <v>4616</v>
      </c>
      <c r="J14" s="26" t="s">
        <v>4618</v>
      </c>
      <c r="K14" s="2" t="s">
        <v>1780</v>
      </c>
      <c r="L14" s="2" t="s">
        <v>5</v>
      </c>
      <c r="M14" s="2" t="s">
        <v>1754</v>
      </c>
      <c r="N14" s="2" t="s">
        <v>7</v>
      </c>
      <c r="O14" s="2" t="s">
        <v>4</v>
      </c>
      <c r="P14" s="2" t="s">
        <v>4</v>
      </c>
      <c r="Q14" s="2" t="s">
        <v>58</v>
      </c>
      <c r="R14" s="2" t="s">
        <v>61</v>
      </c>
      <c r="S14" s="57" t="s">
        <v>4522</v>
      </c>
      <c r="T14" s="2" t="s">
        <v>1754</v>
      </c>
      <c r="U14" s="2"/>
    </row>
    <row r="15" spans="1:21" ht="42" customHeight="1" x14ac:dyDescent="0.3">
      <c r="A15" s="2" t="s">
        <v>1</v>
      </c>
      <c r="B15" s="17">
        <f t="shared" si="0"/>
        <v>46076</v>
      </c>
      <c r="C15" s="47" t="s">
        <v>4619</v>
      </c>
      <c r="D15" s="45" t="s">
        <v>4620</v>
      </c>
      <c r="E15" s="26" t="s">
        <v>38</v>
      </c>
      <c r="F15" s="40">
        <v>34</v>
      </c>
      <c r="G15" s="2" t="s">
        <v>4621</v>
      </c>
      <c r="H15" s="2" t="s">
        <v>2</v>
      </c>
      <c r="I15" s="2" t="s">
        <v>4620</v>
      </c>
      <c r="J15" s="26" t="s">
        <v>4622</v>
      </c>
      <c r="K15" s="2" t="s">
        <v>299</v>
      </c>
      <c r="L15" s="2" t="s">
        <v>5</v>
      </c>
      <c r="M15" s="2" t="s">
        <v>1754</v>
      </c>
      <c r="N15" s="2" t="s">
        <v>7</v>
      </c>
      <c r="O15" s="2" t="s">
        <v>4</v>
      </c>
      <c r="P15" s="2" t="s">
        <v>4</v>
      </c>
      <c r="Q15" s="2" t="s">
        <v>58</v>
      </c>
      <c r="R15" s="2" t="s">
        <v>61</v>
      </c>
      <c r="S15" s="57" t="s">
        <v>4522</v>
      </c>
      <c r="T15" s="2" t="s">
        <v>1754</v>
      </c>
      <c r="U15" s="2"/>
    </row>
    <row r="16" spans="1:21" ht="42" customHeight="1" x14ac:dyDescent="0.3">
      <c r="A16" s="2" t="s">
        <v>1</v>
      </c>
      <c r="B16" s="17">
        <f t="shared" si="0"/>
        <v>46076</v>
      </c>
      <c r="C16" s="47" t="s">
        <v>4623</v>
      </c>
      <c r="D16" s="45" t="s">
        <v>4624</v>
      </c>
      <c r="E16" s="2" t="s">
        <v>38</v>
      </c>
      <c r="F16" s="40">
        <v>596</v>
      </c>
      <c r="G16" s="2" t="s">
        <v>4625</v>
      </c>
      <c r="H16" s="2" t="s">
        <v>2</v>
      </c>
      <c r="I16" s="2" t="s">
        <v>4624</v>
      </c>
      <c r="J16" s="2" t="s">
        <v>4626</v>
      </c>
      <c r="K16" s="2" t="s">
        <v>1780</v>
      </c>
      <c r="L16" s="2" t="s">
        <v>5</v>
      </c>
      <c r="M16" s="2" t="s">
        <v>1754</v>
      </c>
      <c r="N16" s="2" t="s">
        <v>7</v>
      </c>
      <c r="O16" s="2" t="s">
        <v>4</v>
      </c>
      <c r="P16" s="2" t="s">
        <v>4</v>
      </c>
      <c r="Q16" s="2" t="s">
        <v>58</v>
      </c>
      <c r="R16" s="2" t="s">
        <v>61</v>
      </c>
      <c r="S16" s="57" t="s">
        <v>4522</v>
      </c>
      <c r="T16" s="2" t="s">
        <v>1754</v>
      </c>
      <c r="U16" s="2"/>
    </row>
    <row r="17" spans="1:21" ht="42" customHeight="1" x14ac:dyDescent="0.3">
      <c r="A17" s="2" t="s">
        <v>1</v>
      </c>
      <c r="B17" s="17">
        <f t="shared" si="0"/>
        <v>46076</v>
      </c>
      <c r="C17" s="47" t="s">
        <v>4627</v>
      </c>
      <c r="D17" s="45" t="s">
        <v>4628</v>
      </c>
      <c r="E17" s="2" t="s">
        <v>38</v>
      </c>
      <c r="F17" s="40">
        <v>316</v>
      </c>
      <c r="G17" s="2" t="s">
        <v>4629</v>
      </c>
      <c r="H17" s="2" t="s">
        <v>2</v>
      </c>
      <c r="I17" s="2" t="s">
        <v>4628</v>
      </c>
      <c r="J17" s="2" t="s">
        <v>4630</v>
      </c>
      <c r="K17" s="2" t="s">
        <v>1780</v>
      </c>
      <c r="L17" s="2" t="s">
        <v>5</v>
      </c>
      <c r="M17" s="2" t="s">
        <v>1754</v>
      </c>
      <c r="N17" s="2" t="s">
        <v>7</v>
      </c>
      <c r="O17" s="2" t="s">
        <v>4</v>
      </c>
      <c r="P17" s="2" t="s">
        <v>4</v>
      </c>
      <c r="Q17" s="2" t="s">
        <v>58</v>
      </c>
      <c r="R17" s="2" t="s">
        <v>61</v>
      </c>
      <c r="S17" s="57" t="s">
        <v>4522</v>
      </c>
      <c r="T17" s="2" t="s">
        <v>1754</v>
      </c>
      <c r="U17" s="2"/>
    </row>
    <row r="18" spans="1:21" ht="42" customHeight="1" x14ac:dyDescent="0.3">
      <c r="A18" s="2" t="s">
        <v>1</v>
      </c>
      <c r="B18" s="17">
        <f t="shared" si="0"/>
        <v>46076</v>
      </c>
      <c r="C18" s="47" t="s">
        <v>4631</v>
      </c>
      <c r="D18" s="45" t="s">
        <v>4632</v>
      </c>
      <c r="E18" s="33" t="s">
        <v>38</v>
      </c>
      <c r="F18" s="40">
        <v>492</v>
      </c>
      <c r="G18" s="2" t="s">
        <v>4633</v>
      </c>
      <c r="H18" s="2" t="s">
        <v>2</v>
      </c>
      <c r="I18" s="2" t="s">
        <v>4632</v>
      </c>
      <c r="J18" s="26" t="s">
        <v>4634</v>
      </c>
      <c r="K18" s="2" t="s">
        <v>1780</v>
      </c>
      <c r="L18" s="2" t="s">
        <v>5</v>
      </c>
      <c r="M18" s="2" t="s">
        <v>1754</v>
      </c>
      <c r="N18" s="2" t="s">
        <v>7</v>
      </c>
      <c r="O18" s="2" t="s">
        <v>4</v>
      </c>
      <c r="P18" s="2" t="s">
        <v>4</v>
      </c>
      <c r="Q18" s="2" t="s">
        <v>58</v>
      </c>
      <c r="R18" s="2" t="s">
        <v>61</v>
      </c>
      <c r="S18" s="57" t="s">
        <v>4522</v>
      </c>
      <c r="T18" s="2" t="s">
        <v>1754</v>
      </c>
      <c r="U18" s="2"/>
    </row>
    <row r="19" spans="1:21" ht="42" customHeight="1" x14ac:dyDescent="0.3">
      <c r="A19" s="2" t="s">
        <v>1</v>
      </c>
      <c r="B19" s="17">
        <f t="shared" si="0"/>
        <v>46076</v>
      </c>
      <c r="C19" s="47" t="s">
        <v>4635</v>
      </c>
      <c r="D19" s="45" t="s">
        <v>4636</v>
      </c>
      <c r="E19" s="33" t="s">
        <v>38</v>
      </c>
      <c r="F19" s="40">
        <v>34</v>
      </c>
      <c r="G19" s="2" t="s">
        <v>4637</v>
      </c>
      <c r="H19" s="2" t="s">
        <v>2</v>
      </c>
      <c r="I19" s="2" t="s">
        <v>4636</v>
      </c>
      <c r="J19" s="33" t="s">
        <v>4638</v>
      </c>
      <c r="K19" s="2" t="s">
        <v>299</v>
      </c>
      <c r="L19" s="2" t="s">
        <v>5</v>
      </c>
      <c r="M19" s="2" t="s">
        <v>1754</v>
      </c>
      <c r="N19" s="2" t="s">
        <v>7</v>
      </c>
      <c r="O19" s="2" t="s">
        <v>4</v>
      </c>
      <c r="P19" s="2" t="s">
        <v>4</v>
      </c>
      <c r="Q19" s="2" t="s">
        <v>58</v>
      </c>
      <c r="R19" s="2" t="s">
        <v>61</v>
      </c>
      <c r="S19" s="57" t="s">
        <v>4522</v>
      </c>
      <c r="T19" s="2" t="s">
        <v>1754</v>
      </c>
      <c r="U19" s="2"/>
    </row>
    <row r="20" spans="1:21" ht="42" customHeight="1" x14ac:dyDescent="0.3">
      <c r="A20" s="2" t="str">
        <f t="shared" ref="A20:A25" si="8">Company</f>
        <v>Biamp Systems</v>
      </c>
      <c r="B20" s="17">
        <f t="shared" si="0"/>
        <v>46076</v>
      </c>
      <c r="C20" s="44" t="s">
        <v>3486</v>
      </c>
      <c r="D20" s="45" t="s">
        <v>2994</v>
      </c>
      <c r="E20" s="33" t="s">
        <v>38</v>
      </c>
      <c r="F20" s="40">
        <v>276</v>
      </c>
      <c r="G20" s="2" t="s">
        <v>1751</v>
      </c>
      <c r="H20" s="2" t="str">
        <f>Currency</f>
        <v>USD</v>
      </c>
      <c r="I20" s="2" t="str">
        <f>Table148[[#This Row],[Short Description]]</f>
        <v>Desono C-IC6 Black</v>
      </c>
      <c r="J20" s="33" t="s">
        <v>1752</v>
      </c>
      <c r="K20" s="2" t="s">
        <v>1753</v>
      </c>
      <c r="L20" s="2" t="str">
        <f>ItemStatus</f>
        <v>Current</v>
      </c>
      <c r="M20" s="2" t="s">
        <v>1754</v>
      </c>
      <c r="N20" s="2" t="str">
        <f>Freight</f>
        <v>Standard Freight</v>
      </c>
      <c r="O20" s="2" t="str">
        <f>DropShip</f>
        <v>n</v>
      </c>
      <c r="P20" s="2" t="str">
        <f>EnergyStar</f>
        <v>n</v>
      </c>
      <c r="Q20" s="2" t="s">
        <v>58</v>
      </c>
      <c r="R20" s="2" t="s">
        <v>61</v>
      </c>
      <c r="S20" s="46" t="str">
        <f>URL</f>
        <v>https://www.biamp.com</v>
      </c>
      <c r="T20" s="2" t="str">
        <f>Table148[[#This Row],[Manufacturer''s Category]]</f>
        <v>Desono</v>
      </c>
      <c r="U20" s="50"/>
    </row>
    <row r="21" spans="1:21" ht="42" customHeight="1" x14ac:dyDescent="0.3">
      <c r="A21" s="2" t="str">
        <f t="shared" si="8"/>
        <v>Biamp Systems</v>
      </c>
      <c r="B21" s="17">
        <f t="shared" si="0"/>
        <v>46076</v>
      </c>
      <c r="C21" s="44" t="s">
        <v>3487</v>
      </c>
      <c r="D21" s="45" t="s">
        <v>2995</v>
      </c>
      <c r="E21" s="33" t="s">
        <v>38</v>
      </c>
      <c r="F21" s="40">
        <v>276</v>
      </c>
      <c r="G21" s="2" t="s">
        <v>1755</v>
      </c>
      <c r="H21" s="2" t="str">
        <f>Currency</f>
        <v>USD</v>
      </c>
      <c r="I21" s="2" t="str">
        <f>Table148[[#This Row],[Short Description]]</f>
        <v>Desono C-IC6 Red</v>
      </c>
      <c r="J21" s="33" t="s">
        <v>1756</v>
      </c>
      <c r="K21" s="2" t="s">
        <v>1753</v>
      </c>
      <c r="L21" s="2" t="str">
        <f>ItemStatus</f>
        <v>Current</v>
      </c>
      <c r="M21" s="2" t="s">
        <v>1754</v>
      </c>
      <c r="N21" s="2" t="str">
        <f>Freight</f>
        <v>Standard Freight</v>
      </c>
      <c r="O21" s="2" t="str">
        <f>DropShip</f>
        <v>n</v>
      </c>
      <c r="P21" s="2" t="str">
        <f>EnergyStar</f>
        <v>n</v>
      </c>
      <c r="Q21" s="2" t="s">
        <v>58</v>
      </c>
      <c r="R21" s="2" t="s">
        <v>61</v>
      </c>
      <c r="S21" s="46" t="str">
        <f>URL</f>
        <v>https://www.biamp.com</v>
      </c>
      <c r="T21" s="2" t="str">
        <f>Table148[[#This Row],[Manufacturer''s Category]]</f>
        <v>Desono</v>
      </c>
      <c r="U21" s="50"/>
    </row>
    <row r="22" spans="1:21" ht="42" customHeight="1" x14ac:dyDescent="0.3">
      <c r="A22" s="2" t="str">
        <f t="shared" si="8"/>
        <v>Biamp Systems</v>
      </c>
      <c r="B22" s="17">
        <f t="shared" si="0"/>
        <v>46076</v>
      </c>
      <c r="C22" s="44" t="s">
        <v>3488</v>
      </c>
      <c r="D22" s="45" t="s">
        <v>2996</v>
      </c>
      <c r="E22" s="33" t="s">
        <v>38</v>
      </c>
      <c r="F22" s="40">
        <v>276</v>
      </c>
      <c r="G22" s="2" t="s">
        <v>1757</v>
      </c>
      <c r="H22" s="2" t="str">
        <f>Currency</f>
        <v>USD</v>
      </c>
      <c r="I22" s="2" t="str">
        <f>Table148[[#This Row],[Short Description]]</f>
        <v>Desono C-IC6 White</v>
      </c>
      <c r="J22" s="2" t="s">
        <v>1758</v>
      </c>
      <c r="K22" s="2" t="s">
        <v>1753</v>
      </c>
      <c r="L22" s="2" t="str">
        <f>ItemStatus</f>
        <v>Current</v>
      </c>
      <c r="M22" s="2" t="s">
        <v>1754</v>
      </c>
      <c r="N22" s="2" t="str">
        <f>Freight</f>
        <v>Standard Freight</v>
      </c>
      <c r="O22" s="2" t="str">
        <f>DropShip</f>
        <v>n</v>
      </c>
      <c r="P22" s="2" t="str">
        <f>EnergyStar</f>
        <v>n</v>
      </c>
      <c r="Q22" s="2" t="s">
        <v>58</v>
      </c>
      <c r="R22" s="2" t="s">
        <v>61</v>
      </c>
      <c r="S22" s="46" t="str">
        <f>URL</f>
        <v>https://www.biamp.com</v>
      </c>
      <c r="T22" s="2" t="str">
        <f>Table148[[#This Row],[Manufacturer''s Category]]</f>
        <v>Desono</v>
      </c>
      <c r="U22" s="50"/>
    </row>
    <row r="23" spans="1:21" ht="42" customHeight="1" x14ac:dyDescent="0.3">
      <c r="A23" s="2" t="str">
        <f t="shared" si="8"/>
        <v>Biamp Systems</v>
      </c>
      <c r="B23" s="17">
        <f t="shared" si="0"/>
        <v>46076</v>
      </c>
      <c r="C23" s="44" t="s">
        <v>3489</v>
      </c>
      <c r="D23" s="45" t="s">
        <v>2997</v>
      </c>
      <c r="E23" s="33" t="s">
        <v>38</v>
      </c>
      <c r="F23" s="40">
        <v>307</v>
      </c>
      <c r="G23" s="2" t="s">
        <v>3101</v>
      </c>
      <c r="H23" s="2" t="str">
        <f>Currency</f>
        <v>USD</v>
      </c>
      <c r="I23" s="2" t="str">
        <f>Table148[[#This Row],[Short Description]]</f>
        <v>Desono C-IC6LP-B Black</v>
      </c>
      <c r="J23" s="2" t="s">
        <v>2845</v>
      </c>
      <c r="K23" s="2" t="s">
        <v>1753</v>
      </c>
      <c r="L23" s="2" t="str">
        <f>ItemStatus</f>
        <v>Current</v>
      </c>
      <c r="M23" s="2" t="s">
        <v>1754</v>
      </c>
      <c r="N23" s="2" t="str">
        <f>Freight</f>
        <v>Standard Freight</v>
      </c>
      <c r="O23" s="2" t="str">
        <f>DropShip</f>
        <v>n</v>
      </c>
      <c r="P23" s="2" t="str">
        <f>EnergyStar</f>
        <v>n</v>
      </c>
      <c r="Q23" s="2" t="s">
        <v>58</v>
      </c>
      <c r="R23" s="2" t="s">
        <v>61</v>
      </c>
      <c r="S23" s="46" t="str">
        <f>URL</f>
        <v>https://www.biamp.com</v>
      </c>
      <c r="T23" s="2" t="str">
        <f>Table148[[#This Row],[Manufacturer''s Category]]</f>
        <v>Desono</v>
      </c>
      <c r="U23" s="2"/>
    </row>
    <row r="24" spans="1:21" ht="42" customHeight="1" x14ac:dyDescent="0.3">
      <c r="A24" s="2" t="str">
        <f t="shared" si="8"/>
        <v>Biamp Systems</v>
      </c>
      <c r="B24" s="17">
        <f t="shared" si="0"/>
        <v>46076</v>
      </c>
      <c r="C24" s="47" t="s">
        <v>3490</v>
      </c>
      <c r="D24" s="45" t="s">
        <v>2943</v>
      </c>
      <c r="E24" s="33" t="s">
        <v>38</v>
      </c>
      <c r="F24" s="40">
        <v>424</v>
      </c>
      <c r="G24" s="2" t="s">
        <v>2942</v>
      </c>
      <c r="H24" s="2" t="s">
        <v>2</v>
      </c>
      <c r="I24" s="2" t="s">
        <v>2943</v>
      </c>
      <c r="J24" s="2" t="s">
        <v>2944</v>
      </c>
      <c r="K24" s="2" t="s">
        <v>2945</v>
      </c>
      <c r="L24" s="2" t="s">
        <v>5</v>
      </c>
      <c r="M24" s="2" t="s">
        <v>2925</v>
      </c>
      <c r="N24" s="2" t="s">
        <v>7</v>
      </c>
      <c r="O24" s="2" t="s">
        <v>58</v>
      </c>
      <c r="P24" s="2" t="s">
        <v>58</v>
      </c>
      <c r="Q24" s="2" t="s">
        <v>39</v>
      </c>
      <c r="R24" s="2" t="s">
        <v>121</v>
      </c>
      <c r="S24" s="46" t="s">
        <v>8</v>
      </c>
      <c r="T24" s="2" t="s">
        <v>1754</v>
      </c>
      <c r="U24" s="2"/>
    </row>
    <row r="25" spans="1:21" ht="42" customHeight="1" x14ac:dyDescent="0.3">
      <c r="A25" s="2" t="str">
        <f t="shared" si="8"/>
        <v>Biamp Systems</v>
      </c>
      <c r="B25" s="17">
        <f t="shared" si="0"/>
        <v>46076</v>
      </c>
      <c r="C25" s="47" t="s">
        <v>3491</v>
      </c>
      <c r="D25" s="45" t="s">
        <v>2998</v>
      </c>
      <c r="E25" s="33" t="s">
        <v>38</v>
      </c>
      <c r="F25" s="40">
        <v>307</v>
      </c>
      <c r="G25" s="2" t="s">
        <v>3102</v>
      </c>
      <c r="H25" s="2" t="str">
        <f>Currency</f>
        <v>USD</v>
      </c>
      <c r="I25" s="2" t="str">
        <f>Table148[[#This Row],[Short Description]]</f>
        <v>Desono C-IC6LP-W White</v>
      </c>
      <c r="J25" s="26" t="s">
        <v>2844</v>
      </c>
      <c r="K25" s="2" t="s">
        <v>1753</v>
      </c>
      <c r="L25" s="2" t="str">
        <f>ItemStatus</f>
        <v>Current</v>
      </c>
      <c r="M25" s="2" t="s">
        <v>1754</v>
      </c>
      <c r="N25" s="2" t="str">
        <f>Freight</f>
        <v>Standard Freight</v>
      </c>
      <c r="O25" s="2" t="str">
        <f>DropShip</f>
        <v>n</v>
      </c>
      <c r="P25" s="2" t="str">
        <f>EnergyStar</f>
        <v>n</v>
      </c>
      <c r="Q25" s="2" t="s">
        <v>58</v>
      </c>
      <c r="R25" s="2" t="s">
        <v>61</v>
      </c>
      <c r="S25" s="46" t="str">
        <f>URL</f>
        <v>https://www.biamp.com</v>
      </c>
      <c r="T25" s="2" t="str">
        <f>Table148[[#This Row],[Manufacturer''s Category]]</f>
        <v>Desono</v>
      </c>
      <c r="U25" s="2"/>
    </row>
    <row r="26" spans="1:21" ht="42" customHeight="1" x14ac:dyDescent="0.3">
      <c r="A26" s="2" t="s">
        <v>1</v>
      </c>
      <c r="B26" s="17">
        <f t="shared" si="0"/>
        <v>46076</v>
      </c>
      <c r="C26" s="47" t="s">
        <v>4471</v>
      </c>
      <c r="D26" s="45" t="s">
        <v>4472</v>
      </c>
      <c r="E26" s="33" t="s">
        <v>38</v>
      </c>
      <c r="F26" s="40">
        <v>117</v>
      </c>
      <c r="G26" s="2" t="s">
        <v>2964</v>
      </c>
      <c r="H26" s="2" t="s">
        <v>2</v>
      </c>
      <c r="I26" s="2" t="s">
        <v>4472</v>
      </c>
      <c r="J26" s="26" t="s">
        <v>4473</v>
      </c>
      <c r="K26" s="2" t="s">
        <v>391</v>
      </c>
      <c r="L26" s="2" t="s">
        <v>5</v>
      </c>
      <c r="M26" s="2" t="s">
        <v>1754</v>
      </c>
      <c r="N26" s="2" t="s">
        <v>7</v>
      </c>
      <c r="O26" s="2" t="s">
        <v>58</v>
      </c>
      <c r="P26" s="2" t="s">
        <v>58</v>
      </c>
      <c r="Q26" s="2" t="s">
        <v>58</v>
      </c>
      <c r="R26" s="2" t="s">
        <v>2964</v>
      </c>
      <c r="S26" s="57" t="s">
        <v>8</v>
      </c>
      <c r="T26" s="2" t="s">
        <v>1754</v>
      </c>
      <c r="U26" s="2" t="s">
        <v>2964</v>
      </c>
    </row>
    <row r="27" spans="1:21" ht="42" customHeight="1" x14ac:dyDescent="0.3">
      <c r="A27" s="2" t="s">
        <v>1</v>
      </c>
      <c r="B27" s="17">
        <f t="shared" si="0"/>
        <v>46076</v>
      </c>
      <c r="C27" s="47" t="s">
        <v>4474</v>
      </c>
      <c r="D27" s="45" t="s">
        <v>4475</v>
      </c>
      <c r="E27" s="33" t="s">
        <v>38</v>
      </c>
      <c r="F27" s="40">
        <v>117</v>
      </c>
      <c r="G27" s="2" t="s">
        <v>2964</v>
      </c>
      <c r="H27" s="2" t="s">
        <v>2</v>
      </c>
      <c r="I27" s="2" t="s">
        <v>4475</v>
      </c>
      <c r="J27" s="33" t="s">
        <v>1773</v>
      </c>
      <c r="K27" s="2" t="s">
        <v>391</v>
      </c>
      <c r="L27" s="2" t="s">
        <v>5</v>
      </c>
      <c r="M27" s="2" t="s">
        <v>1754</v>
      </c>
      <c r="N27" s="2" t="s">
        <v>7</v>
      </c>
      <c r="O27" s="2" t="s">
        <v>58</v>
      </c>
      <c r="P27" s="2" t="s">
        <v>58</v>
      </c>
      <c r="Q27" s="2" t="s">
        <v>58</v>
      </c>
      <c r="R27" s="2" t="s">
        <v>2964</v>
      </c>
      <c r="S27" s="57" t="s">
        <v>8</v>
      </c>
      <c r="T27" s="2" t="s">
        <v>1754</v>
      </c>
      <c r="U27" s="2" t="s">
        <v>2964</v>
      </c>
    </row>
    <row r="28" spans="1:21" ht="42" customHeight="1" x14ac:dyDescent="0.3">
      <c r="A28" s="2" t="s">
        <v>1</v>
      </c>
      <c r="B28" s="17">
        <f t="shared" si="0"/>
        <v>46076</v>
      </c>
      <c r="C28" s="47" t="s">
        <v>4476</v>
      </c>
      <c r="D28" s="45" t="s">
        <v>4477</v>
      </c>
      <c r="E28" s="33" t="s">
        <v>38</v>
      </c>
      <c r="F28" s="40">
        <v>104</v>
      </c>
      <c r="G28" s="2" t="s">
        <v>2964</v>
      </c>
      <c r="H28" s="2" t="s">
        <v>2</v>
      </c>
      <c r="I28" s="2" t="s">
        <v>4477</v>
      </c>
      <c r="J28" s="33" t="s">
        <v>1776</v>
      </c>
      <c r="K28" s="2" t="s">
        <v>391</v>
      </c>
      <c r="L28" s="2" t="s">
        <v>5</v>
      </c>
      <c r="M28" s="2" t="s">
        <v>1754</v>
      </c>
      <c r="N28" s="2" t="s">
        <v>7</v>
      </c>
      <c r="O28" s="2" t="s">
        <v>58</v>
      </c>
      <c r="P28" s="2" t="s">
        <v>58</v>
      </c>
      <c r="Q28" s="2" t="s">
        <v>58</v>
      </c>
      <c r="R28" s="2" t="s">
        <v>2964</v>
      </c>
      <c r="S28" s="57" t="s">
        <v>8</v>
      </c>
      <c r="T28" s="2" t="s">
        <v>1754</v>
      </c>
      <c r="U28" s="2" t="s">
        <v>2964</v>
      </c>
    </row>
    <row r="29" spans="1:21" ht="42" customHeight="1" x14ac:dyDescent="0.3">
      <c r="A29" s="2" t="s">
        <v>1</v>
      </c>
      <c r="B29" s="17">
        <f t="shared" si="0"/>
        <v>46076</v>
      </c>
      <c r="C29" s="47" t="s">
        <v>4478</v>
      </c>
      <c r="D29" s="45" t="s">
        <v>4479</v>
      </c>
      <c r="E29" s="33" t="s">
        <v>38</v>
      </c>
      <c r="F29" s="40">
        <v>104</v>
      </c>
      <c r="G29" s="2" t="s">
        <v>2964</v>
      </c>
      <c r="H29" s="2" t="s">
        <v>2</v>
      </c>
      <c r="I29" s="2" t="s">
        <v>4479</v>
      </c>
      <c r="J29" s="33" t="s">
        <v>1779</v>
      </c>
      <c r="K29" s="2" t="s">
        <v>391</v>
      </c>
      <c r="L29" s="2" t="s">
        <v>5</v>
      </c>
      <c r="M29" s="2" t="s">
        <v>1754</v>
      </c>
      <c r="N29" s="2" t="s">
        <v>7</v>
      </c>
      <c r="O29" s="2" t="s">
        <v>58</v>
      </c>
      <c r="P29" s="2" t="s">
        <v>58</v>
      </c>
      <c r="Q29" s="2" t="s">
        <v>58</v>
      </c>
      <c r="R29" s="2" t="s">
        <v>2964</v>
      </c>
      <c r="S29" s="57" t="s">
        <v>8</v>
      </c>
      <c r="T29" s="2" t="s">
        <v>1754</v>
      </c>
      <c r="U29" s="2" t="s">
        <v>2964</v>
      </c>
    </row>
    <row r="30" spans="1:21" ht="42" customHeight="1" x14ac:dyDescent="0.3">
      <c r="A30" s="2" t="str">
        <f>Company</f>
        <v>Biamp Systems</v>
      </c>
      <c r="B30" s="17">
        <f t="shared" si="0"/>
        <v>46076</v>
      </c>
      <c r="C30" s="47" t="s">
        <v>3492</v>
      </c>
      <c r="D30" s="45" t="s">
        <v>2947</v>
      </c>
      <c r="E30" s="33" t="s">
        <v>38</v>
      </c>
      <c r="F30" s="40">
        <v>466</v>
      </c>
      <c r="G30" s="2" t="s">
        <v>2946</v>
      </c>
      <c r="H30" s="2" t="s">
        <v>2</v>
      </c>
      <c r="I30" s="2" t="s">
        <v>2947</v>
      </c>
      <c r="J30" s="33" t="s">
        <v>2948</v>
      </c>
      <c r="K30" s="2" t="s">
        <v>2945</v>
      </c>
      <c r="L30" s="2" t="s">
        <v>5</v>
      </c>
      <c r="M30" s="2" t="s">
        <v>2925</v>
      </c>
      <c r="N30" s="2" t="s">
        <v>7</v>
      </c>
      <c r="O30" s="2" t="s">
        <v>58</v>
      </c>
      <c r="P30" s="2" t="s">
        <v>58</v>
      </c>
      <c r="Q30" s="2" t="s">
        <v>39</v>
      </c>
      <c r="R30" s="2" t="s">
        <v>121</v>
      </c>
      <c r="S30" s="46" t="s">
        <v>8</v>
      </c>
      <c r="T30" s="2" t="s">
        <v>1754</v>
      </c>
      <c r="U30" s="2"/>
    </row>
    <row r="31" spans="1:21" ht="42" customHeight="1" x14ac:dyDescent="0.3">
      <c r="A31" s="2" t="str">
        <f>Company</f>
        <v>Biamp Systems</v>
      </c>
      <c r="B31" s="17">
        <f t="shared" si="0"/>
        <v>46076</v>
      </c>
      <c r="C31" s="47" t="s">
        <v>3493</v>
      </c>
      <c r="D31" s="45" t="s">
        <v>2930</v>
      </c>
      <c r="E31" s="33" t="s">
        <v>38</v>
      </c>
      <c r="F31" s="40">
        <v>270</v>
      </c>
      <c r="G31" s="2" t="s">
        <v>2929</v>
      </c>
      <c r="H31" s="2" t="s">
        <v>2</v>
      </c>
      <c r="I31" s="2" t="s">
        <v>2930</v>
      </c>
      <c r="J31" s="33" t="s">
        <v>2931</v>
      </c>
      <c r="K31" s="2" t="s">
        <v>2932</v>
      </c>
      <c r="L31" s="2" t="s">
        <v>5</v>
      </c>
      <c r="M31" s="2" t="s">
        <v>2925</v>
      </c>
      <c r="N31" s="2" t="s">
        <v>7</v>
      </c>
      <c r="O31" s="2" t="s">
        <v>58</v>
      </c>
      <c r="P31" s="2" t="s">
        <v>58</v>
      </c>
      <c r="Q31" s="2" t="s">
        <v>58</v>
      </c>
      <c r="R31" s="2" t="s">
        <v>61</v>
      </c>
      <c r="S31" s="46" t="s">
        <v>8</v>
      </c>
      <c r="T31" s="2" t="s">
        <v>1754</v>
      </c>
      <c r="U31" s="2"/>
    </row>
    <row r="32" spans="1:21" ht="42" customHeight="1" x14ac:dyDescent="0.3">
      <c r="A32" s="2" t="str">
        <f>Company</f>
        <v>Biamp Systems</v>
      </c>
      <c r="B32" s="17">
        <f t="shared" si="0"/>
        <v>46076</v>
      </c>
      <c r="C32" s="47" t="s">
        <v>3494</v>
      </c>
      <c r="D32" s="45" t="s">
        <v>2934</v>
      </c>
      <c r="E32" s="33" t="s">
        <v>38</v>
      </c>
      <c r="F32" s="40">
        <v>270</v>
      </c>
      <c r="G32" s="2" t="s">
        <v>2933</v>
      </c>
      <c r="H32" s="2" t="s">
        <v>2</v>
      </c>
      <c r="I32" s="2" t="s">
        <v>2934</v>
      </c>
      <c r="J32" s="33" t="s">
        <v>2935</v>
      </c>
      <c r="K32" s="2" t="s">
        <v>2932</v>
      </c>
      <c r="L32" s="2" t="s">
        <v>5</v>
      </c>
      <c r="M32" s="2" t="s">
        <v>2925</v>
      </c>
      <c r="N32" s="2" t="s">
        <v>7</v>
      </c>
      <c r="O32" s="2" t="s">
        <v>58</v>
      </c>
      <c r="P32" s="2" t="s">
        <v>58</v>
      </c>
      <c r="Q32" s="2" t="s">
        <v>58</v>
      </c>
      <c r="R32" s="2" t="s">
        <v>61</v>
      </c>
      <c r="S32" s="46" t="s">
        <v>8</v>
      </c>
      <c r="T32" s="2" t="s">
        <v>1754</v>
      </c>
      <c r="U32" s="2"/>
    </row>
    <row r="33" spans="1:21" ht="42" customHeight="1" x14ac:dyDescent="0.3">
      <c r="A33" s="2" t="str">
        <f>Company</f>
        <v>Biamp Systems</v>
      </c>
      <c r="B33" s="17">
        <f t="shared" si="0"/>
        <v>46076</v>
      </c>
      <c r="C33" s="47" t="s">
        <v>3495</v>
      </c>
      <c r="D33" s="45" t="s">
        <v>2937</v>
      </c>
      <c r="E33" s="33" t="s">
        <v>38</v>
      </c>
      <c r="F33" s="40">
        <v>410</v>
      </c>
      <c r="G33" s="2" t="s">
        <v>2936</v>
      </c>
      <c r="H33" s="2" t="s">
        <v>2</v>
      </c>
      <c r="I33" s="2" t="s">
        <v>2937</v>
      </c>
      <c r="J33" s="33" t="s">
        <v>2938</v>
      </c>
      <c r="K33" s="2" t="s">
        <v>2932</v>
      </c>
      <c r="L33" s="2" t="s">
        <v>5</v>
      </c>
      <c r="M33" s="2" t="s">
        <v>2925</v>
      </c>
      <c r="N33" s="2" t="s">
        <v>7</v>
      </c>
      <c r="O33" s="2" t="s">
        <v>58</v>
      </c>
      <c r="P33" s="2" t="s">
        <v>58</v>
      </c>
      <c r="Q33" s="2" t="s">
        <v>58</v>
      </c>
      <c r="R33" s="2" t="s">
        <v>61</v>
      </c>
      <c r="S33" s="46" t="s">
        <v>8</v>
      </c>
      <c r="T33" s="2" t="s">
        <v>1754</v>
      </c>
      <c r="U33" s="2"/>
    </row>
    <row r="34" spans="1:21" ht="42" customHeight="1" x14ac:dyDescent="0.3">
      <c r="A34" s="2" t="str">
        <f>Company</f>
        <v>Biamp Systems</v>
      </c>
      <c r="B34" s="17">
        <f t="shared" ref="B34:B65" si="9">Effectivity_Date</f>
        <v>46076</v>
      </c>
      <c r="C34" s="47" t="s">
        <v>3496</v>
      </c>
      <c r="D34" s="45" t="s">
        <v>2940</v>
      </c>
      <c r="E34" s="33" t="s">
        <v>38</v>
      </c>
      <c r="F34" s="40">
        <v>410</v>
      </c>
      <c r="G34" s="2" t="s">
        <v>2939</v>
      </c>
      <c r="H34" s="2" t="s">
        <v>2</v>
      </c>
      <c r="I34" s="2" t="s">
        <v>2940</v>
      </c>
      <c r="J34" s="33" t="s">
        <v>2941</v>
      </c>
      <c r="K34" s="2" t="s">
        <v>2932</v>
      </c>
      <c r="L34" s="2" t="s">
        <v>5</v>
      </c>
      <c r="M34" s="2" t="s">
        <v>2925</v>
      </c>
      <c r="N34" s="2" t="s">
        <v>7</v>
      </c>
      <c r="O34" s="2" t="s">
        <v>58</v>
      </c>
      <c r="P34" s="2" t="s">
        <v>58</v>
      </c>
      <c r="Q34" s="2" t="s">
        <v>58</v>
      </c>
      <c r="R34" s="2" t="s">
        <v>61</v>
      </c>
      <c r="S34" s="46" t="s">
        <v>8</v>
      </c>
      <c r="T34" s="2" t="s">
        <v>1754</v>
      </c>
      <c r="U34" s="2"/>
    </row>
    <row r="35" spans="1:21" ht="42" customHeight="1" x14ac:dyDescent="0.3">
      <c r="A35" s="2" t="s">
        <v>1</v>
      </c>
      <c r="B35" s="17">
        <f t="shared" si="9"/>
        <v>46076</v>
      </c>
      <c r="C35" s="47" t="s">
        <v>4480</v>
      </c>
      <c r="D35" s="45" t="s">
        <v>4481</v>
      </c>
      <c r="E35" s="2" t="s">
        <v>38</v>
      </c>
      <c r="F35" s="40">
        <v>117</v>
      </c>
      <c r="G35" s="2" t="s">
        <v>2964</v>
      </c>
      <c r="H35" s="2" t="s">
        <v>2</v>
      </c>
      <c r="I35" s="2" t="s">
        <v>4481</v>
      </c>
      <c r="J35" s="2" t="s">
        <v>1969</v>
      </c>
      <c r="K35" s="2" t="s">
        <v>391</v>
      </c>
      <c r="L35" s="2" t="s">
        <v>5</v>
      </c>
      <c r="M35" s="2" t="s">
        <v>1754</v>
      </c>
      <c r="N35" s="2" t="s">
        <v>7</v>
      </c>
      <c r="O35" s="2" t="s">
        <v>58</v>
      </c>
      <c r="P35" s="2" t="s">
        <v>58</v>
      </c>
      <c r="Q35" s="2" t="s">
        <v>58</v>
      </c>
      <c r="R35" s="2" t="s">
        <v>2964</v>
      </c>
      <c r="S35" s="57" t="s">
        <v>8</v>
      </c>
      <c r="T35" s="2" t="s">
        <v>1754</v>
      </c>
      <c r="U35" s="2" t="s">
        <v>2964</v>
      </c>
    </row>
    <row r="36" spans="1:21" ht="42" customHeight="1" x14ac:dyDescent="0.3">
      <c r="A36" s="2" t="s">
        <v>1</v>
      </c>
      <c r="B36" s="17">
        <f t="shared" si="9"/>
        <v>46076</v>
      </c>
      <c r="C36" s="47" t="s">
        <v>4482</v>
      </c>
      <c r="D36" s="45" t="s">
        <v>4483</v>
      </c>
      <c r="E36" s="2" t="s">
        <v>38</v>
      </c>
      <c r="F36" s="40">
        <v>117</v>
      </c>
      <c r="G36" s="2" t="s">
        <v>2964</v>
      </c>
      <c r="H36" s="2" t="s">
        <v>2</v>
      </c>
      <c r="I36" s="2" t="s">
        <v>4483</v>
      </c>
      <c r="J36" s="2" t="s">
        <v>1972</v>
      </c>
      <c r="K36" s="2" t="s">
        <v>391</v>
      </c>
      <c r="L36" s="2" t="s">
        <v>5</v>
      </c>
      <c r="M36" s="2" t="s">
        <v>1754</v>
      </c>
      <c r="N36" s="2" t="s">
        <v>7</v>
      </c>
      <c r="O36" s="2" t="s">
        <v>58</v>
      </c>
      <c r="P36" s="2" t="s">
        <v>58</v>
      </c>
      <c r="Q36" s="2" t="s">
        <v>58</v>
      </c>
      <c r="R36" s="2" t="s">
        <v>2964</v>
      </c>
      <c r="S36" s="57" t="s">
        <v>8</v>
      </c>
      <c r="T36" s="2" t="s">
        <v>1754</v>
      </c>
      <c r="U36" s="2" t="s">
        <v>2964</v>
      </c>
    </row>
    <row r="37" spans="1:21" ht="42" customHeight="1" x14ac:dyDescent="0.3">
      <c r="A37" s="2" t="s">
        <v>1</v>
      </c>
      <c r="B37" s="17">
        <f t="shared" si="9"/>
        <v>46076</v>
      </c>
      <c r="C37" s="47" t="s">
        <v>4484</v>
      </c>
      <c r="D37" s="45" t="s">
        <v>4485</v>
      </c>
      <c r="E37" s="33" t="s">
        <v>38</v>
      </c>
      <c r="F37" s="40">
        <v>104</v>
      </c>
      <c r="G37" s="2" t="s">
        <v>2964</v>
      </c>
      <c r="H37" s="2" t="s">
        <v>2</v>
      </c>
      <c r="I37" s="2" t="s">
        <v>4485</v>
      </c>
      <c r="J37" s="33" t="s">
        <v>4486</v>
      </c>
      <c r="K37" s="2" t="s">
        <v>391</v>
      </c>
      <c r="L37" s="2" t="s">
        <v>5</v>
      </c>
      <c r="M37" s="2" t="s">
        <v>1754</v>
      </c>
      <c r="N37" s="2" t="s">
        <v>7</v>
      </c>
      <c r="O37" s="2" t="s">
        <v>58</v>
      </c>
      <c r="P37" s="2" t="s">
        <v>58</v>
      </c>
      <c r="Q37" s="2" t="s">
        <v>58</v>
      </c>
      <c r="R37" s="2" t="s">
        <v>2964</v>
      </c>
      <c r="S37" s="57" t="s">
        <v>8</v>
      </c>
      <c r="T37" s="2" t="s">
        <v>1754</v>
      </c>
      <c r="U37" s="2" t="s">
        <v>2964</v>
      </c>
    </row>
    <row r="38" spans="1:21" ht="42" customHeight="1" x14ac:dyDescent="0.3">
      <c r="A38" s="2" t="s">
        <v>1</v>
      </c>
      <c r="B38" s="17">
        <f t="shared" si="9"/>
        <v>46076</v>
      </c>
      <c r="C38" s="47" t="s">
        <v>4487</v>
      </c>
      <c r="D38" s="45" t="s">
        <v>4488</v>
      </c>
      <c r="E38" s="2" t="s">
        <v>38</v>
      </c>
      <c r="F38" s="40">
        <v>104</v>
      </c>
      <c r="G38" s="2" t="s">
        <v>2964</v>
      </c>
      <c r="H38" s="2" t="s">
        <v>2</v>
      </c>
      <c r="I38" s="2" t="s">
        <v>4488</v>
      </c>
      <c r="J38" s="2" t="s">
        <v>1978</v>
      </c>
      <c r="K38" s="2" t="s">
        <v>391</v>
      </c>
      <c r="L38" s="2" t="s">
        <v>5</v>
      </c>
      <c r="M38" s="2" t="s">
        <v>1754</v>
      </c>
      <c r="N38" s="2" t="s">
        <v>7</v>
      </c>
      <c r="O38" s="2" t="s">
        <v>58</v>
      </c>
      <c r="P38" s="2" t="s">
        <v>58</v>
      </c>
      <c r="Q38" s="2" t="s">
        <v>58</v>
      </c>
      <c r="R38" s="2" t="s">
        <v>2964</v>
      </c>
      <c r="S38" s="57" t="s">
        <v>8</v>
      </c>
      <c r="T38" s="2" t="s">
        <v>1754</v>
      </c>
      <c r="U38" s="2" t="s">
        <v>2964</v>
      </c>
    </row>
    <row r="39" spans="1:21" ht="42" customHeight="1" x14ac:dyDescent="0.3">
      <c r="A39" s="2" t="s">
        <v>1</v>
      </c>
      <c r="B39" s="17">
        <f t="shared" si="9"/>
        <v>46076</v>
      </c>
      <c r="C39" s="47" t="s">
        <v>4489</v>
      </c>
      <c r="D39" s="45" t="s">
        <v>4490</v>
      </c>
      <c r="E39" s="2" t="s">
        <v>38</v>
      </c>
      <c r="F39" s="40">
        <v>117</v>
      </c>
      <c r="G39" s="2" t="s">
        <v>2964</v>
      </c>
      <c r="H39" s="2" t="s">
        <v>2</v>
      </c>
      <c r="I39" s="2" t="s">
        <v>4490</v>
      </c>
      <c r="J39" s="2" t="s">
        <v>1981</v>
      </c>
      <c r="K39" s="2" t="s">
        <v>391</v>
      </c>
      <c r="L39" s="2" t="s">
        <v>5</v>
      </c>
      <c r="M39" s="2" t="s">
        <v>1754</v>
      </c>
      <c r="N39" s="2" t="s">
        <v>7</v>
      </c>
      <c r="O39" s="2" t="s">
        <v>58</v>
      </c>
      <c r="P39" s="2" t="s">
        <v>58</v>
      </c>
      <c r="Q39" s="2" t="s">
        <v>58</v>
      </c>
      <c r="R39" s="2" t="s">
        <v>2964</v>
      </c>
      <c r="S39" s="57" t="s">
        <v>8</v>
      </c>
      <c r="T39" s="2" t="s">
        <v>1754</v>
      </c>
      <c r="U39" s="2" t="s">
        <v>2964</v>
      </c>
    </row>
    <row r="40" spans="1:21" ht="42" customHeight="1" x14ac:dyDescent="0.3">
      <c r="A40" s="2" t="s">
        <v>1</v>
      </c>
      <c r="B40" s="17">
        <f t="shared" si="9"/>
        <v>46076</v>
      </c>
      <c r="C40" s="47" t="s">
        <v>4491</v>
      </c>
      <c r="D40" s="45" t="s">
        <v>4492</v>
      </c>
      <c r="E40" s="2" t="s">
        <v>38</v>
      </c>
      <c r="F40" s="40">
        <v>117</v>
      </c>
      <c r="G40" s="2" t="s">
        <v>2964</v>
      </c>
      <c r="H40" s="2" t="s">
        <v>2</v>
      </c>
      <c r="I40" s="2" t="s">
        <v>4492</v>
      </c>
      <c r="J40" s="2" t="s">
        <v>1984</v>
      </c>
      <c r="K40" s="2" t="s">
        <v>391</v>
      </c>
      <c r="L40" s="2" t="s">
        <v>5</v>
      </c>
      <c r="M40" s="2" t="s">
        <v>1754</v>
      </c>
      <c r="N40" s="2" t="s">
        <v>7</v>
      </c>
      <c r="O40" s="2" t="s">
        <v>58</v>
      </c>
      <c r="P40" s="2" t="s">
        <v>58</v>
      </c>
      <c r="Q40" s="2" t="s">
        <v>58</v>
      </c>
      <c r="R40" s="2" t="s">
        <v>2964</v>
      </c>
      <c r="S40" s="57" t="s">
        <v>8</v>
      </c>
      <c r="T40" s="2" t="s">
        <v>1754</v>
      </c>
      <c r="U40" s="2" t="s">
        <v>2964</v>
      </c>
    </row>
    <row r="41" spans="1:21" ht="42" customHeight="1" x14ac:dyDescent="0.3">
      <c r="A41" s="2" t="s">
        <v>1</v>
      </c>
      <c r="B41" s="17">
        <f t="shared" si="9"/>
        <v>46076</v>
      </c>
      <c r="C41" s="47" t="s">
        <v>3497</v>
      </c>
      <c r="D41" s="45" t="s">
        <v>2927</v>
      </c>
      <c r="E41" s="2" t="s">
        <v>38</v>
      </c>
      <c r="F41" s="40">
        <v>254</v>
      </c>
      <c r="G41" s="2" t="s">
        <v>2926</v>
      </c>
      <c r="H41" s="2" t="s">
        <v>2</v>
      </c>
      <c r="I41" s="2" t="s">
        <v>2927</v>
      </c>
      <c r="J41" s="2" t="s">
        <v>2928</v>
      </c>
      <c r="K41" s="2" t="s">
        <v>2883</v>
      </c>
      <c r="L41" s="2" t="s">
        <v>5</v>
      </c>
      <c r="M41" s="2" t="s">
        <v>2884</v>
      </c>
      <c r="N41" s="2" t="s">
        <v>7</v>
      </c>
      <c r="O41" s="2" t="s">
        <v>58</v>
      </c>
      <c r="P41" s="2" t="s">
        <v>58</v>
      </c>
      <c r="Q41" s="2" t="s">
        <v>58</v>
      </c>
      <c r="R41" s="2" t="s">
        <v>61</v>
      </c>
      <c r="S41" s="52" t="s">
        <v>8</v>
      </c>
      <c r="T41" s="2" t="s">
        <v>1754</v>
      </c>
      <c r="U41" s="2"/>
    </row>
    <row r="42" spans="1:21" ht="42" customHeight="1" x14ac:dyDescent="0.3">
      <c r="A42" s="2" t="s">
        <v>1</v>
      </c>
      <c r="B42" s="17">
        <f t="shared" si="9"/>
        <v>46076</v>
      </c>
      <c r="C42" s="47" t="s">
        <v>4493</v>
      </c>
      <c r="D42" s="45" t="s">
        <v>4494</v>
      </c>
      <c r="E42" s="2" t="s">
        <v>38</v>
      </c>
      <c r="F42" s="40">
        <v>93</v>
      </c>
      <c r="G42" s="2" t="s">
        <v>2964</v>
      </c>
      <c r="H42" s="2" t="s">
        <v>2</v>
      </c>
      <c r="I42" s="2" t="s">
        <v>4494</v>
      </c>
      <c r="J42" s="2" t="s">
        <v>4495</v>
      </c>
      <c r="K42" s="2" t="s">
        <v>391</v>
      </c>
      <c r="L42" s="2" t="s">
        <v>5</v>
      </c>
      <c r="M42" s="2" t="s">
        <v>1754</v>
      </c>
      <c r="N42" s="2" t="s">
        <v>7</v>
      </c>
      <c r="O42" s="2" t="s">
        <v>58</v>
      </c>
      <c r="P42" s="2" t="s">
        <v>58</v>
      </c>
      <c r="Q42" s="2" t="s">
        <v>58</v>
      </c>
      <c r="R42" s="2" t="s">
        <v>2964</v>
      </c>
      <c r="S42" s="57" t="s">
        <v>8</v>
      </c>
      <c r="T42" s="2" t="s">
        <v>1754</v>
      </c>
      <c r="U42" s="2" t="s">
        <v>2964</v>
      </c>
    </row>
    <row r="43" spans="1:21" ht="42" customHeight="1" x14ac:dyDescent="0.3">
      <c r="A43" s="2" t="s">
        <v>1</v>
      </c>
      <c r="B43" s="17">
        <f t="shared" si="9"/>
        <v>46076</v>
      </c>
      <c r="C43" s="47" t="s">
        <v>4496</v>
      </c>
      <c r="D43" s="45" t="s">
        <v>4497</v>
      </c>
      <c r="E43" s="2" t="s">
        <v>38</v>
      </c>
      <c r="F43" s="40">
        <v>93</v>
      </c>
      <c r="G43" s="2" t="s">
        <v>2964</v>
      </c>
      <c r="H43" s="2" t="s">
        <v>2</v>
      </c>
      <c r="I43" s="2" t="s">
        <v>4497</v>
      </c>
      <c r="J43" s="2" t="s">
        <v>2191</v>
      </c>
      <c r="K43" s="2" t="s">
        <v>391</v>
      </c>
      <c r="L43" s="2" t="s">
        <v>5</v>
      </c>
      <c r="M43" s="2" t="s">
        <v>1754</v>
      </c>
      <c r="N43" s="2" t="s">
        <v>7</v>
      </c>
      <c r="O43" s="2" t="s">
        <v>58</v>
      </c>
      <c r="P43" s="2" t="s">
        <v>58</v>
      </c>
      <c r="Q43" s="2" t="s">
        <v>58</v>
      </c>
      <c r="R43" s="2" t="s">
        <v>2964</v>
      </c>
      <c r="S43" s="57" t="s">
        <v>8</v>
      </c>
      <c r="T43" s="2" t="s">
        <v>1754</v>
      </c>
      <c r="U43" s="2" t="s">
        <v>2964</v>
      </c>
    </row>
    <row r="44" spans="1:21" ht="42" customHeight="1" x14ac:dyDescent="0.3">
      <c r="A44" s="2" t="s">
        <v>1</v>
      </c>
      <c r="B44" s="17">
        <f t="shared" si="9"/>
        <v>46076</v>
      </c>
      <c r="C44" s="47" t="s">
        <v>4498</v>
      </c>
      <c r="D44" s="45" t="s">
        <v>4499</v>
      </c>
      <c r="E44" s="2" t="s">
        <v>38</v>
      </c>
      <c r="F44" s="40">
        <v>106</v>
      </c>
      <c r="G44" s="2" t="s">
        <v>2964</v>
      </c>
      <c r="H44" s="2" t="s">
        <v>2</v>
      </c>
      <c r="I44" s="2" t="s">
        <v>4499</v>
      </c>
      <c r="J44" s="2" t="s">
        <v>4500</v>
      </c>
      <c r="K44" s="2" t="s">
        <v>391</v>
      </c>
      <c r="L44" s="2" t="s">
        <v>5</v>
      </c>
      <c r="M44" s="2" t="s">
        <v>1754</v>
      </c>
      <c r="N44" s="2" t="s">
        <v>7</v>
      </c>
      <c r="O44" s="2" t="s">
        <v>58</v>
      </c>
      <c r="P44" s="2" t="s">
        <v>58</v>
      </c>
      <c r="Q44" s="2" t="s">
        <v>58</v>
      </c>
      <c r="R44" s="2" t="s">
        <v>2964</v>
      </c>
      <c r="S44" s="57" t="s">
        <v>8</v>
      </c>
      <c r="T44" s="2" t="s">
        <v>1754</v>
      </c>
      <c r="U44" s="2" t="s">
        <v>2964</v>
      </c>
    </row>
    <row r="45" spans="1:21" ht="42" customHeight="1" x14ac:dyDescent="0.3">
      <c r="A45" s="2" t="s">
        <v>1</v>
      </c>
      <c r="B45" s="17">
        <f t="shared" si="9"/>
        <v>46076</v>
      </c>
      <c r="C45" s="47" t="s">
        <v>4501</v>
      </c>
      <c r="D45" s="45" t="s">
        <v>4502</v>
      </c>
      <c r="E45" s="2" t="s">
        <v>38</v>
      </c>
      <c r="F45" s="40">
        <v>106</v>
      </c>
      <c r="G45" s="2" t="s">
        <v>2964</v>
      </c>
      <c r="H45" s="2" t="s">
        <v>2</v>
      </c>
      <c r="I45" s="2" t="s">
        <v>4502</v>
      </c>
      <c r="J45" s="2" t="s">
        <v>2197</v>
      </c>
      <c r="K45" s="2" t="s">
        <v>391</v>
      </c>
      <c r="L45" s="2" t="s">
        <v>5</v>
      </c>
      <c r="M45" s="2" t="s">
        <v>1754</v>
      </c>
      <c r="N45" s="2" t="s">
        <v>7</v>
      </c>
      <c r="O45" s="2" t="s">
        <v>58</v>
      </c>
      <c r="P45" s="2" t="s">
        <v>58</v>
      </c>
      <c r="Q45" s="2" t="s">
        <v>58</v>
      </c>
      <c r="R45" s="2" t="s">
        <v>2964</v>
      </c>
      <c r="S45" s="57" t="s">
        <v>8</v>
      </c>
      <c r="T45" s="2" t="s">
        <v>1754</v>
      </c>
      <c r="U45" s="2" t="s">
        <v>2964</v>
      </c>
    </row>
    <row r="46" spans="1:21" ht="42" customHeight="1" x14ac:dyDescent="0.3">
      <c r="A46" s="2" t="str">
        <f t="shared" ref="A46:A77" si="10">Company</f>
        <v>Biamp Systems</v>
      </c>
      <c r="B46" s="17">
        <f t="shared" si="9"/>
        <v>46076</v>
      </c>
      <c r="C46" s="44" t="s">
        <v>3521</v>
      </c>
      <c r="D46" s="45" t="s">
        <v>1782</v>
      </c>
      <c r="E46" s="2" t="s">
        <v>38</v>
      </c>
      <c r="F46" s="40">
        <v>526</v>
      </c>
      <c r="G46" s="2" t="s">
        <v>1781</v>
      </c>
      <c r="H46" s="2" t="str">
        <f t="shared" ref="H46:H77" si="11">Currency</f>
        <v>USD</v>
      </c>
      <c r="I46" s="2" t="str">
        <f>Table148[[#This Row],[Short Description]]</f>
        <v>DP6-B</v>
      </c>
      <c r="J46" s="2" t="s">
        <v>1783</v>
      </c>
      <c r="K46" s="2" t="s">
        <v>1784</v>
      </c>
      <c r="L46" s="2" t="str">
        <f t="shared" ref="L46:L77" si="12">ItemStatus</f>
        <v>Current</v>
      </c>
      <c r="M46" s="2" t="s">
        <v>1754</v>
      </c>
      <c r="N46" s="2" t="str">
        <f t="shared" ref="N46:N77" si="13">Freight</f>
        <v>Standard Freight</v>
      </c>
      <c r="O46" s="2" t="str">
        <f t="shared" ref="O46:O77" si="14">DropShip</f>
        <v>n</v>
      </c>
      <c r="P46" s="2" t="str">
        <f t="shared" ref="P46:P77" si="15">EnergyStar</f>
        <v>n</v>
      </c>
      <c r="Q46" s="2" t="s">
        <v>58</v>
      </c>
      <c r="R46" s="2" t="s">
        <v>61</v>
      </c>
      <c r="S46" s="46" t="str">
        <f t="shared" ref="S46:S77" si="16">URL</f>
        <v>https://www.biamp.com</v>
      </c>
      <c r="T46" s="2" t="str">
        <f>Table148[[#This Row],[Manufacturer''s Category]]</f>
        <v>Desono</v>
      </c>
      <c r="U46" s="2"/>
    </row>
    <row r="47" spans="1:21" ht="42" customHeight="1" x14ac:dyDescent="0.3">
      <c r="A47" s="2" t="str">
        <f t="shared" si="10"/>
        <v>Biamp Systems</v>
      </c>
      <c r="B47" s="17">
        <f t="shared" si="9"/>
        <v>46076</v>
      </c>
      <c r="C47" s="44" t="s">
        <v>3522</v>
      </c>
      <c r="D47" s="45" t="s">
        <v>1786</v>
      </c>
      <c r="E47" s="2" t="s">
        <v>38</v>
      </c>
      <c r="F47" s="40">
        <v>526</v>
      </c>
      <c r="G47" s="2" t="s">
        <v>1785</v>
      </c>
      <c r="H47" s="2" t="str">
        <f t="shared" si="11"/>
        <v>USD</v>
      </c>
      <c r="I47" s="2" t="str">
        <f>Table148[[#This Row],[Short Description]]</f>
        <v>DP6-W</v>
      </c>
      <c r="J47" s="2" t="s">
        <v>1787</v>
      </c>
      <c r="K47" s="2" t="s">
        <v>1784</v>
      </c>
      <c r="L47" s="2" t="str">
        <f t="shared" si="12"/>
        <v>Current</v>
      </c>
      <c r="M47" s="2" t="s">
        <v>1754</v>
      </c>
      <c r="N47" s="2" t="str">
        <f t="shared" si="13"/>
        <v>Standard Freight</v>
      </c>
      <c r="O47" s="2" t="str">
        <f t="shared" si="14"/>
        <v>n</v>
      </c>
      <c r="P47" s="2" t="str">
        <f t="shared" si="15"/>
        <v>n</v>
      </c>
      <c r="Q47" s="2" t="s">
        <v>58</v>
      </c>
      <c r="R47" s="2" t="s">
        <v>61</v>
      </c>
      <c r="S47" s="46" t="str">
        <f t="shared" si="16"/>
        <v>https://www.biamp.com</v>
      </c>
      <c r="T47" s="2" t="str">
        <f>Table148[[#This Row],[Manufacturer''s Category]]</f>
        <v>Desono</v>
      </c>
      <c r="U47" s="2"/>
    </row>
    <row r="48" spans="1:21" ht="42" customHeight="1" x14ac:dyDescent="0.3">
      <c r="A48" s="2" t="str">
        <f t="shared" si="10"/>
        <v>Biamp Systems</v>
      </c>
      <c r="B48" s="17">
        <f t="shared" si="9"/>
        <v>46076</v>
      </c>
      <c r="C48" s="44" t="s">
        <v>3523</v>
      </c>
      <c r="D48" s="45" t="s">
        <v>1789</v>
      </c>
      <c r="E48" s="2" t="s">
        <v>38</v>
      </c>
      <c r="F48" s="40">
        <v>653</v>
      </c>
      <c r="G48" s="2" t="s">
        <v>1788</v>
      </c>
      <c r="H48" s="2" t="str">
        <f t="shared" si="11"/>
        <v>USD</v>
      </c>
      <c r="I48" s="2" t="str">
        <f>Table148[[#This Row],[Short Description]]</f>
        <v>DP8-B</v>
      </c>
      <c r="J48" s="2" t="s">
        <v>1790</v>
      </c>
      <c r="K48" s="2" t="s">
        <v>1784</v>
      </c>
      <c r="L48" s="2" t="str">
        <f t="shared" si="12"/>
        <v>Current</v>
      </c>
      <c r="M48" s="2" t="s">
        <v>1754</v>
      </c>
      <c r="N48" s="2" t="str">
        <f t="shared" si="13"/>
        <v>Standard Freight</v>
      </c>
      <c r="O48" s="2" t="str">
        <f t="shared" si="14"/>
        <v>n</v>
      </c>
      <c r="P48" s="2" t="str">
        <f t="shared" si="15"/>
        <v>n</v>
      </c>
      <c r="Q48" s="2" t="s">
        <v>58</v>
      </c>
      <c r="R48" s="2" t="s">
        <v>61</v>
      </c>
      <c r="S48" s="46" t="str">
        <f t="shared" si="16"/>
        <v>https://www.biamp.com</v>
      </c>
      <c r="T48" s="2" t="str">
        <f>Table148[[#This Row],[Manufacturer''s Category]]</f>
        <v>Desono</v>
      </c>
      <c r="U48" s="2"/>
    </row>
    <row r="49" spans="1:21" ht="42" customHeight="1" x14ac:dyDescent="0.3">
      <c r="A49" s="2" t="str">
        <f t="shared" si="10"/>
        <v>Biamp Systems</v>
      </c>
      <c r="B49" s="17">
        <f t="shared" si="9"/>
        <v>46076</v>
      </c>
      <c r="C49" s="44" t="s">
        <v>3524</v>
      </c>
      <c r="D49" s="45" t="s">
        <v>1792</v>
      </c>
      <c r="E49" s="2" t="s">
        <v>38</v>
      </c>
      <c r="F49" s="40">
        <v>653</v>
      </c>
      <c r="G49" s="2" t="s">
        <v>1791</v>
      </c>
      <c r="H49" s="2" t="str">
        <f t="shared" si="11"/>
        <v>USD</v>
      </c>
      <c r="I49" s="2" t="str">
        <f>Table148[[#This Row],[Short Description]]</f>
        <v>DP8-W</v>
      </c>
      <c r="J49" s="2" t="s">
        <v>1793</v>
      </c>
      <c r="K49" s="2" t="s">
        <v>1784</v>
      </c>
      <c r="L49" s="2" t="str">
        <f t="shared" si="12"/>
        <v>Current</v>
      </c>
      <c r="M49" s="2" t="s">
        <v>1754</v>
      </c>
      <c r="N49" s="2" t="str">
        <f t="shared" si="13"/>
        <v>Standard Freight</v>
      </c>
      <c r="O49" s="2" t="str">
        <f t="shared" si="14"/>
        <v>n</v>
      </c>
      <c r="P49" s="2" t="str">
        <f t="shared" si="15"/>
        <v>n</v>
      </c>
      <c r="Q49" s="2" t="s">
        <v>58</v>
      </c>
      <c r="R49" s="2" t="s">
        <v>61</v>
      </c>
      <c r="S49" s="46" t="str">
        <f t="shared" si="16"/>
        <v>https://www.biamp.com</v>
      </c>
      <c r="T49" s="2" t="str">
        <f>Table148[[#This Row],[Manufacturer''s Category]]</f>
        <v>Desono</v>
      </c>
      <c r="U49" s="2"/>
    </row>
    <row r="50" spans="1:21" ht="42" customHeight="1" x14ac:dyDescent="0.3">
      <c r="A50" s="2" t="str">
        <f t="shared" si="10"/>
        <v>Biamp Systems</v>
      </c>
      <c r="B50" s="17">
        <f t="shared" si="9"/>
        <v>46076</v>
      </c>
      <c r="C50" s="47" t="s">
        <v>3559</v>
      </c>
      <c r="D50" s="45" t="s">
        <v>1796</v>
      </c>
      <c r="E50" s="2" t="s">
        <v>38</v>
      </c>
      <c r="F50" s="40">
        <v>520</v>
      </c>
      <c r="G50" s="2" t="s">
        <v>1795</v>
      </c>
      <c r="H50" s="2" t="str">
        <f t="shared" si="11"/>
        <v>USD</v>
      </c>
      <c r="I50" s="2" t="str">
        <f>Table148[[#This Row],[Short Description]]</f>
        <v>DX-IC10SUB-W</v>
      </c>
      <c r="J50" s="2" t="s">
        <v>1797</v>
      </c>
      <c r="K50" s="2" t="s">
        <v>1753</v>
      </c>
      <c r="L50" s="2" t="str">
        <f t="shared" si="12"/>
        <v>Current</v>
      </c>
      <c r="M50" s="2" t="s">
        <v>1754</v>
      </c>
      <c r="N50" s="2" t="str">
        <f t="shared" si="13"/>
        <v>Standard Freight</v>
      </c>
      <c r="O50" s="2" t="str">
        <f t="shared" si="14"/>
        <v>n</v>
      </c>
      <c r="P50" s="2" t="str">
        <f t="shared" si="15"/>
        <v>n</v>
      </c>
      <c r="Q50" s="2" t="s">
        <v>58</v>
      </c>
      <c r="R50" s="2" t="s">
        <v>61</v>
      </c>
      <c r="S50" s="46" t="str">
        <f t="shared" si="16"/>
        <v>https://www.biamp.com</v>
      </c>
      <c r="T50" s="2" t="str">
        <f>Table148[[#This Row],[Manufacturer''s Category]]</f>
        <v>Desono</v>
      </c>
      <c r="U50" s="2"/>
    </row>
    <row r="51" spans="1:21" ht="42" customHeight="1" x14ac:dyDescent="0.3">
      <c r="A51" s="2" t="str">
        <f t="shared" si="10"/>
        <v>Biamp Systems</v>
      </c>
      <c r="B51" s="17">
        <f t="shared" si="9"/>
        <v>46076</v>
      </c>
      <c r="C51" s="47" t="s">
        <v>3560</v>
      </c>
      <c r="D51" s="45" t="s">
        <v>1799</v>
      </c>
      <c r="E51" s="2" t="s">
        <v>38</v>
      </c>
      <c r="F51" s="40">
        <v>560</v>
      </c>
      <c r="G51" s="2" t="s">
        <v>1798</v>
      </c>
      <c r="H51" s="2" t="str">
        <f t="shared" si="11"/>
        <v>USD</v>
      </c>
      <c r="I51" s="2" t="str">
        <f>Table148[[#This Row],[Short Description]]</f>
        <v>DX-IC10-W</v>
      </c>
      <c r="J51" s="2" t="s">
        <v>1800</v>
      </c>
      <c r="K51" s="2" t="s">
        <v>1753</v>
      </c>
      <c r="L51" s="2" t="str">
        <f t="shared" si="12"/>
        <v>Current</v>
      </c>
      <c r="M51" s="2" t="s">
        <v>1754</v>
      </c>
      <c r="N51" s="2" t="str">
        <f t="shared" si="13"/>
        <v>Standard Freight</v>
      </c>
      <c r="O51" s="2" t="str">
        <f t="shared" si="14"/>
        <v>n</v>
      </c>
      <c r="P51" s="2" t="str">
        <f t="shared" si="15"/>
        <v>n</v>
      </c>
      <c r="Q51" s="2" t="s">
        <v>58</v>
      </c>
      <c r="R51" s="2" t="s">
        <v>61</v>
      </c>
      <c r="S51" s="46" t="str">
        <f t="shared" si="16"/>
        <v>https://www.biamp.com</v>
      </c>
      <c r="T51" s="2" t="str">
        <f>Table148[[#This Row],[Manufacturer''s Category]]</f>
        <v>Desono</v>
      </c>
      <c r="U51" s="2"/>
    </row>
    <row r="52" spans="1:21" ht="42" customHeight="1" x14ac:dyDescent="0.3">
      <c r="A52" s="2" t="str">
        <f t="shared" si="10"/>
        <v>Biamp Systems</v>
      </c>
      <c r="B52" s="17">
        <f t="shared" si="9"/>
        <v>46076</v>
      </c>
      <c r="C52" s="47" t="s">
        <v>3561</v>
      </c>
      <c r="D52" s="45" t="s">
        <v>1802</v>
      </c>
      <c r="E52" s="2" t="s">
        <v>38</v>
      </c>
      <c r="F52" s="40">
        <v>220</v>
      </c>
      <c r="G52" s="2" t="s">
        <v>1801</v>
      </c>
      <c r="H52" s="2" t="str">
        <f t="shared" si="11"/>
        <v>USD</v>
      </c>
      <c r="I52" s="2" t="str">
        <f>Table148[[#This Row],[Short Description]]</f>
        <v>DX-IC4LP-W</v>
      </c>
      <c r="J52" s="2" t="s">
        <v>1803</v>
      </c>
      <c r="K52" s="2" t="s">
        <v>1753</v>
      </c>
      <c r="L52" s="2" t="str">
        <f t="shared" si="12"/>
        <v>Current</v>
      </c>
      <c r="M52" s="2" t="s">
        <v>1754</v>
      </c>
      <c r="N52" s="2" t="str">
        <f t="shared" si="13"/>
        <v>Standard Freight</v>
      </c>
      <c r="O52" s="2" t="str">
        <f t="shared" si="14"/>
        <v>n</v>
      </c>
      <c r="P52" s="2" t="str">
        <f t="shared" si="15"/>
        <v>n</v>
      </c>
      <c r="Q52" s="2" t="s">
        <v>58</v>
      </c>
      <c r="R52" s="2" t="s">
        <v>61</v>
      </c>
      <c r="S52" s="46" t="str">
        <f t="shared" si="16"/>
        <v>https://www.biamp.com</v>
      </c>
      <c r="T52" s="2" t="str">
        <f>Table148[[#This Row],[Manufacturer''s Category]]</f>
        <v>Desono</v>
      </c>
      <c r="U52" s="2"/>
    </row>
    <row r="53" spans="1:21" ht="42" customHeight="1" x14ac:dyDescent="0.3">
      <c r="A53" s="2" t="str">
        <f t="shared" si="10"/>
        <v>Biamp Systems</v>
      </c>
      <c r="B53" s="17">
        <f t="shared" si="9"/>
        <v>46076</v>
      </c>
      <c r="C53" s="47" t="s">
        <v>3562</v>
      </c>
      <c r="D53" s="45" t="s">
        <v>1805</v>
      </c>
      <c r="E53" s="2" t="s">
        <v>38</v>
      </c>
      <c r="F53" s="40">
        <v>220</v>
      </c>
      <c r="G53" s="2" t="s">
        <v>1804</v>
      </c>
      <c r="H53" s="2" t="str">
        <f t="shared" si="11"/>
        <v>USD</v>
      </c>
      <c r="I53" s="2" t="str">
        <f>Table148[[#This Row],[Short Description]]</f>
        <v>DX-IC4-W</v>
      </c>
      <c r="J53" s="2" t="s">
        <v>1806</v>
      </c>
      <c r="K53" s="2" t="s">
        <v>1753</v>
      </c>
      <c r="L53" s="2" t="str">
        <f t="shared" si="12"/>
        <v>Current</v>
      </c>
      <c r="M53" s="2" t="s">
        <v>1754</v>
      </c>
      <c r="N53" s="2" t="str">
        <f t="shared" si="13"/>
        <v>Standard Freight</v>
      </c>
      <c r="O53" s="2" t="str">
        <f t="shared" si="14"/>
        <v>n</v>
      </c>
      <c r="P53" s="2" t="str">
        <f t="shared" si="15"/>
        <v>n</v>
      </c>
      <c r="Q53" s="2" t="s">
        <v>58</v>
      </c>
      <c r="R53" s="2" t="s">
        <v>61</v>
      </c>
      <c r="S53" s="46" t="str">
        <f t="shared" si="16"/>
        <v>https://www.biamp.com</v>
      </c>
      <c r="T53" s="2" t="str">
        <f>Table148[[#This Row],[Manufacturer''s Category]]</f>
        <v>Desono</v>
      </c>
      <c r="U53" s="2"/>
    </row>
    <row r="54" spans="1:21" ht="42" customHeight="1" x14ac:dyDescent="0.3">
      <c r="A54" s="2" t="str">
        <f t="shared" si="10"/>
        <v>Biamp Systems</v>
      </c>
      <c r="B54" s="17">
        <f t="shared" si="9"/>
        <v>46076</v>
      </c>
      <c r="C54" s="47" t="s">
        <v>3563</v>
      </c>
      <c r="D54" s="45" t="s">
        <v>1808</v>
      </c>
      <c r="E54" s="2" t="s">
        <v>38</v>
      </c>
      <c r="F54" s="40">
        <v>290</v>
      </c>
      <c r="G54" s="2" t="s">
        <v>1807</v>
      </c>
      <c r="H54" s="2" t="str">
        <f t="shared" si="11"/>
        <v>USD</v>
      </c>
      <c r="I54" s="2" t="str">
        <f>Table148[[#This Row],[Short Description]]</f>
        <v>DX-IC6-B</v>
      </c>
      <c r="J54" s="2" t="s">
        <v>1809</v>
      </c>
      <c r="K54" s="2" t="s">
        <v>1753</v>
      </c>
      <c r="L54" s="2" t="str">
        <f t="shared" si="12"/>
        <v>Current</v>
      </c>
      <c r="M54" s="2" t="s">
        <v>1754</v>
      </c>
      <c r="N54" s="2" t="str">
        <f t="shared" si="13"/>
        <v>Standard Freight</v>
      </c>
      <c r="O54" s="2" t="str">
        <f t="shared" si="14"/>
        <v>n</v>
      </c>
      <c r="P54" s="2" t="str">
        <f t="shared" si="15"/>
        <v>n</v>
      </c>
      <c r="Q54" s="2" t="s">
        <v>58</v>
      </c>
      <c r="R54" s="2" t="s">
        <v>61</v>
      </c>
      <c r="S54" s="46" t="str">
        <f t="shared" si="16"/>
        <v>https://www.biamp.com</v>
      </c>
      <c r="T54" s="2" t="str">
        <f>Table148[[#This Row],[Manufacturer''s Category]]</f>
        <v>Desono</v>
      </c>
      <c r="U54" s="2"/>
    </row>
    <row r="55" spans="1:21" ht="42" customHeight="1" x14ac:dyDescent="0.3">
      <c r="A55" s="2" t="str">
        <f t="shared" si="10"/>
        <v>Biamp Systems</v>
      </c>
      <c r="B55" s="17">
        <f t="shared" si="9"/>
        <v>46076</v>
      </c>
      <c r="C55" s="60" t="s">
        <v>3565</v>
      </c>
      <c r="D55" s="45" t="s">
        <v>2843</v>
      </c>
      <c r="E55" s="2" t="s">
        <v>38</v>
      </c>
      <c r="F55" s="40">
        <v>290</v>
      </c>
      <c r="G55" s="61" t="s">
        <v>3564</v>
      </c>
      <c r="H55" s="2" t="str">
        <f t="shared" si="11"/>
        <v>USD</v>
      </c>
      <c r="I55" s="2" t="str">
        <f>Table148[[#This Row],[Short Description]]</f>
        <v>DX-IC6LP-W White</v>
      </c>
      <c r="J55" s="2" t="s">
        <v>2846</v>
      </c>
      <c r="K55" s="2" t="s">
        <v>1753</v>
      </c>
      <c r="L55" s="2" t="str">
        <f t="shared" si="12"/>
        <v>Current</v>
      </c>
      <c r="M55" s="2" t="s">
        <v>1754</v>
      </c>
      <c r="N55" s="2" t="str">
        <f t="shared" si="13"/>
        <v>Standard Freight</v>
      </c>
      <c r="O55" s="2" t="str">
        <f t="shared" si="14"/>
        <v>n</v>
      </c>
      <c r="P55" s="2" t="str">
        <f t="shared" si="15"/>
        <v>n</v>
      </c>
      <c r="Q55" s="2" t="s">
        <v>58</v>
      </c>
      <c r="R55" s="2" t="s">
        <v>61</v>
      </c>
      <c r="S55" s="46" t="str">
        <f t="shared" si="16"/>
        <v>https://www.biamp.com</v>
      </c>
      <c r="T55" s="2" t="str">
        <f>Table148[[#This Row],[Manufacturer''s Category]]</f>
        <v>Desono</v>
      </c>
      <c r="U55" s="2"/>
    </row>
    <row r="56" spans="1:21" ht="42" customHeight="1" x14ac:dyDescent="0.3">
      <c r="A56" s="2" t="str">
        <f t="shared" si="10"/>
        <v>Biamp Systems</v>
      </c>
      <c r="B56" s="17">
        <f t="shared" si="9"/>
        <v>46076</v>
      </c>
      <c r="C56" s="47" t="s">
        <v>3566</v>
      </c>
      <c r="D56" s="45" t="s">
        <v>1811</v>
      </c>
      <c r="E56" s="2" t="s">
        <v>38</v>
      </c>
      <c r="F56" s="40">
        <v>290</v>
      </c>
      <c r="G56" s="2" t="s">
        <v>1810</v>
      </c>
      <c r="H56" s="2" t="str">
        <f t="shared" si="11"/>
        <v>USD</v>
      </c>
      <c r="I56" s="2" t="str">
        <f>Table148[[#This Row],[Short Description]]</f>
        <v>DX-IC6-W</v>
      </c>
      <c r="J56" s="2" t="s">
        <v>1812</v>
      </c>
      <c r="K56" s="2" t="s">
        <v>1753</v>
      </c>
      <c r="L56" s="2" t="str">
        <f t="shared" si="12"/>
        <v>Current</v>
      </c>
      <c r="M56" s="2" t="s">
        <v>1754</v>
      </c>
      <c r="N56" s="2" t="str">
        <f t="shared" si="13"/>
        <v>Standard Freight</v>
      </c>
      <c r="O56" s="2" t="str">
        <f t="shared" si="14"/>
        <v>n</v>
      </c>
      <c r="P56" s="2" t="str">
        <f t="shared" si="15"/>
        <v>n</v>
      </c>
      <c r="Q56" s="2" t="s">
        <v>58</v>
      </c>
      <c r="R56" s="2" t="s">
        <v>61</v>
      </c>
      <c r="S56" s="46" t="str">
        <f t="shared" si="16"/>
        <v>https://www.biamp.com</v>
      </c>
      <c r="T56" s="2" t="str">
        <f>Table148[[#This Row],[Manufacturer''s Category]]</f>
        <v>Desono</v>
      </c>
      <c r="U56" s="2"/>
    </row>
    <row r="57" spans="1:21" ht="42" customHeight="1" x14ac:dyDescent="0.3">
      <c r="A57" s="2" t="str">
        <f t="shared" si="10"/>
        <v>Biamp Systems</v>
      </c>
      <c r="B57" s="17">
        <f t="shared" si="9"/>
        <v>46076</v>
      </c>
      <c r="C57" s="47" t="s">
        <v>3567</v>
      </c>
      <c r="D57" s="45" t="s">
        <v>1814</v>
      </c>
      <c r="E57" s="2" t="s">
        <v>38</v>
      </c>
      <c r="F57" s="40">
        <v>400</v>
      </c>
      <c r="G57" s="2" t="s">
        <v>1813</v>
      </c>
      <c r="H57" s="2" t="str">
        <f t="shared" si="11"/>
        <v>USD</v>
      </c>
      <c r="I57" s="2" t="str">
        <f>Table148[[#This Row],[Short Description]]</f>
        <v>DX-IC8-W</v>
      </c>
      <c r="J57" s="2" t="s">
        <v>1815</v>
      </c>
      <c r="K57" s="2" t="s">
        <v>1753</v>
      </c>
      <c r="L57" s="2" t="str">
        <f t="shared" si="12"/>
        <v>Current</v>
      </c>
      <c r="M57" s="2" t="s">
        <v>1754</v>
      </c>
      <c r="N57" s="2" t="str">
        <f t="shared" si="13"/>
        <v>Standard Freight</v>
      </c>
      <c r="O57" s="2" t="str">
        <f t="shared" si="14"/>
        <v>n</v>
      </c>
      <c r="P57" s="2" t="str">
        <f t="shared" si="15"/>
        <v>n</v>
      </c>
      <c r="Q57" s="2" t="s">
        <v>58</v>
      </c>
      <c r="R57" s="2" t="s">
        <v>61</v>
      </c>
      <c r="S57" s="46" t="str">
        <f t="shared" si="16"/>
        <v>https://www.biamp.com</v>
      </c>
      <c r="T57" s="2" t="str">
        <f>Table148[[#This Row],[Manufacturer''s Category]]</f>
        <v>Desono</v>
      </c>
      <c r="U57" s="2"/>
    </row>
    <row r="58" spans="1:21" ht="42" customHeight="1" x14ac:dyDescent="0.3">
      <c r="A58" s="2" t="str">
        <f t="shared" si="10"/>
        <v>Biamp Systems</v>
      </c>
      <c r="B58" s="17">
        <f t="shared" si="9"/>
        <v>46076</v>
      </c>
      <c r="C58" s="47" t="s">
        <v>3568</v>
      </c>
      <c r="D58" s="45" t="s">
        <v>1817</v>
      </c>
      <c r="E58" s="2" t="s">
        <v>38</v>
      </c>
      <c r="F58" s="40">
        <v>270</v>
      </c>
      <c r="G58" s="2" t="s">
        <v>1816</v>
      </c>
      <c r="H58" s="2" t="str">
        <f t="shared" si="11"/>
        <v>USD</v>
      </c>
      <c r="I58" s="2" t="str">
        <f>Table148[[#This Row],[Short Description]]</f>
        <v>DX-S5-B</v>
      </c>
      <c r="J58" s="2" t="s">
        <v>1818</v>
      </c>
      <c r="K58" s="2" t="s">
        <v>1794</v>
      </c>
      <c r="L58" s="2" t="str">
        <f t="shared" si="12"/>
        <v>Current</v>
      </c>
      <c r="M58" s="2" t="s">
        <v>1754</v>
      </c>
      <c r="N58" s="2" t="str">
        <f t="shared" si="13"/>
        <v>Standard Freight</v>
      </c>
      <c r="O58" s="2" t="str">
        <f t="shared" si="14"/>
        <v>n</v>
      </c>
      <c r="P58" s="2" t="str">
        <f t="shared" si="15"/>
        <v>n</v>
      </c>
      <c r="Q58" s="2" t="s">
        <v>58</v>
      </c>
      <c r="R58" s="2" t="s">
        <v>61</v>
      </c>
      <c r="S58" s="46" t="str">
        <f t="shared" si="16"/>
        <v>https://www.biamp.com</v>
      </c>
      <c r="T58" s="2" t="str">
        <f>Table148[[#This Row],[Manufacturer''s Category]]</f>
        <v>Desono</v>
      </c>
      <c r="U58" s="2"/>
    </row>
    <row r="59" spans="1:21" ht="42" customHeight="1" x14ac:dyDescent="0.3">
      <c r="A59" s="2" t="str">
        <f t="shared" si="10"/>
        <v>Biamp Systems</v>
      </c>
      <c r="B59" s="17">
        <f t="shared" si="9"/>
        <v>46076</v>
      </c>
      <c r="C59" s="47" t="s">
        <v>3569</v>
      </c>
      <c r="D59" s="45" t="s">
        <v>1820</v>
      </c>
      <c r="E59" s="2" t="s">
        <v>38</v>
      </c>
      <c r="F59" s="40">
        <v>270</v>
      </c>
      <c r="G59" s="2" t="s">
        <v>1819</v>
      </c>
      <c r="H59" s="2" t="str">
        <f t="shared" si="11"/>
        <v>USD</v>
      </c>
      <c r="I59" s="2" t="str">
        <f>Table148[[#This Row],[Short Description]]</f>
        <v>DX-S5-W</v>
      </c>
      <c r="J59" s="2" t="s">
        <v>1821</v>
      </c>
      <c r="K59" s="2" t="s">
        <v>1794</v>
      </c>
      <c r="L59" s="2" t="str">
        <f t="shared" si="12"/>
        <v>Current</v>
      </c>
      <c r="M59" s="2" t="s">
        <v>1754</v>
      </c>
      <c r="N59" s="2" t="str">
        <f t="shared" si="13"/>
        <v>Standard Freight</v>
      </c>
      <c r="O59" s="2" t="str">
        <f t="shared" si="14"/>
        <v>n</v>
      </c>
      <c r="P59" s="2" t="str">
        <f t="shared" si="15"/>
        <v>n</v>
      </c>
      <c r="Q59" s="2" t="s">
        <v>58</v>
      </c>
      <c r="R59" s="2" t="s">
        <v>61</v>
      </c>
      <c r="S59" s="46" t="str">
        <f t="shared" si="16"/>
        <v>https://www.biamp.com</v>
      </c>
      <c r="T59" s="2" t="str">
        <f>Table148[[#This Row],[Manufacturer''s Category]]</f>
        <v>Desono</v>
      </c>
      <c r="U59" s="2"/>
    </row>
    <row r="60" spans="1:21" ht="42" customHeight="1" x14ac:dyDescent="0.3">
      <c r="A60" s="2" t="str">
        <f t="shared" si="10"/>
        <v>Biamp Systems</v>
      </c>
      <c r="B60" s="17">
        <f t="shared" si="9"/>
        <v>46076</v>
      </c>
      <c r="C60" s="47" t="s">
        <v>3570</v>
      </c>
      <c r="D60" s="45" t="s">
        <v>1823</v>
      </c>
      <c r="E60" s="2" t="s">
        <v>38</v>
      </c>
      <c r="F60" s="40">
        <v>410</v>
      </c>
      <c r="G60" s="2" t="s">
        <v>1822</v>
      </c>
      <c r="H60" s="2" t="str">
        <f t="shared" si="11"/>
        <v>USD</v>
      </c>
      <c r="I60" s="2" t="str">
        <f>Table148[[#This Row],[Short Description]]</f>
        <v>DX-S8-B</v>
      </c>
      <c r="J60" s="2" t="s">
        <v>1824</v>
      </c>
      <c r="K60" s="2" t="s">
        <v>1794</v>
      </c>
      <c r="L60" s="2" t="str">
        <f t="shared" si="12"/>
        <v>Current</v>
      </c>
      <c r="M60" s="2" t="s">
        <v>1754</v>
      </c>
      <c r="N60" s="2" t="str">
        <f t="shared" si="13"/>
        <v>Standard Freight</v>
      </c>
      <c r="O60" s="2" t="str">
        <f t="shared" si="14"/>
        <v>n</v>
      </c>
      <c r="P60" s="2" t="str">
        <f t="shared" si="15"/>
        <v>n</v>
      </c>
      <c r="Q60" s="2" t="s">
        <v>58</v>
      </c>
      <c r="R60" s="2" t="s">
        <v>61</v>
      </c>
      <c r="S60" s="46" t="str">
        <f t="shared" si="16"/>
        <v>https://www.biamp.com</v>
      </c>
      <c r="T60" s="2" t="str">
        <f>Table148[[#This Row],[Manufacturer''s Category]]</f>
        <v>Desono</v>
      </c>
      <c r="U60" s="2"/>
    </row>
    <row r="61" spans="1:21" ht="42" customHeight="1" x14ac:dyDescent="0.3">
      <c r="A61" s="2" t="str">
        <f t="shared" si="10"/>
        <v>Biamp Systems</v>
      </c>
      <c r="B61" s="17">
        <f t="shared" si="9"/>
        <v>46076</v>
      </c>
      <c r="C61" s="47" t="s">
        <v>3571</v>
      </c>
      <c r="D61" s="45" t="s">
        <v>1826</v>
      </c>
      <c r="E61" s="2" t="s">
        <v>38</v>
      </c>
      <c r="F61" s="40">
        <v>410</v>
      </c>
      <c r="G61" s="2" t="s">
        <v>1825</v>
      </c>
      <c r="H61" s="2" t="str">
        <f t="shared" si="11"/>
        <v>USD</v>
      </c>
      <c r="I61" s="2" t="str">
        <f>Table148[[#This Row],[Short Description]]</f>
        <v>DX-S8-W</v>
      </c>
      <c r="J61" s="2" t="s">
        <v>1827</v>
      </c>
      <c r="K61" s="2" t="s">
        <v>1794</v>
      </c>
      <c r="L61" s="2" t="str">
        <f t="shared" si="12"/>
        <v>Current</v>
      </c>
      <c r="M61" s="2" t="s">
        <v>1754</v>
      </c>
      <c r="N61" s="2" t="str">
        <f t="shared" si="13"/>
        <v>Standard Freight</v>
      </c>
      <c r="O61" s="2" t="str">
        <f t="shared" si="14"/>
        <v>n</v>
      </c>
      <c r="P61" s="2" t="str">
        <f t="shared" si="15"/>
        <v>n</v>
      </c>
      <c r="Q61" s="2" t="s">
        <v>58</v>
      </c>
      <c r="R61" s="2" t="s">
        <v>61</v>
      </c>
      <c r="S61" s="46" t="str">
        <f t="shared" si="16"/>
        <v>https://www.biamp.com</v>
      </c>
      <c r="T61" s="2" t="str">
        <f>Table148[[#This Row],[Manufacturer''s Category]]</f>
        <v>Desono</v>
      </c>
      <c r="U61" s="2"/>
    </row>
    <row r="62" spans="1:21" ht="42" customHeight="1" x14ac:dyDescent="0.3">
      <c r="A62" s="2" t="str">
        <f t="shared" si="10"/>
        <v>Biamp Systems</v>
      </c>
      <c r="B62" s="17">
        <f t="shared" si="9"/>
        <v>46076</v>
      </c>
      <c r="C62" s="47" t="s">
        <v>3572</v>
      </c>
      <c r="D62" s="45" t="s">
        <v>1829</v>
      </c>
      <c r="E62" s="2" t="s">
        <v>38</v>
      </c>
      <c r="F62" s="40">
        <v>104</v>
      </c>
      <c r="G62" s="2" t="s">
        <v>1828</v>
      </c>
      <c r="H62" s="2" t="str">
        <f t="shared" si="11"/>
        <v>USD</v>
      </c>
      <c r="I62" s="2" t="str">
        <f>Table148[[#This Row],[Short Description]]</f>
        <v>E200-SAKB</v>
      </c>
      <c r="J62" s="2" t="s">
        <v>1830</v>
      </c>
      <c r="K62" s="2" t="s">
        <v>391</v>
      </c>
      <c r="L62" s="2" t="str">
        <f t="shared" si="12"/>
        <v>Current</v>
      </c>
      <c r="M62" s="2" t="s">
        <v>1754</v>
      </c>
      <c r="N62" s="2" t="str">
        <f t="shared" si="13"/>
        <v>Standard Freight</v>
      </c>
      <c r="O62" s="2" t="str">
        <f t="shared" si="14"/>
        <v>n</v>
      </c>
      <c r="P62" s="2" t="str">
        <f t="shared" si="15"/>
        <v>n</v>
      </c>
      <c r="Q62" s="2" t="s">
        <v>58</v>
      </c>
      <c r="R62" s="2" t="s">
        <v>61</v>
      </c>
      <c r="S62" s="46" t="str">
        <f t="shared" si="16"/>
        <v>https://www.biamp.com</v>
      </c>
      <c r="T62" s="2" t="str">
        <f>Table148[[#This Row],[Manufacturer''s Category]]</f>
        <v>Desono</v>
      </c>
      <c r="U62" s="2"/>
    </row>
    <row r="63" spans="1:21" ht="42" customHeight="1" x14ac:dyDescent="0.3">
      <c r="A63" s="2" t="str">
        <f t="shared" si="10"/>
        <v>Biamp Systems</v>
      </c>
      <c r="B63" s="17">
        <f t="shared" si="9"/>
        <v>46076</v>
      </c>
      <c r="C63" s="47" t="s">
        <v>3573</v>
      </c>
      <c r="D63" s="45" t="s">
        <v>1832</v>
      </c>
      <c r="E63" s="2" t="s">
        <v>38</v>
      </c>
      <c r="F63" s="40">
        <v>104</v>
      </c>
      <c r="G63" s="2" t="s">
        <v>1831</v>
      </c>
      <c r="H63" s="2" t="str">
        <f t="shared" si="11"/>
        <v>USD</v>
      </c>
      <c r="I63" s="2" t="str">
        <f>Table148[[#This Row],[Short Description]]</f>
        <v>E200-SAKW</v>
      </c>
      <c r="J63" s="2" t="s">
        <v>1833</v>
      </c>
      <c r="K63" s="2" t="s">
        <v>391</v>
      </c>
      <c r="L63" s="2" t="str">
        <f t="shared" si="12"/>
        <v>Current</v>
      </c>
      <c r="M63" s="2" t="s">
        <v>1754</v>
      </c>
      <c r="N63" s="2" t="str">
        <f t="shared" si="13"/>
        <v>Standard Freight</v>
      </c>
      <c r="O63" s="2" t="str">
        <f t="shared" si="14"/>
        <v>n</v>
      </c>
      <c r="P63" s="2" t="str">
        <f t="shared" si="15"/>
        <v>n</v>
      </c>
      <c r="Q63" s="2" t="s">
        <v>58</v>
      </c>
      <c r="R63" s="2" t="s">
        <v>61</v>
      </c>
      <c r="S63" s="46" t="str">
        <f t="shared" si="16"/>
        <v>https://www.biamp.com</v>
      </c>
      <c r="T63" s="2" t="str">
        <f>Table148[[#This Row],[Manufacturer''s Category]]</f>
        <v>Desono</v>
      </c>
      <c r="U63" s="2"/>
    </row>
    <row r="64" spans="1:21" ht="42" customHeight="1" x14ac:dyDescent="0.3">
      <c r="A64" s="2" t="str">
        <f t="shared" si="10"/>
        <v>Biamp Systems</v>
      </c>
      <c r="B64" s="17">
        <f t="shared" si="9"/>
        <v>46076</v>
      </c>
      <c r="C64" s="44" t="s">
        <v>3574</v>
      </c>
      <c r="D64" s="45" t="s">
        <v>1835</v>
      </c>
      <c r="E64" s="2" t="s">
        <v>38</v>
      </c>
      <c r="F64" s="40">
        <v>85</v>
      </c>
      <c r="G64" s="2" t="s">
        <v>1834</v>
      </c>
      <c r="H64" s="2" t="str">
        <f t="shared" si="11"/>
        <v>USD</v>
      </c>
      <c r="I64" s="2" t="str">
        <f>Table148[[#This Row],[Short Description]]</f>
        <v>E200-UMKB</v>
      </c>
      <c r="J64" s="2" t="s">
        <v>1836</v>
      </c>
      <c r="K64" s="2" t="s">
        <v>391</v>
      </c>
      <c r="L64" s="2" t="str">
        <f t="shared" si="12"/>
        <v>Current</v>
      </c>
      <c r="M64" s="2" t="s">
        <v>1754</v>
      </c>
      <c r="N64" s="2" t="str">
        <f t="shared" si="13"/>
        <v>Standard Freight</v>
      </c>
      <c r="O64" s="2" t="str">
        <f t="shared" si="14"/>
        <v>n</v>
      </c>
      <c r="P64" s="2" t="str">
        <f t="shared" si="15"/>
        <v>n</v>
      </c>
      <c r="Q64" s="2" t="s">
        <v>58</v>
      </c>
      <c r="R64" s="2" t="s">
        <v>61</v>
      </c>
      <c r="S64" s="46" t="str">
        <f t="shared" si="16"/>
        <v>https://www.biamp.com</v>
      </c>
      <c r="T64" s="2" t="str">
        <f>Table148[[#This Row],[Manufacturer''s Category]]</f>
        <v>Desono</v>
      </c>
      <c r="U64" s="2"/>
    </row>
    <row r="65" spans="1:21" ht="42" customHeight="1" x14ac:dyDescent="0.3">
      <c r="A65" s="2" t="str">
        <f t="shared" si="10"/>
        <v>Biamp Systems</v>
      </c>
      <c r="B65" s="17">
        <f t="shared" si="9"/>
        <v>46076</v>
      </c>
      <c r="C65" s="44" t="s">
        <v>3575</v>
      </c>
      <c r="D65" s="45" t="s">
        <v>1838</v>
      </c>
      <c r="E65" s="2" t="s">
        <v>38</v>
      </c>
      <c r="F65" s="40">
        <v>85</v>
      </c>
      <c r="G65" s="2" t="s">
        <v>1837</v>
      </c>
      <c r="H65" s="2" t="str">
        <f t="shared" si="11"/>
        <v>USD</v>
      </c>
      <c r="I65" s="2" t="str">
        <f>Table148[[#This Row],[Short Description]]</f>
        <v>E200-UMKW</v>
      </c>
      <c r="J65" s="2" t="s">
        <v>1839</v>
      </c>
      <c r="K65" s="2" t="s">
        <v>391</v>
      </c>
      <c r="L65" s="2" t="str">
        <f t="shared" si="12"/>
        <v>Current</v>
      </c>
      <c r="M65" s="2" t="s">
        <v>1754</v>
      </c>
      <c r="N65" s="2" t="str">
        <f t="shared" si="13"/>
        <v>Standard Freight</v>
      </c>
      <c r="O65" s="2" t="str">
        <f t="shared" si="14"/>
        <v>n</v>
      </c>
      <c r="P65" s="2" t="str">
        <f t="shared" si="15"/>
        <v>n</v>
      </c>
      <c r="Q65" s="2" t="s">
        <v>58</v>
      </c>
      <c r="R65" s="2" t="s">
        <v>61</v>
      </c>
      <c r="S65" s="46" t="str">
        <f t="shared" si="16"/>
        <v>https://www.biamp.com</v>
      </c>
      <c r="T65" s="2" t="str">
        <f>Table148[[#This Row],[Manufacturer''s Category]]</f>
        <v>Desono</v>
      </c>
      <c r="U65" s="2"/>
    </row>
    <row r="66" spans="1:21" ht="42" customHeight="1" x14ac:dyDescent="0.3">
      <c r="A66" s="2" t="str">
        <f t="shared" si="10"/>
        <v>Biamp Systems</v>
      </c>
      <c r="B66" s="17">
        <f t="shared" ref="B66:B97" si="17">Effectivity_Date</f>
        <v>46076</v>
      </c>
      <c r="C66" s="44" t="s">
        <v>3633</v>
      </c>
      <c r="D66" s="45" t="s">
        <v>1841</v>
      </c>
      <c r="E66" s="2" t="s">
        <v>38</v>
      </c>
      <c r="F66" s="40">
        <v>510</v>
      </c>
      <c r="G66" s="2" t="s">
        <v>1840</v>
      </c>
      <c r="H66" s="2" t="str">
        <f t="shared" si="11"/>
        <v>USD</v>
      </c>
      <c r="I66" s="2" t="str">
        <f>Table148[[#This Row],[Short Description]]</f>
        <v>ENT203B</v>
      </c>
      <c r="J66" s="2" t="s">
        <v>1842</v>
      </c>
      <c r="K66" s="2" t="s">
        <v>1780</v>
      </c>
      <c r="L66" s="2" t="str">
        <f t="shared" si="12"/>
        <v>Current</v>
      </c>
      <c r="M66" s="2" t="s">
        <v>1754</v>
      </c>
      <c r="N66" s="2" t="str">
        <f t="shared" si="13"/>
        <v>Standard Freight</v>
      </c>
      <c r="O66" s="2" t="str">
        <f t="shared" si="14"/>
        <v>n</v>
      </c>
      <c r="P66" s="2" t="str">
        <f t="shared" si="15"/>
        <v>n</v>
      </c>
      <c r="Q66" s="2" t="s">
        <v>58</v>
      </c>
      <c r="R66" s="2" t="s">
        <v>61</v>
      </c>
      <c r="S66" s="46" t="str">
        <f t="shared" si="16"/>
        <v>https://www.biamp.com</v>
      </c>
      <c r="T66" s="2" t="str">
        <f>Table148[[#This Row],[Manufacturer''s Category]]</f>
        <v>Desono</v>
      </c>
      <c r="U66" s="2"/>
    </row>
    <row r="67" spans="1:21" ht="42" customHeight="1" x14ac:dyDescent="0.3">
      <c r="A67" s="2" t="str">
        <f t="shared" si="10"/>
        <v>Biamp Systems</v>
      </c>
      <c r="B67" s="17">
        <f t="shared" si="17"/>
        <v>46076</v>
      </c>
      <c r="C67" s="44" t="s">
        <v>3634</v>
      </c>
      <c r="D67" s="45" t="s">
        <v>1844</v>
      </c>
      <c r="E67" s="2" t="s">
        <v>38</v>
      </c>
      <c r="F67" s="40">
        <v>510</v>
      </c>
      <c r="G67" s="2" t="s">
        <v>1843</v>
      </c>
      <c r="H67" s="2" t="str">
        <f t="shared" si="11"/>
        <v>USD</v>
      </c>
      <c r="I67" s="2" t="str">
        <f>Table148[[#This Row],[Short Description]]</f>
        <v>ENT203W</v>
      </c>
      <c r="J67" s="2" t="s">
        <v>1845</v>
      </c>
      <c r="K67" s="2" t="s">
        <v>1780</v>
      </c>
      <c r="L67" s="2" t="str">
        <f t="shared" si="12"/>
        <v>Current</v>
      </c>
      <c r="M67" s="2" t="s">
        <v>1754</v>
      </c>
      <c r="N67" s="2" t="str">
        <f t="shared" si="13"/>
        <v>Standard Freight</v>
      </c>
      <c r="O67" s="2" t="str">
        <f t="shared" si="14"/>
        <v>n</v>
      </c>
      <c r="P67" s="2" t="str">
        <f t="shared" si="15"/>
        <v>n</v>
      </c>
      <c r="Q67" s="2" t="s">
        <v>58</v>
      </c>
      <c r="R67" s="2" t="s">
        <v>61</v>
      </c>
      <c r="S67" s="46" t="str">
        <f t="shared" si="16"/>
        <v>https://www.biamp.com</v>
      </c>
      <c r="T67" s="2" t="str">
        <f>Table148[[#This Row],[Manufacturer''s Category]]</f>
        <v>Desono</v>
      </c>
      <c r="U67" s="2"/>
    </row>
    <row r="68" spans="1:21" ht="42" customHeight="1" x14ac:dyDescent="0.3">
      <c r="A68" s="2" t="str">
        <f t="shared" si="10"/>
        <v>Biamp Systems</v>
      </c>
      <c r="B68" s="17">
        <f t="shared" si="17"/>
        <v>46076</v>
      </c>
      <c r="C68" s="44" t="s">
        <v>3635</v>
      </c>
      <c r="D68" s="45" t="s">
        <v>1847</v>
      </c>
      <c r="E68" s="2" t="s">
        <v>38</v>
      </c>
      <c r="F68" s="40">
        <v>740</v>
      </c>
      <c r="G68" s="2" t="s">
        <v>1846</v>
      </c>
      <c r="H68" s="2" t="str">
        <f t="shared" si="11"/>
        <v>USD</v>
      </c>
      <c r="I68" s="2" t="str">
        <f>Table148[[#This Row],[Short Description]]</f>
        <v>ENT206B</v>
      </c>
      <c r="J68" s="2" t="s">
        <v>1848</v>
      </c>
      <c r="K68" s="2" t="s">
        <v>1780</v>
      </c>
      <c r="L68" s="2" t="str">
        <f t="shared" si="12"/>
        <v>Current</v>
      </c>
      <c r="M68" s="2" t="s">
        <v>1754</v>
      </c>
      <c r="N68" s="2" t="str">
        <f t="shared" si="13"/>
        <v>Standard Freight</v>
      </c>
      <c r="O68" s="2" t="str">
        <f t="shared" si="14"/>
        <v>n</v>
      </c>
      <c r="P68" s="2" t="str">
        <f t="shared" si="15"/>
        <v>n</v>
      </c>
      <c r="Q68" s="2" t="s">
        <v>58</v>
      </c>
      <c r="R68" s="2" t="s">
        <v>61</v>
      </c>
      <c r="S68" s="46" t="str">
        <f t="shared" si="16"/>
        <v>https://www.biamp.com</v>
      </c>
      <c r="T68" s="2" t="str">
        <f>Table148[[#This Row],[Manufacturer''s Category]]</f>
        <v>Desono</v>
      </c>
      <c r="U68" s="2"/>
    </row>
    <row r="69" spans="1:21" ht="42" customHeight="1" x14ac:dyDescent="0.3">
      <c r="A69" s="2" t="str">
        <f t="shared" si="10"/>
        <v>Biamp Systems</v>
      </c>
      <c r="B69" s="17">
        <f t="shared" si="17"/>
        <v>46076</v>
      </c>
      <c r="C69" s="44" t="s">
        <v>3636</v>
      </c>
      <c r="D69" s="45" t="s">
        <v>1850</v>
      </c>
      <c r="E69" s="2" t="s">
        <v>38</v>
      </c>
      <c r="F69" s="40">
        <v>740</v>
      </c>
      <c r="G69" s="2" t="s">
        <v>1849</v>
      </c>
      <c r="H69" s="2" t="str">
        <f t="shared" si="11"/>
        <v>USD</v>
      </c>
      <c r="I69" s="2" t="str">
        <f>Table148[[#This Row],[Short Description]]</f>
        <v>ENT206W</v>
      </c>
      <c r="J69" s="2" t="s">
        <v>1851</v>
      </c>
      <c r="K69" s="2" t="s">
        <v>1780</v>
      </c>
      <c r="L69" s="2" t="str">
        <f t="shared" si="12"/>
        <v>Current</v>
      </c>
      <c r="M69" s="2" t="s">
        <v>1754</v>
      </c>
      <c r="N69" s="2" t="str">
        <f t="shared" si="13"/>
        <v>Standard Freight</v>
      </c>
      <c r="O69" s="2" t="str">
        <f t="shared" si="14"/>
        <v>n</v>
      </c>
      <c r="P69" s="2" t="str">
        <f t="shared" si="15"/>
        <v>n</v>
      </c>
      <c r="Q69" s="2" t="s">
        <v>58</v>
      </c>
      <c r="R69" s="2" t="s">
        <v>61</v>
      </c>
      <c r="S69" s="46" t="str">
        <f t="shared" si="16"/>
        <v>https://www.biamp.com</v>
      </c>
      <c r="T69" s="2" t="str">
        <f>Table148[[#This Row],[Manufacturer''s Category]]</f>
        <v>Desono</v>
      </c>
      <c r="U69" s="2"/>
    </row>
    <row r="70" spans="1:21" ht="42" customHeight="1" x14ac:dyDescent="0.3">
      <c r="A70" s="2" t="str">
        <f t="shared" si="10"/>
        <v>Biamp Systems</v>
      </c>
      <c r="B70" s="17">
        <f t="shared" si="17"/>
        <v>46076</v>
      </c>
      <c r="C70" s="44" t="s">
        <v>3637</v>
      </c>
      <c r="D70" s="45" t="s">
        <v>1853</v>
      </c>
      <c r="E70" s="2" t="s">
        <v>38</v>
      </c>
      <c r="F70" s="40">
        <v>1300</v>
      </c>
      <c r="G70" s="2" t="s">
        <v>1852</v>
      </c>
      <c r="H70" s="2" t="str">
        <f t="shared" si="11"/>
        <v>USD</v>
      </c>
      <c r="I70" s="2" t="str">
        <f>Table148[[#This Row],[Short Description]]</f>
        <v>ENT212B</v>
      </c>
      <c r="J70" s="2" t="s">
        <v>1854</v>
      </c>
      <c r="K70" s="2" t="s">
        <v>1780</v>
      </c>
      <c r="L70" s="2" t="str">
        <f t="shared" si="12"/>
        <v>Current</v>
      </c>
      <c r="M70" s="2" t="s">
        <v>1754</v>
      </c>
      <c r="N70" s="2" t="str">
        <f t="shared" si="13"/>
        <v>Standard Freight</v>
      </c>
      <c r="O70" s="2" t="str">
        <f t="shared" si="14"/>
        <v>n</v>
      </c>
      <c r="P70" s="2" t="str">
        <f t="shared" si="15"/>
        <v>n</v>
      </c>
      <c r="Q70" s="2" t="s">
        <v>58</v>
      </c>
      <c r="R70" s="2" t="s">
        <v>61</v>
      </c>
      <c r="S70" s="46" t="str">
        <f t="shared" si="16"/>
        <v>https://www.biamp.com</v>
      </c>
      <c r="T70" s="2" t="str">
        <f>Table148[[#This Row],[Manufacturer''s Category]]</f>
        <v>Desono</v>
      </c>
      <c r="U70" s="2"/>
    </row>
    <row r="71" spans="1:21" ht="42" customHeight="1" x14ac:dyDescent="0.3">
      <c r="A71" s="2" t="str">
        <f t="shared" si="10"/>
        <v>Biamp Systems</v>
      </c>
      <c r="B71" s="17">
        <f t="shared" si="17"/>
        <v>46076</v>
      </c>
      <c r="C71" s="44" t="s">
        <v>3638</v>
      </c>
      <c r="D71" s="45" t="s">
        <v>1856</v>
      </c>
      <c r="E71" s="2" t="s">
        <v>38</v>
      </c>
      <c r="F71" s="40">
        <v>1300</v>
      </c>
      <c r="G71" s="2" t="s">
        <v>1855</v>
      </c>
      <c r="H71" s="2" t="str">
        <f t="shared" si="11"/>
        <v>USD</v>
      </c>
      <c r="I71" s="2" t="str">
        <f>Table148[[#This Row],[Short Description]]</f>
        <v>ENT212W</v>
      </c>
      <c r="J71" s="2" t="s">
        <v>1857</v>
      </c>
      <c r="K71" s="2" t="s">
        <v>1780</v>
      </c>
      <c r="L71" s="2" t="str">
        <f t="shared" si="12"/>
        <v>Current</v>
      </c>
      <c r="M71" s="2" t="s">
        <v>1754</v>
      </c>
      <c r="N71" s="2" t="str">
        <f t="shared" si="13"/>
        <v>Standard Freight</v>
      </c>
      <c r="O71" s="2" t="str">
        <f t="shared" si="14"/>
        <v>n</v>
      </c>
      <c r="P71" s="2" t="str">
        <f t="shared" si="15"/>
        <v>n</v>
      </c>
      <c r="Q71" s="2" t="s">
        <v>58</v>
      </c>
      <c r="R71" s="2" t="s">
        <v>61</v>
      </c>
      <c r="S71" s="46" t="str">
        <f t="shared" si="16"/>
        <v>https://www.biamp.com</v>
      </c>
      <c r="T71" s="2" t="str">
        <f>Table148[[#This Row],[Manufacturer''s Category]]</f>
        <v>Desono</v>
      </c>
      <c r="U71" s="2"/>
    </row>
    <row r="72" spans="1:21" ht="42" customHeight="1" x14ac:dyDescent="0.3">
      <c r="A72" s="2" t="str">
        <f t="shared" si="10"/>
        <v>Biamp Systems</v>
      </c>
      <c r="B72" s="17">
        <f t="shared" si="17"/>
        <v>46076</v>
      </c>
      <c r="C72" s="44" t="s">
        <v>3639</v>
      </c>
      <c r="D72" s="59" t="s">
        <v>1859</v>
      </c>
      <c r="E72" s="26" t="s">
        <v>38</v>
      </c>
      <c r="F72" s="69">
        <v>1900</v>
      </c>
      <c r="G72" s="2" t="s">
        <v>1858</v>
      </c>
      <c r="H72" s="2" t="str">
        <f t="shared" si="11"/>
        <v>USD</v>
      </c>
      <c r="I72" s="2" t="str">
        <f>Table148[[#This Row],[Short Description]]</f>
        <v>ENT220B</v>
      </c>
      <c r="J72" s="2" t="s">
        <v>1860</v>
      </c>
      <c r="K72" s="2" t="s">
        <v>1780</v>
      </c>
      <c r="L72" s="2" t="str">
        <f t="shared" si="12"/>
        <v>Current</v>
      </c>
      <c r="M72" s="2" t="s">
        <v>1754</v>
      </c>
      <c r="N72" s="2" t="str">
        <f t="shared" si="13"/>
        <v>Standard Freight</v>
      </c>
      <c r="O72" s="2" t="str">
        <f t="shared" si="14"/>
        <v>n</v>
      </c>
      <c r="P72" s="2" t="str">
        <f t="shared" si="15"/>
        <v>n</v>
      </c>
      <c r="Q72" s="2" t="s">
        <v>58</v>
      </c>
      <c r="R72" s="2" t="s">
        <v>61</v>
      </c>
      <c r="S72" s="46" t="str">
        <f t="shared" si="16"/>
        <v>https://www.biamp.com</v>
      </c>
      <c r="T72" s="2" t="str">
        <f>Table148[[#This Row],[Manufacturer''s Category]]</f>
        <v>Desono</v>
      </c>
      <c r="U72" s="2"/>
    </row>
    <row r="73" spans="1:21" ht="42" customHeight="1" x14ac:dyDescent="0.3">
      <c r="A73" s="2" t="str">
        <f t="shared" si="10"/>
        <v>Biamp Systems</v>
      </c>
      <c r="B73" s="17">
        <f t="shared" si="17"/>
        <v>46076</v>
      </c>
      <c r="C73" s="44" t="s">
        <v>3640</v>
      </c>
      <c r="D73" s="59" t="s">
        <v>1862</v>
      </c>
      <c r="E73" s="26" t="s">
        <v>38</v>
      </c>
      <c r="F73" s="69">
        <v>1900</v>
      </c>
      <c r="G73" s="2" t="s">
        <v>1861</v>
      </c>
      <c r="H73" s="2" t="str">
        <f t="shared" si="11"/>
        <v>USD</v>
      </c>
      <c r="I73" s="2" t="str">
        <f>Table148[[#This Row],[Short Description]]</f>
        <v>ENT220W</v>
      </c>
      <c r="J73" s="2" t="s">
        <v>1863</v>
      </c>
      <c r="K73" s="2" t="s">
        <v>1780</v>
      </c>
      <c r="L73" s="2" t="str">
        <f t="shared" si="12"/>
        <v>Current</v>
      </c>
      <c r="M73" s="2" t="s">
        <v>1754</v>
      </c>
      <c r="N73" s="2" t="str">
        <f t="shared" si="13"/>
        <v>Standard Freight</v>
      </c>
      <c r="O73" s="2" t="str">
        <f t="shared" si="14"/>
        <v>n</v>
      </c>
      <c r="P73" s="2" t="str">
        <f t="shared" si="15"/>
        <v>n</v>
      </c>
      <c r="Q73" s="2" t="s">
        <v>58</v>
      </c>
      <c r="R73" s="2" t="s">
        <v>61</v>
      </c>
      <c r="S73" s="46" t="str">
        <f t="shared" si="16"/>
        <v>https://www.biamp.com</v>
      </c>
      <c r="T73" s="2" t="str">
        <f>Table148[[#This Row],[Manufacturer''s Category]]</f>
        <v>Desono</v>
      </c>
      <c r="U73" s="2"/>
    </row>
    <row r="74" spans="1:21" ht="42" customHeight="1" x14ac:dyDescent="0.3">
      <c r="A74" s="2" t="str">
        <f t="shared" si="10"/>
        <v>Biamp Systems</v>
      </c>
      <c r="B74" s="17">
        <f t="shared" si="17"/>
        <v>46076</v>
      </c>
      <c r="C74" s="47" t="s">
        <v>3641</v>
      </c>
      <c r="D74" s="59" t="s">
        <v>1865</v>
      </c>
      <c r="E74" s="26" t="s">
        <v>38</v>
      </c>
      <c r="F74" s="69">
        <v>630</v>
      </c>
      <c r="G74" s="2" t="s">
        <v>1864</v>
      </c>
      <c r="H74" s="2" t="str">
        <f t="shared" si="11"/>
        <v>USD</v>
      </c>
      <c r="I74" s="2" t="str">
        <f>Table148[[#This Row],[Short Description]]</f>
        <v>ENT-750T</v>
      </c>
      <c r="J74" s="2" t="s">
        <v>1866</v>
      </c>
      <c r="K74" s="2" t="s">
        <v>391</v>
      </c>
      <c r="L74" s="2" t="str">
        <f t="shared" si="12"/>
        <v>Current</v>
      </c>
      <c r="M74" s="2" t="s">
        <v>1754</v>
      </c>
      <c r="N74" s="2" t="str">
        <f t="shared" si="13"/>
        <v>Standard Freight</v>
      </c>
      <c r="O74" s="2" t="str">
        <f t="shared" si="14"/>
        <v>n</v>
      </c>
      <c r="P74" s="2" t="str">
        <f t="shared" si="15"/>
        <v>n</v>
      </c>
      <c r="Q74" s="2" t="s">
        <v>58</v>
      </c>
      <c r="R74" s="2" t="s">
        <v>61</v>
      </c>
      <c r="S74" s="46" t="str">
        <f t="shared" si="16"/>
        <v>https://www.biamp.com</v>
      </c>
      <c r="T74" s="2" t="str">
        <f>Table148[[#This Row],[Manufacturer''s Category]]</f>
        <v>Desono</v>
      </c>
      <c r="U74" s="2"/>
    </row>
    <row r="75" spans="1:21" ht="42" customHeight="1" x14ac:dyDescent="0.3">
      <c r="A75" s="2" t="str">
        <f t="shared" si="10"/>
        <v>Biamp Systems</v>
      </c>
      <c r="B75" s="17">
        <f t="shared" si="17"/>
        <v>46076</v>
      </c>
      <c r="C75" s="47" t="s">
        <v>3642</v>
      </c>
      <c r="D75" s="59" t="s">
        <v>1868</v>
      </c>
      <c r="E75" s="26" t="s">
        <v>38</v>
      </c>
      <c r="F75" s="69">
        <v>630</v>
      </c>
      <c r="G75" s="2" t="s">
        <v>1867</v>
      </c>
      <c r="H75" s="2" t="str">
        <f t="shared" si="11"/>
        <v>USD</v>
      </c>
      <c r="I75" s="2" t="str">
        <f>Table148[[#This Row],[Short Description]]</f>
        <v>ENT-750TW</v>
      </c>
      <c r="J75" s="2" t="s">
        <v>1869</v>
      </c>
      <c r="K75" s="2" t="s">
        <v>391</v>
      </c>
      <c r="L75" s="2" t="str">
        <f t="shared" si="12"/>
        <v>Current</v>
      </c>
      <c r="M75" s="2" t="s">
        <v>1754</v>
      </c>
      <c r="N75" s="2" t="str">
        <f t="shared" si="13"/>
        <v>Standard Freight</v>
      </c>
      <c r="O75" s="2" t="str">
        <f t="shared" si="14"/>
        <v>n</v>
      </c>
      <c r="P75" s="2" t="str">
        <f t="shared" si="15"/>
        <v>n</v>
      </c>
      <c r="Q75" s="2" t="s">
        <v>58</v>
      </c>
      <c r="R75" s="2" t="s">
        <v>61</v>
      </c>
      <c r="S75" s="46" t="str">
        <f t="shared" si="16"/>
        <v>https://www.biamp.com</v>
      </c>
      <c r="T75" s="2" t="str">
        <f>Table148[[#This Row],[Manufacturer''s Category]]</f>
        <v>Desono</v>
      </c>
      <c r="U75" s="2"/>
    </row>
    <row r="76" spans="1:21" ht="42" customHeight="1" x14ac:dyDescent="0.3">
      <c r="A76" s="2" t="str">
        <f t="shared" si="10"/>
        <v>Biamp Systems</v>
      </c>
      <c r="B76" s="17">
        <f t="shared" si="17"/>
        <v>46076</v>
      </c>
      <c r="C76" s="47" t="s">
        <v>3643</v>
      </c>
      <c r="D76" s="62" t="s">
        <v>1871</v>
      </c>
      <c r="E76" s="33" t="s">
        <v>38</v>
      </c>
      <c r="F76" s="70">
        <v>176</v>
      </c>
      <c r="G76" s="2" t="s">
        <v>1870</v>
      </c>
      <c r="H76" s="2" t="str">
        <f t="shared" si="11"/>
        <v>USD</v>
      </c>
      <c r="I76" s="2" t="str">
        <f>Table148[[#This Row],[Short Description]]</f>
        <v>ENT-CB1</v>
      </c>
      <c r="J76" s="2" t="s">
        <v>1872</v>
      </c>
      <c r="K76" s="2" t="s">
        <v>391</v>
      </c>
      <c r="L76" s="2" t="str">
        <f t="shared" si="12"/>
        <v>Current</v>
      </c>
      <c r="M76" s="2" t="s">
        <v>1754</v>
      </c>
      <c r="N76" s="2" t="str">
        <f t="shared" si="13"/>
        <v>Standard Freight</v>
      </c>
      <c r="O76" s="2" t="str">
        <f t="shared" si="14"/>
        <v>n</v>
      </c>
      <c r="P76" s="2" t="str">
        <f t="shared" si="15"/>
        <v>n</v>
      </c>
      <c r="Q76" s="2" t="s">
        <v>58</v>
      </c>
      <c r="R76" s="2" t="s">
        <v>61</v>
      </c>
      <c r="S76" s="46" t="str">
        <f t="shared" si="16"/>
        <v>https://www.biamp.com</v>
      </c>
      <c r="T76" s="2" t="str">
        <f>Table148[[#This Row],[Manufacturer''s Category]]</f>
        <v>Desono</v>
      </c>
      <c r="U76" s="2"/>
    </row>
    <row r="77" spans="1:21" ht="42" customHeight="1" x14ac:dyDescent="0.3">
      <c r="A77" s="2" t="str">
        <f t="shared" si="10"/>
        <v>Biamp Systems</v>
      </c>
      <c r="B77" s="17">
        <f t="shared" si="17"/>
        <v>46076</v>
      </c>
      <c r="C77" s="47" t="s">
        <v>3644</v>
      </c>
      <c r="D77" s="59" t="s">
        <v>1874</v>
      </c>
      <c r="E77" s="26" t="s">
        <v>38</v>
      </c>
      <c r="F77" s="69">
        <v>176</v>
      </c>
      <c r="G77" s="2" t="s">
        <v>1873</v>
      </c>
      <c r="H77" s="2" t="str">
        <f t="shared" si="11"/>
        <v>USD</v>
      </c>
      <c r="I77" s="2" t="str">
        <f>Table148[[#This Row],[Short Description]]</f>
        <v>ENT-CB1W</v>
      </c>
      <c r="J77" s="2" t="s">
        <v>1875</v>
      </c>
      <c r="K77" s="2" t="s">
        <v>391</v>
      </c>
      <c r="L77" s="2" t="str">
        <f t="shared" si="12"/>
        <v>Current</v>
      </c>
      <c r="M77" s="2" t="s">
        <v>1754</v>
      </c>
      <c r="N77" s="2" t="str">
        <f t="shared" si="13"/>
        <v>Standard Freight</v>
      </c>
      <c r="O77" s="2" t="str">
        <f t="shared" si="14"/>
        <v>n</v>
      </c>
      <c r="P77" s="2" t="str">
        <f t="shared" si="15"/>
        <v>n</v>
      </c>
      <c r="Q77" s="2" t="s">
        <v>58</v>
      </c>
      <c r="R77" s="2" t="s">
        <v>61</v>
      </c>
      <c r="S77" s="46" t="str">
        <f t="shared" si="16"/>
        <v>https://www.biamp.com</v>
      </c>
      <c r="T77" s="2" t="str">
        <f>Table148[[#This Row],[Manufacturer''s Category]]</f>
        <v>Desono</v>
      </c>
      <c r="U77" s="2"/>
    </row>
    <row r="78" spans="1:21" ht="42" customHeight="1" x14ac:dyDescent="0.3">
      <c r="A78" s="2" t="str">
        <f t="shared" ref="A78:A109" si="18">Company</f>
        <v>Biamp Systems</v>
      </c>
      <c r="B78" s="17">
        <f t="shared" si="17"/>
        <v>46076</v>
      </c>
      <c r="C78" s="47" t="s">
        <v>3645</v>
      </c>
      <c r="D78" s="62" t="s">
        <v>1877</v>
      </c>
      <c r="E78" s="33" t="s">
        <v>38</v>
      </c>
      <c r="F78" s="70">
        <v>350</v>
      </c>
      <c r="G78" s="33" t="s">
        <v>1876</v>
      </c>
      <c r="H78" s="2" t="str">
        <f t="shared" ref="H78:H109" si="19">Currency</f>
        <v>USD</v>
      </c>
      <c r="I78" s="2" t="str">
        <f>Table148[[#This Row],[Short Description]]</f>
        <v>ENT-CB2</v>
      </c>
      <c r="J78" s="33" t="s">
        <v>1878</v>
      </c>
      <c r="K78" s="2" t="s">
        <v>391</v>
      </c>
      <c r="L78" s="2" t="str">
        <f t="shared" ref="L78:L109" si="20">ItemStatus</f>
        <v>Current</v>
      </c>
      <c r="M78" s="2" t="s">
        <v>1754</v>
      </c>
      <c r="N78" s="2" t="str">
        <f t="shared" ref="N78:N109" si="21">Freight</f>
        <v>Standard Freight</v>
      </c>
      <c r="O78" s="2" t="str">
        <f t="shared" ref="O78:O109" si="22">DropShip</f>
        <v>n</v>
      </c>
      <c r="P78" s="2" t="str">
        <f t="shared" ref="P78:P109" si="23">EnergyStar</f>
        <v>n</v>
      </c>
      <c r="Q78" s="2" t="s">
        <v>58</v>
      </c>
      <c r="R78" s="2" t="s">
        <v>61</v>
      </c>
      <c r="S78" s="46" t="str">
        <f t="shared" ref="S78:S109" si="24">URL</f>
        <v>https://www.biamp.com</v>
      </c>
      <c r="T78" s="2" t="str">
        <f>Table148[[#This Row],[Manufacturer''s Category]]</f>
        <v>Desono</v>
      </c>
      <c r="U78" s="34"/>
    </row>
    <row r="79" spans="1:21" ht="42" customHeight="1" x14ac:dyDescent="0.3">
      <c r="A79" s="2" t="str">
        <f t="shared" si="18"/>
        <v>Biamp Systems</v>
      </c>
      <c r="B79" s="17">
        <f t="shared" si="17"/>
        <v>46076</v>
      </c>
      <c r="C79" s="47" t="s">
        <v>3646</v>
      </c>
      <c r="D79" s="59" t="s">
        <v>1880</v>
      </c>
      <c r="E79" s="26" t="s">
        <v>38</v>
      </c>
      <c r="F79" s="69">
        <v>350</v>
      </c>
      <c r="G79" s="2" t="s">
        <v>1879</v>
      </c>
      <c r="H79" s="2" t="str">
        <f t="shared" si="19"/>
        <v>USD</v>
      </c>
      <c r="I79" s="2" t="str">
        <f>Table148[[#This Row],[Short Description]]</f>
        <v>ENT-CB2W</v>
      </c>
      <c r="J79" s="2" t="s">
        <v>1881</v>
      </c>
      <c r="K79" s="2" t="s">
        <v>391</v>
      </c>
      <c r="L79" s="2" t="str">
        <f t="shared" si="20"/>
        <v>Current</v>
      </c>
      <c r="M79" s="2" t="s">
        <v>1754</v>
      </c>
      <c r="N79" s="2" t="str">
        <f t="shared" si="21"/>
        <v>Standard Freight</v>
      </c>
      <c r="O79" s="2" t="str">
        <f t="shared" si="22"/>
        <v>n</v>
      </c>
      <c r="P79" s="2" t="str">
        <f t="shared" si="23"/>
        <v>n</v>
      </c>
      <c r="Q79" s="2" t="s">
        <v>58</v>
      </c>
      <c r="R79" s="2" t="s">
        <v>61</v>
      </c>
      <c r="S79" s="46" t="str">
        <f t="shared" si="24"/>
        <v>https://www.biamp.com</v>
      </c>
      <c r="T79" s="2" t="str">
        <f>Table148[[#This Row],[Manufacturer''s Category]]</f>
        <v>Desono</v>
      </c>
      <c r="U79" s="2"/>
    </row>
    <row r="80" spans="1:21" ht="42" customHeight="1" x14ac:dyDescent="0.3">
      <c r="A80" s="2" t="str">
        <f t="shared" si="18"/>
        <v>Biamp Systems</v>
      </c>
      <c r="B80" s="17">
        <f t="shared" si="17"/>
        <v>46076</v>
      </c>
      <c r="C80" s="47" t="s">
        <v>3647</v>
      </c>
      <c r="D80" s="62" t="s">
        <v>1883</v>
      </c>
      <c r="E80" s="33" t="s">
        <v>38</v>
      </c>
      <c r="F80" s="70">
        <v>240</v>
      </c>
      <c r="G80" s="2" t="s">
        <v>1882</v>
      </c>
      <c r="H80" s="2" t="str">
        <f t="shared" si="19"/>
        <v>USD</v>
      </c>
      <c r="I80" s="2" t="str">
        <f>Table148[[#This Row],[Short Description]]</f>
        <v>ENT-FK</v>
      </c>
      <c r="J80" s="2" t="s">
        <v>1884</v>
      </c>
      <c r="K80" s="2" t="s">
        <v>391</v>
      </c>
      <c r="L80" s="2" t="str">
        <f t="shared" si="20"/>
        <v>Current</v>
      </c>
      <c r="M80" s="2" t="s">
        <v>1754</v>
      </c>
      <c r="N80" s="2" t="str">
        <f t="shared" si="21"/>
        <v>Standard Freight</v>
      </c>
      <c r="O80" s="2" t="str">
        <f t="shared" si="22"/>
        <v>n</v>
      </c>
      <c r="P80" s="2" t="str">
        <f t="shared" si="23"/>
        <v>n</v>
      </c>
      <c r="Q80" s="2" t="s">
        <v>58</v>
      </c>
      <c r="R80" s="2" t="s">
        <v>61</v>
      </c>
      <c r="S80" s="46" t="str">
        <f t="shared" si="24"/>
        <v>https://www.biamp.com</v>
      </c>
      <c r="T80" s="2" t="str">
        <f>Table148[[#This Row],[Manufacturer''s Category]]</f>
        <v>Desono</v>
      </c>
      <c r="U80" s="2"/>
    </row>
    <row r="81" spans="1:21" ht="42" customHeight="1" x14ac:dyDescent="0.3">
      <c r="A81" s="2" t="str">
        <f t="shared" si="18"/>
        <v>Biamp Systems</v>
      </c>
      <c r="B81" s="17">
        <f t="shared" si="17"/>
        <v>46076</v>
      </c>
      <c r="C81" s="47" t="s">
        <v>3648</v>
      </c>
      <c r="D81" s="59" t="s">
        <v>1886</v>
      </c>
      <c r="E81" s="26" t="s">
        <v>38</v>
      </c>
      <c r="F81" s="69">
        <v>240</v>
      </c>
      <c r="G81" s="2" t="s">
        <v>1885</v>
      </c>
      <c r="H81" s="2" t="str">
        <f t="shared" si="19"/>
        <v>USD</v>
      </c>
      <c r="I81" s="2" t="str">
        <f>Table148[[#This Row],[Short Description]]</f>
        <v>ENT-FKW</v>
      </c>
      <c r="J81" s="2" t="s">
        <v>1887</v>
      </c>
      <c r="K81" s="2" t="s">
        <v>391</v>
      </c>
      <c r="L81" s="2" t="str">
        <f t="shared" si="20"/>
        <v>Current</v>
      </c>
      <c r="M81" s="2" t="s">
        <v>1754</v>
      </c>
      <c r="N81" s="2" t="str">
        <f t="shared" si="21"/>
        <v>Standard Freight</v>
      </c>
      <c r="O81" s="2" t="str">
        <f t="shared" si="22"/>
        <v>n</v>
      </c>
      <c r="P81" s="2" t="str">
        <f t="shared" si="23"/>
        <v>n</v>
      </c>
      <c r="Q81" s="2" t="s">
        <v>58</v>
      </c>
      <c r="R81" s="2" t="s">
        <v>61</v>
      </c>
      <c r="S81" s="46" t="str">
        <f t="shared" si="24"/>
        <v>https://www.biamp.com</v>
      </c>
      <c r="T81" s="2" t="str">
        <f>Table148[[#This Row],[Manufacturer''s Category]]</f>
        <v>Desono</v>
      </c>
      <c r="U81" s="2"/>
    </row>
    <row r="82" spans="1:21" ht="42" customHeight="1" x14ac:dyDescent="0.3">
      <c r="A82" s="2" t="str">
        <f t="shared" si="18"/>
        <v>Biamp Systems</v>
      </c>
      <c r="B82" s="17">
        <f t="shared" si="17"/>
        <v>46076</v>
      </c>
      <c r="C82" s="47" t="s">
        <v>3649</v>
      </c>
      <c r="D82" s="59" t="s">
        <v>1889</v>
      </c>
      <c r="E82" s="26" t="s">
        <v>38</v>
      </c>
      <c r="F82" s="69">
        <v>3733</v>
      </c>
      <c r="G82" s="2" t="s">
        <v>1888</v>
      </c>
      <c r="H82" s="2" t="str">
        <f t="shared" si="19"/>
        <v>USD</v>
      </c>
      <c r="I82" s="2" t="str">
        <f>Table148[[#This Row],[Short Description]]</f>
        <v>ENT-FR</v>
      </c>
      <c r="J82" s="2" t="s">
        <v>1890</v>
      </c>
      <c r="K82" s="2" t="s">
        <v>1891</v>
      </c>
      <c r="L82" s="2" t="str">
        <f t="shared" si="20"/>
        <v>Current</v>
      </c>
      <c r="M82" s="2" t="s">
        <v>1754</v>
      </c>
      <c r="N82" s="2" t="str">
        <f t="shared" si="21"/>
        <v>Standard Freight</v>
      </c>
      <c r="O82" s="2" t="str">
        <f t="shared" si="22"/>
        <v>n</v>
      </c>
      <c r="P82" s="2" t="str">
        <f t="shared" si="23"/>
        <v>n</v>
      </c>
      <c r="Q82" s="2" t="s">
        <v>58</v>
      </c>
      <c r="R82" s="2" t="s">
        <v>61</v>
      </c>
      <c r="S82" s="46" t="str">
        <f t="shared" si="24"/>
        <v>https://www.biamp.com</v>
      </c>
      <c r="T82" s="2" t="str">
        <f>Table148[[#This Row],[Manufacturer''s Category]]</f>
        <v>Desono</v>
      </c>
      <c r="U82" s="2"/>
    </row>
    <row r="83" spans="1:21" ht="42" customHeight="1" x14ac:dyDescent="0.3">
      <c r="A83" s="2" t="str">
        <f t="shared" si="18"/>
        <v>Biamp Systems</v>
      </c>
      <c r="B83" s="17">
        <f t="shared" si="17"/>
        <v>46076</v>
      </c>
      <c r="C83" s="47" t="s">
        <v>3650</v>
      </c>
      <c r="D83" s="59" t="s">
        <v>1893</v>
      </c>
      <c r="E83" s="26" t="s">
        <v>38</v>
      </c>
      <c r="F83" s="69" t="s">
        <v>634</v>
      </c>
      <c r="G83" s="2" t="s">
        <v>1892</v>
      </c>
      <c r="H83" s="2" t="str">
        <f t="shared" si="19"/>
        <v>USD</v>
      </c>
      <c r="I83" s="2" t="str">
        <f>Table148[[#This Row],[Short Description]]</f>
        <v>ENT-FR-CTO</v>
      </c>
      <c r="J83" s="2" t="s">
        <v>1894</v>
      </c>
      <c r="K83" s="2" t="s">
        <v>1891</v>
      </c>
      <c r="L83" s="2" t="str">
        <f t="shared" si="20"/>
        <v>Current</v>
      </c>
      <c r="M83" s="2" t="s">
        <v>1754</v>
      </c>
      <c r="N83" s="2" t="str">
        <f t="shared" si="21"/>
        <v>Standard Freight</v>
      </c>
      <c r="O83" s="2" t="str">
        <f t="shared" si="22"/>
        <v>n</v>
      </c>
      <c r="P83" s="2" t="str">
        <f t="shared" si="23"/>
        <v>n</v>
      </c>
      <c r="Q83" s="2" t="s">
        <v>58</v>
      </c>
      <c r="R83" s="2" t="s">
        <v>61</v>
      </c>
      <c r="S83" s="46" t="str">
        <f t="shared" si="24"/>
        <v>https://www.biamp.com</v>
      </c>
      <c r="T83" s="2" t="str">
        <f>Table148[[#This Row],[Manufacturer''s Category]]</f>
        <v>Desono</v>
      </c>
      <c r="U83" s="2" t="s">
        <v>636</v>
      </c>
    </row>
    <row r="84" spans="1:21" ht="42" customHeight="1" x14ac:dyDescent="0.3">
      <c r="A84" s="2" t="str">
        <f t="shared" si="18"/>
        <v>Biamp Systems</v>
      </c>
      <c r="B84" s="17">
        <f t="shared" si="17"/>
        <v>46076</v>
      </c>
      <c r="C84" s="47" t="s">
        <v>3651</v>
      </c>
      <c r="D84" s="59" t="s">
        <v>1896</v>
      </c>
      <c r="E84" s="26" t="s">
        <v>38</v>
      </c>
      <c r="F84" s="69">
        <v>3733</v>
      </c>
      <c r="G84" s="2" t="s">
        <v>1895</v>
      </c>
      <c r="H84" s="2" t="str">
        <f t="shared" si="19"/>
        <v>USD</v>
      </c>
      <c r="I84" s="2" t="str">
        <f>Table148[[#This Row],[Short Description]]</f>
        <v>ENT-FRW</v>
      </c>
      <c r="J84" s="2" t="s">
        <v>1897</v>
      </c>
      <c r="K84" s="2" t="s">
        <v>1891</v>
      </c>
      <c r="L84" s="2" t="str">
        <f t="shared" si="20"/>
        <v>Current</v>
      </c>
      <c r="M84" s="2" t="s">
        <v>1754</v>
      </c>
      <c r="N84" s="2" t="str">
        <f t="shared" si="21"/>
        <v>Standard Freight</v>
      </c>
      <c r="O84" s="2" t="str">
        <f t="shared" si="22"/>
        <v>n</v>
      </c>
      <c r="P84" s="2" t="str">
        <f t="shared" si="23"/>
        <v>n</v>
      </c>
      <c r="Q84" s="2" t="s">
        <v>58</v>
      </c>
      <c r="R84" s="2" t="s">
        <v>61</v>
      </c>
      <c r="S84" s="46" t="str">
        <f t="shared" si="24"/>
        <v>https://www.biamp.com</v>
      </c>
      <c r="T84" s="2" t="str">
        <f>Table148[[#This Row],[Manufacturer''s Category]]</f>
        <v>Desono</v>
      </c>
      <c r="U84" s="2"/>
    </row>
    <row r="85" spans="1:21" ht="42" customHeight="1" x14ac:dyDescent="0.3">
      <c r="A85" s="2" t="str">
        <f t="shared" si="18"/>
        <v>Biamp Systems</v>
      </c>
      <c r="B85" s="17">
        <f t="shared" si="17"/>
        <v>46076</v>
      </c>
      <c r="C85" s="47" t="s">
        <v>3652</v>
      </c>
      <c r="D85" s="59" t="s">
        <v>1899</v>
      </c>
      <c r="E85" s="26" t="s">
        <v>38</v>
      </c>
      <c r="F85" s="69">
        <v>2682</v>
      </c>
      <c r="G85" s="2" t="s">
        <v>1898</v>
      </c>
      <c r="H85" s="2" t="str">
        <f t="shared" si="19"/>
        <v>USD</v>
      </c>
      <c r="I85" s="2" t="str">
        <f>Table148[[#This Row],[Short Description]]</f>
        <v>ENT-LF</v>
      </c>
      <c r="J85" s="2" t="s">
        <v>1900</v>
      </c>
      <c r="K85" s="2" t="s">
        <v>1891</v>
      </c>
      <c r="L85" s="2" t="str">
        <f t="shared" si="20"/>
        <v>Current</v>
      </c>
      <c r="M85" s="2" t="s">
        <v>1754</v>
      </c>
      <c r="N85" s="2" t="str">
        <f t="shared" si="21"/>
        <v>Standard Freight</v>
      </c>
      <c r="O85" s="2" t="str">
        <f t="shared" si="22"/>
        <v>n</v>
      </c>
      <c r="P85" s="2" t="str">
        <f t="shared" si="23"/>
        <v>n</v>
      </c>
      <c r="Q85" s="2" t="s">
        <v>58</v>
      </c>
      <c r="R85" s="2" t="s">
        <v>61</v>
      </c>
      <c r="S85" s="46" t="str">
        <f t="shared" si="24"/>
        <v>https://www.biamp.com</v>
      </c>
      <c r="T85" s="2" t="str">
        <f>Table148[[#This Row],[Manufacturer''s Category]]</f>
        <v>Desono</v>
      </c>
      <c r="U85" s="2"/>
    </row>
    <row r="86" spans="1:21" ht="42" customHeight="1" x14ac:dyDescent="0.3">
      <c r="A86" s="2" t="str">
        <f t="shared" si="18"/>
        <v>Biamp Systems</v>
      </c>
      <c r="B86" s="17">
        <f t="shared" si="17"/>
        <v>46076</v>
      </c>
      <c r="C86" s="47" t="s">
        <v>3653</v>
      </c>
      <c r="D86" s="59" t="s">
        <v>1902</v>
      </c>
      <c r="E86" s="26" t="s">
        <v>38</v>
      </c>
      <c r="F86" s="69" t="s">
        <v>634</v>
      </c>
      <c r="G86" s="2" t="s">
        <v>1901</v>
      </c>
      <c r="H86" s="2" t="str">
        <f t="shared" si="19"/>
        <v>USD</v>
      </c>
      <c r="I86" s="2" t="str">
        <f>Table148[[#This Row],[Short Description]]</f>
        <v>ENT-LF-CTO</v>
      </c>
      <c r="J86" s="2" t="s">
        <v>1903</v>
      </c>
      <c r="K86" s="2" t="s">
        <v>1891</v>
      </c>
      <c r="L86" s="2" t="str">
        <f t="shared" si="20"/>
        <v>Current</v>
      </c>
      <c r="M86" s="2" t="s">
        <v>1754</v>
      </c>
      <c r="N86" s="2" t="str">
        <f t="shared" si="21"/>
        <v>Standard Freight</v>
      </c>
      <c r="O86" s="2" t="str">
        <f t="shared" si="22"/>
        <v>n</v>
      </c>
      <c r="P86" s="2" t="str">
        <f t="shared" si="23"/>
        <v>n</v>
      </c>
      <c r="Q86" s="2" t="s">
        <v>58</v>
      </c>
      <c r="R86" s="2" t="s">
        <v>61</v>
      </c>
      <c r="S86" s="46" t="str">
        <f t="shared" si="24"/>
        <v>https://www.biamp.com</v>
      </c>
      <c r="T86" s="2" t="str">
        <f>Table148[[#This Row],[Manufacturer''s Category]]</f>
        <v>Desono</v>
      </c>
      <c r="U86" s="2" t="s">
        <v>636</v>
      </c>
    </row>
    <row r="87" spans="1:21" ht="42" customHeight="1" x14ac:dyDescent="0.3">
      <c r="A87" s="2" t="str">
        <f t="shared" si="18"/>
        <v>Biamp Systems</v>
      </c>
      <c r="B87" s="17">
        <f t="shared" si="17"/>
        <v>46076</v>
      </c>
      <c r="C87" s="47" t="s">
        <v>3654</v>
      </c>
      <c r="D87" s="59" t="s">
        <v>1905</v>
      </c>
      <c r="E87" s="26" t="s">
        <v>38</v>
      </c>
      <c r="F87" s="69">
        <v>2682</v>
      </c>
      <c r="G87" s="2" t="s">
        <v>1904</v>
      </c>
      <c r="H87" s="2" t="str">
        <f t="shared" si="19"/>
        <v>USD</v>
      </c>
      <c r="I87" s="2" t="str">
        <f>Table148[[#This Row],[Short Description]]</f>
        <v>ENT-LFW</v>
      </c>
      <c r="J87" s="2" t="s">
        <v>1906</v>
      </c>
      <c r="K87" s="2" t="s">
        <v>1891</v>
      </c>
      <c r="L87" s="2" t="str">
        <f t="shared" si="20"/>
        <v>Current</v>
      </c>
      <c r="M87" s="2" t="s">
        <v>1754</v>
      </c>
      <c r="N87" s="2" t="str">
        <f t="shared" si="21"/>
        <v>Standard Freight</v>
      </c>
      <c r="O87" s="2" t="str">
        <f t="shared" si="22"/>
        <v>n</v>
      </c>
      <c r="P87" s="2" t="str">
        <f t="shared" si="23"/>
        <v>n</v>
      </c>
      <c r="Q87" s="2" t="s">
        <v>58</v>
      </c>
      <c r="R87" s="2" t="s">
        <v>61</v>
      </c>
      <c r="S87" s="46" t="str">
        <f t="shared" si="24"/>
        <v>https://www.biamp.com</v>
      </c>
      <c r="T87" s="2" t="str">
        <f>Table148[[#This Row],[Manufacturer''s Category]]</f>
        <v>Desono</v>
      </c>
      <c r="U87" s="2"/>
    </row>
    <row r="88" spans="1:21" ht="42" customHeight="1" x14ac:dyDescent="0.3">
      <c r="A88" s="2" t="str">
        <f t="shared" si="18"/>
        <v>Biamp Systems</v>
      </c>
      <c r="B88" s="17">
        <f t="shared" si="17"/>
        <v>46076</v>
      </c>
      <c r="C88" s="47" t="s">
        <v>3655</v>
      </c>
      <c r="D88" s="59" t="s">
        <v>1908</v>
      </c>
      <c r="E88" s="26" t="s">
        <v>38</v>
      </c>
      <c r="F88" s="69">
        <v>153</v>
      </c>
      <c r="G88" s="2" t="s">
        <v>1907</v>
      </c>
      <c r="H88" s="2" t="str">
        <f t="shared" si="19"/>
        <v>USD</v>
      </c>
      <c r="I88" s="2" t="str">
        <f>Table148[[#This Row],[Short Description]]</f>
        <v>ENT-PB</v>
      </c>
      <c r="J88" s="2" t="s">
        <v>1909</v>
      </c>
      <c r="K88" s="2" t="s">
        <v>391</v>
      </c>
      <c r="L88" s="2" t="str">
        <f t="shared" si="20"/>
        <v>Current</v>
      </c>
      <c r="M88" s="2" t="s">
        <v>1754</v>
      </c>
      <c r="N88" s="2" t="str">
        <f t="shared" si="21"/>
        <v>Standard Freight</v>
      </c>
      <c r="O88" s="2" t="str">
        <f t="shared" si="22"/>
        <v>n</v>
      </c>
      <c r="P88" s="2" t="str">
        <f t="shared" si="23"/>
        <v>n</v>
      </c>
      <c r="Q88" s="2" t="s">
        <v>39</v>
      </c>
      <c r="R88" s="2" t="s">
        <v>61</v>
      </c>
      <c r="S88" s="46" t="str">
        <f t="shared" si="24"/>
        <v>https://www.biamp.com</v>
      </c>
      <c r="T88" s="2" t="str">
        <f>Table148[[#This Row],[Manufacturer''s Category]]</f>
        <v>Desono</v>
      </c>
      <c r="U88" s="2"/>
    </row>
    <row r="89" spans="1:21" ht="42" customHeight="1" x14ac:dyDescent="0.3">
      <c r="A89" s="2" t="str">
        <f t="shared" si="18"/>
        <v>Biamp Systems</v>
      </c>
      <c r="B89" s="17">
        <f t="shared" si="17"/>
        <v>46076</v>
      </c>
      <c r="C89" s="44" t="s">
        <v>3656</v>
      </c>
      <c r="D89" s="59" t="s">
        <v>1911</v>
      </c>
      <c r="E89" s="26" t="s">
        <v>38</v>
      </c>
      <c r="F89" s="69">
        <v>153</v>
      </c>
      <c r="G89" s="2" t="s">
        <v>1910</v>
      </c>
      <c r="H89" s="2" t="str">
        <f t="shared" si="19"/>
        <v>USD</v>
      </c>
      <c r="I89" s="2" t="str">
        <f>Table148[[#This Row],[Short Description]]</f>
        <v>ENT-PBW</v>
      </c>
      <c r="J89" s="2" t="s">
        <v>1912</v>
      </c>
      <c r="K89" s="2" t="s">
        <v>391</v>
      </c>
      <c r="L89" s="2" t="str">
        <f t="shared" si="20"/>
        <v>Current</v>
      </c>
      <c r="M89" s="2" t="s">
        <v>1754</v>
      </c>
      <c r="N89" s="2" t="str">
        <f t="shared" si="21"/>
        <v>Standard Freight</v>
      </c>
      <c r="O89" s="2" t="str">
        <f t="shared" si="22"/>
        <v>n</v>
      </c>
      <c r="P89" s="2" t="str">
        <f t="shared" si="23"/>
        <v>n</v>
      </c>
      <c r="Q89" s="2" t="s">
        <v>39</v>
      </c>
      <c r="R89" s="2" t="s">
        <v>61</v>
      </c>
      <c r="S89" s="46" t="str">
        <f t="shared" si="24"/>
        <v>https://www.biamp.com</v>
      </c>
      <c r="T89" s="2" t="str">
        <f>Table148[[#This Row],[Manufacturer''s Category]]</f>
        <v>Desono</v>
      </c>
      <c r="U89" s="2"/>
    </row>
    <row r="90" spans="1:21" ht="42" customHeight="1" x14ac:dyDescent="0.3">
      <c r="A90" s="2" t="str">
        <f t="shared" si="18"/>
        <v>Biamp Systems</v>
      </c>
      <c r="B90" s="17">
        <f t="shared" si="17"/>
        <v>46076</v>
      </c>
      <c r="C90" s="44" t="s">
        <v>3657</v>
      </c>
      <c r="D90" s="59" t="s">
        <v>1914</v>
      </c>
      <c r="E90" s="26" t="s">
        <v>38</v>
      </c>
      <c r="F90" s="69">
        <v>409</v>
      </c>
      <c r="G90" s="2" t="s">
        <v>1913</v>
      </c>
      <c r="H90" s="2" t="str">
        <f t="shared" si="19"/>
        <v>USD</v>
      </c>
      <c r="I90" s="2" t="str">
        <f>Table148[[#This Row],[Short Description]]</f>
        <v>ENT-PT</v>
      </c>
      <c r="J90" s="2" t="s">
        <v>1915</v>
      </c>
      <c r="K90" s="2" t="s">
        <v>391</v>
      </c>
      <c r="L90" s="2" t="str">
        <f t="shared" si="20"/>
        <v>Current</v>
      </c>
      <c r="M90" s="2" t="s">
        <v>1754</v>
      </c>
      <c r="N90" s="2" t="str">
        <f t="shared" si="21"/>
        <v>Standard Freight</v>
      </c>
      <c r="O90" s="2" t="str">
        <f t="shared" si="22"/>
        <v>n</v>
      </c>
      <c r="P90" s="2" t="str">
        <f t="shared" si="23"/>
        <v>n</v>
      </c>
      <c r="Q90" s="2" t="s">
        <v>39</v>
      </c>
      <c r="R90" s="2" t="s">
        <v>61</v>
      </c>
      <c r="S90" s="46" t="str">
        <f t="shared" si="24"/>
        <v>https://www.biamp.com</v>
      </c>
      <c r="T90" s="2" t="str">
        <f>Table148[[#This Row],[Manufacturer''s Category]]</f>
        <v>Desono</v>
      </c>
      <c r="U90" s="2"/>
    </row>
    <row r="91" spans="1:21" ht="42" customHeight="1" x14ac:dyDescent="0.3">
      <c r="A91" s="2" t="str">
        <f t="shared" si="18"/>
        <v>Biamp Systems</v>
      </c>
      <c r="B91" s="17">
        <f t="shared" si="17"/>
        <v>46076</v>
      </c>
      <c r="C91" s="44" t="s">
        <v>3658</v>
      </c>
      <c r="D91" s="59" t="s">
        <v>1917</v>
      </c>
      <c r="E91" s="26" t="s">
        <v>38</v>
      </c>
      <c r="F91" s="69">
        <v>409</v>
      </c>
      <c r="G91" s="2" t="s">
        <v>1916</v>
      </c>
      <c r="H91" s="2" t="str">
        <f t="shared" si="19"/>
        <v>USD</v>
      </c>
      <c r="I91" s="2" t="str">
        <f>Table148[[#This Row],[Short Description]]</f>
        <v>ENT-PTW</v>
      </c>
      <c r="J91" s="2" t="s">
        <v>1918</v>
      </c>
      <c r="K91" s="2" t="s">
        <v>391</v>
      </c>
      <c r="L91" s="2" t="str">
        <f t="shared" si="20"/>
        <v>Current</v>
      </c>
      <c r="M91" s="2" t="s">
        <v>1754</v>
      </c>
      <c r="N91" s="2" t="str">
        <f t="shared" si="21"/>
        <v>Standard Freight</v>
      </c>
      <c r="O91" s="2" t="str">
        <f t="shared" si="22"/>
        <v>n</v>
      </c>
      <c r="P91" s="2" t="str">
        <f t="shared" si="23"/>
        <v>n</v>
      </c>
      <c r="Q91" s="2" t="s">
        <v>39</v>
      </c>
      <c r="R91" s="2" t="s">
        <v>61</v>
      </c>
      <c r="S91" s="46" t="str">
        <f t="shared" si="24"/>
        <v>https://www.biamp.com</v>
      </c>
      <c r="T91" s="2" t="str">
        <f>Table148[[#This Row],[Manufacturer''s Category]]</f>
        <v>Desono</v>
      </c>
      <c r="U91" s="2"/>
    </row>
    <row r="92" spans="1:21" ht="42" customHeight="1" x14ac:dyDescent="0.3">
      <c r="A92" s="2" t="str">
        <f t="shared" si="18"/>
        <v>Biamp Systems</v>
      </c>
      <c r="B92" s="17">
        <f t="shared" si="17"/>
        <v>46076</v>
      </c>
      <c r="C92" s="47" t="s">
        <v>3683</v>
      </c>
      <c r="D92" s="59" t="s">
        <v>1920</v>
      </c>
      <c r="E92" s="26" t="s">
        <v>38</v>
      </c>
      <c r="F92" s="69">
        <v>1024</v>
      </c>
      <c r="G92" s="2" t="s">
        <v>1919</v>
      </c>
      <c r="H92" s="2" t="str">
        <f t="shared" si="19"/>
        <v>USD</v>
      </c>
      <c r="I92" s="2" t="str">
        <f>Table148[[#This Row],[Short Description]]</f>
        <v>EX-S10-CM-B</v>
      </c>
      <c r="J92" s="2" t="s">
        <v>1921</v>
      </c>
      <c r="K92" s="2" t="s">
        <v>1794</v>
      </c>
      <c r="L92" s="2" t="str">
        <f t="shared" si="20"/>
        <v>Current</v>
      </c>
      <c r="M92" s="2" t="s">
        <v>1754</v>
      </c>
      <c r="N92" s="2" t="str">
        <f t="shared" si="21"/>
        <v>Standard Freight</v>
      </c>
      <c r="O92" s="2" t="str">
        <f t="shared" si="22"/>
        <v>n</v>
      </c>
      <c r="P92" s="2" t="str">
        <f t="shared" si="23"/>
        <v>n</v>
      </c>
      <c r="Q92" s="2" t="s">
        <v>58</v>
      </c>
      <c r="R92" s="2" t="s">
        <v>61</v>
      </c>
      <c r="S92" s="46" t="str">
        <f t="shared" si="24"/>
        <v>https://www.biamp.com</v>
      </c>
      <c r="T92" s="2" t="str">
        <f>Table148[[#This Row],[Manufacturer''s Category]]</f>
        <v>Desono</v>
      </c>
      <c r="U92" s="2"/>
    </row>
    <row r="93" spans="1:21" ht="42" customHeight="1" x14ac:dyDescent="0.3">
      <c r="A93" s="2" t="str">
        <f t="shared" si="18"/>
        <v>Biamp Systems</v>
      </c>
      <c r="B93" s="17">
        <f t="shared" si="17"/>
        <v>46076</v>
      </c>
      <c r="C93" s="47" t="s">
        <v>4445</v>
      </c>
      <c r="D93" s="59" t="s">
        <v>1923</v>
      </c>
      <c r="E93" s="26" t="s">
        <v>38</v>
      </c>
      <c r="F93" s="69">
        <v>1024</v>
      </c>
      <c r="G93" s="2" t="s">
        <v>1922</v>
      </c>
      <c r="H93" s="2" t="str">
        <f t="shared" si="19"/>
        <v>USD</v>
      </c>
      <c r="I93" s="2" t="str">
        <f>Table148[[#This Row],[Short Description]]</f>
        <v>EX-S10-CM-W</v>
      </c>
      <c r="J93" s="2" t="s">
        <v>1924</v>
      </c>
      <c r="K93" s="2" t="s">
        <v>1794</v>
      </c>
      <c r="L93" s="2" t="str">
        <f t="shared" si="20"/>
        <v>Current</v>
      </c>
      <c r="M93" s="2" t="s">
        <v>1754</v>
      </c>
      <c r="N93" s="2" t="str">
        <f t="shared" si="21"/>
        <v>Standard Freight</v>
      </c>
      <c r="O93" s="2" t="str">
        <f t="shared" si="22"/>
        <v>n</v>
      </c>
      <c r="P93" s="2" t="str">
        <f t="shared" si="23"/>
        <v>n</v>
      </c>
      <c r="Q93" s="2" t="s">
        <v>58</v>
      </c>
      <c r="R93" s="2" t="s">
        <v>61</v>
      </c>
      <c r="S93" s="46" t="str">
        <f t="shared" si="24"/>
        <v>https://www.biamp.com</v>
      </c>
      <c r="T93" s="2" t="str">
        <f>Table148[[#This Row],[Manufacturer''s Category]]</f>
        <v>Desono</v>
      </c>
      <c r="U93" s="2"/>
    </row>
    <row r="94" spans="1:21" ht="42" customHeight="1" x14ac:dyDescent="0.3">
      <c r="A94" s="2" t="str">
        <f t="shared" si="18"/>
        <v>Biamp Systems</v>
      </c>
      <c r="B94" s="17">
        <f t="shared" si="17"/>
        <v>46076</v>
      </c>
      <c r="C94" s="47" t="s">
        <v>3684</v>
      </c>
      <c r="D94" s="59" t="s">
        <v>1926</v>
      </c>
      <c r="E94" s="26" t="s">
        <v>38</v>
      </c>
      <c r="F94" s="69">
        <v>970</v>
      </c>
      <c r="G94" s="2" t="s">
        <v>1925</v>
      </c>
      <c r="H94" s="2" t="str">
        <f t="shared" si="19"/>
        <v>USD</v>
      </c>
      <c r="I94" s="2" t="str">
        <f>Table148[[#This Row],[Short Description]]</f>
        <v>EX-S10SUB-CM-B</v>
      </c>
      <c r="J94" s="2" t="s">
        <v>1927</v>
      </c>
      <c r="K94" s="2" t="s">
        <v>859</v>
      </c>
      <c r="L94" s="2" t="str">
        <f t="shared" si="20"/>
        <v>Current</v>
      </c>
      <c r="M94" s="2" t="s">
        <v>1754</v>
      </c>
      <c r="N94" s="2" t="str">
        <f t="shared" si="21"/>
        <v>Standard Freight</v>
      </c>
      <c r="O94" s="2" t="str">
        <f t="shared" si="22"/>
        <v>n</v>
      </c>
      <c r="P94" s="2" t="str">
        <f t="shared" si="23"/>
        <v>n</v>
      </c>
      <c r="Q94" s="2" t="s">
        <v>58</v>
      </c>
      <c r="R94" s="2" t="s">
        <v>61</v>
      </c>
      <c r="S94" s="46" t="str">
        <f t="shared" si="24"/>
        <v>https://www.biamp.com</v>
      </c>
      <c r="T94" s="2" t="str">
        <f>Table148[[#This Row],[Manufacturer''s Category]]</f>
        <v>Desono</v>
      </c>
      <c r="U94" s="2"/>
    </row>
    <row r="95" spans="1:21" ht="42" customHeight="1" x14ac:dyDescent="0.3">
      <c r="A95" s="2" t="str">
        <f t="shared" si="18"/>
        <v>Biamp Systems</v>
      </c>
      <c r="B95" s="17">
        <f t="shared" si="17"/>
        <v>46076</v>
      </c>
      <c r="C95" s="47" t="s">
        <v>3685</v>
      </c>
      <c r="D95" s="59" t="s">
        <v>1929</v>
      </c>
      <c r="E95" s="26" t="s">
        <v>38</v>
      </c>
      <c r="F95" s="69">
        <v>970</v>
      </c>
      <c r="G95" s="2" t="s">
        <v>1928</v>
      </c>
      <c r="H95" s="2" t="str">
        <f t="shared" si="19"/>
        <v>USD</v>
      </c>
      <c r="I95" s="2" t="str">
        <f>Table148[[#This Row],[Short Description]]</f>
        <v>EX-S10SUB-CM-W</v>
      </c>
      <c r="J95" s="2" t="s">
        <v>1930</v>
      </c>
      <c r="K95" s="2" t="s">
        <v>859</v>
      </c>
      <c r="L95" s="2" t="str">
        <f t="shared" si="20"/>
        <v>Current</v>
      </c>
      <c r="M95" s="2" t="s">
        <v>1754</v>
      </c>
      <c r="N95" s="2" t="str">
        <f t="shared" si="21"/>
        <v>Standard Freight</v>
      </c>
      <c r="O95" s="2" t="str">
        <f t="shared" si="22"/>
        <v>n</v>
      </c>
      <c r="P95" s="2" t="str">
        <f t="shared" si="23"/>
        <v>n</v>
      </c>
      <c r="Q95" s="2" t="s">
        <v>58</v>
      </c>
      <c r="R95" s="2" t="s">
        <v>61</v>
      </c>
      <c r="S95" s="46" t="str">
        <f t="shared" si="24"/>
        <v>https://www.biamp.com</v>
      </c>
      <c r="T95" s="2" t="str">
        <f>Table148[[#This Row],[Manufacturer''s Category]]</f>
        <v>Desono</v>
      </c>
      <c r="U95" s="2"/>
    </row>
    <row r="96" spans="1:21" ht="42" customHeight="1" x14ac:dyDescent="0.3">
      <c r="A96" s="2" t="str">
        <f t="shared" si="18"/>
        <v>Biamp Systems</v>
      </c>
      <c r="B96" s="17">
        <f t="shared" si="17"/>
        <v>46076</v>
      </c>
      <c r="C96" s="47" t="s">
        <v>3686</v>
      </c>
      <c r="D96" s="59" t="s">
        <v>1932</v>
      </c>
      <c r="E96" s="26" t="s">
        <v>38</v>
      </c>
      <c r="F96" s="69">
        <v>970</v>
      </c>
      <c r="G96" s="2" t="s">
        <v>1931</v>
      </c>
      <c r="H96" s="2" t="str">
        <f t="shared" si="19"/>
        <v>USD</v>
      </c>
      <c r="I96" s="2" t="str">
        <f>Table148[[#This Row],[Short Description]]</f>
        <v>EX-S10SUB-UB-B</v>
      </c>
      <c r="J96" s="2" t="s">
        <v>1933</v>
      </c>
      <c r="K96" s="2" t="s">
        <v>859</v>
      </c>
      <c r="L96" s="2" t="str">
        <f t="shared" si="20"/>
        <v>Current</v>
      </c>
      <c r="M96" s="2" t="s">
        <v>1754</v>
      </c>
      <c r="N96" s="2" t="str">
        <f t="shared" si="21"/>
        <v>Standard Freight</v>
      </c>
      <c r="O96" s="2" t="str">
        <f t="shared" si="22"/>
        <v>n</v>
      </c>
      <c r="P96" s="2" t="str">
        <f t="shared" si="23"/>
        <v>n</v>
      </c>
      <c r="Q96" s="2" t="s">
        <v>58</v>
      </c>
      <c r="R96" s="2" t="s">
        <v>61</v>
      </c>
      <c r="S96" s="46" t="str">
        <f t="shared" si="24"/>
        <v>https://www.biamp.com</v>
      </c>
      <c r="T96" s="2" t="str">
        <f>Table148[[#This Row],[Manufacturer''s Category]]</f>
        <v>Desono</v>
      </c>
      <c r="U96" s="2"/>
    </row>
    <row r="97" spans="1:21" ht="42" customHeight="1" x14ac:dyDescent="0.3">
      <c r="A97" s="2" t="str">
        <f t="shared" si="18"/>
        <v>Biamp Systems</v>
      </c>
      <c r="B97" s="17">
        <f t="shared" si="17"/>
        <v>46076</v>
      </c>
      <c r="C97" s="47" t="s">
        <v>3687</v>
      </c>
      <c r="D97" s="59" t="s">
        <v>1935</v>
      </c>
      <c r="E97" s="26" t="s">
        <v>38</v>
      </c>
      <c r="F97" s="69">
        <v>970</v>
      </c>
      <c r="G97" s="2" t="s">
        <v>1934</v>
      </c>
      <c r="H97" s="2" t="str">
        <f t="shared" si="19"/>
        <v>USD</v>
      </c>
      <c r="I97" s="2" t="str">
        <f>Table148[[#This Row],[Short Description]]</f>
        <v>EX-S10SUB-UB-W</v>
      </c>
      <c r="J97" s="2" t="s">
        <v>1936</v>
      </c>
      <c r="K97" s="2" t="s">
        <v>859</v>
      </c>
      <c r="L97" s="2" t="str">
        <f t="shared" si="20"/>
        <v>Current</v>
      </c>
      <c r="M97" s="2" t="s">
        <v>1754</v>
      </c>
      <c r="N97" s="2" t="str">
        <f t="shared" si="21"/>
        <v>Standard Freight</v>
      </c>
      <c r="O97" s="2" t="str">
        <f t="shared" si="22"/>
        <v>n</v>
      </c>
      <c r="P97" s="2" t="str">
        <f t="shared" si="23"/>
        <v>n</v>
      </c>
      <c r="Q97" s="2" t="s">
        <v>58</v>
      </c>
      <c r="R97" s="2" t="s">
        <v>61</v>
      </c>
      <c r="S97" s="46" t="str">
        <f t="shared" si="24"/>
        <v>https://www.biamp.com</v>
      </c>
      <c r="T97" s="2" t="str">
        <f>Table148[[#This Row],[Manufacturer''s Category]]</f>
        <v>Desono</v>
      </c>
      <c r="U97" s="2"/>
    </row>
    <row r="98" spans="1:21" ht="42" customHeight="1" x14ac:dyDescent="0.3">
      <c r="A98" s="2" t="str">
        <f t="shared" si="18"/>
        <v>Biamp Systems</v>
      </c>
      <c r="B98" s="17">
        <f t="shared" ref="B98:B129" si="25">Effectivity_Date</f>
        <v>46076</v>
      </c>
      <c r="C98" s="47" t="s">
        <v>3688</v>
      </c>
      <c r="D98" s="59" t="s">
        <v>1938</v>
      </c>
      <c r="E98" s="26" t="s">
        <v>38</v>
      </c>
      <c r="F98" s="69">
        <v>1024</v>
      </c>
      <c r="G98" s="2" t="s">
        <v>1937</v>
      </c>
      <c r="H98" s="2" t="str">
        <f t="shared" si="19"/>
        <v>USD</v>
      </c>
      <c r="I98" s="2" t="str">
        <f>Table148[[#This Row],[Short Description]]</f>
        <v>EX-S10-UB-B</v>
      </c>
      <c r="J98" s="2" t="s">
        <v>1939</v>
      </c>
      <c r="K98" s="2" t="s">
        <v>1794</v>
      </c>
      <c r="L98" s="2" t="str">
        <f t="shared" si="20"/>
        <v>Current</v>
      </c>
      <c r="M98" s="2" t="s">
        <v>1754</v>
      </c>
      <c r="N98" s="2" t="str">
        <f t="shared" si="21"/>
        <v>Standard Freight</v>
      </c>
      <c r="O98" s="2" t="str">
        <f t="shared" si="22"/>
        <v>n</v>
      </c>
      <c r="P98" s="2" t="str">
        <f t="shared" si="23"/>
        <v>n</v>
      </c>
      <c r="Q98" s="2" t="s">
        <v>58</v>
      </c>
      <c r="R98" s="2" t="s">
        <v>61</v>
      </c>
      <c r="S98" s="46" t="str">
        <f t="shared" si="24"/>
        <v>https://www.biamp.com</v>
      </c>
      <c r="T98" s="2" t="str">
        <f>Table148[[#This Row],[Manufacturer''s Category]]</f>
        <v>Desono</v>
      </c>
      <c r="U98" s="2"/>
    </row>
    <row r="99" spans="1:21" ht="42" customHeight="1" x14ac:dyDescent="0.3">
      <c r="A99" s="2" t="str">
        <f t="shared" si="18"/>
        <v>Biamp Systems</v>
      </c>
      <c r="B99" s="17">
        <f t="shared" si="25"/>
        <v>46076</v>
      </c>
      <c r="C99" s="47" t="s">
        <v>3689</v>
      </c>
      <c r="D99" s="59" t="s">
        <v>1941</v>
      </c>
      <c r="E99" s="26" t="s">
        <v>38</v>
      </c>
      <c r="F99" s="69">
        <v>1024</v>
      </c>
      <c r="G99" s="2" t="s">
        <v>1940</v>
      </c>
      <c r="H99" s="2" t="str">
        <f t="shared" si="19"/>
        <v>USD</v>
      </c>
      <c r="I99" s="2" t="str">
        <f>Table148[[#This Row],[Short Description]]</f>
        <v>EX-S10-UB-W</v>
      </c>
      <c r="J99" s="2" t="s">
        <v>1942</v>
      </c>
      <c r="K99" s="2" t="s">
        <v>1794</v>
      </c>
      <c r="L99" s="2" t="str">
        <f t="shared" si="20"/>
        <v>Current</v>
      </c>
      <c r="M99" s="2" t="s">
        <v>1754</v>
      </c>
      <c r="N99" s="2" t="str">
        <f t="shared" si="21"/>
        <v>Standard Freight</v>
      </c>
      <c r="O99" s="2" t="str">
        <f t="shared" si="22"/>
        <v>n</v>
      </c>
      <c r="P99" s="2" t="str">
        <f t="shared" si="23"/>
        <v>n</v>
      </c>
      <c r="Q99" s="2" t="s">
        <v>58</v>
      </c>
      <c r="R99" s="2" t="s">
        <v>61</v>
      </c>
      <c r="S99" s="46" t="str">
        <f t="shared" si="24"/>
        <v>https://www.biamp.com</v>
      </c>
      <c r="T99" s="2" t="str">
        <f>Table148[[#This Row],[Manufacturer''s Category]]</f>
        <v>Desono</v>
      </c>
      <c r="U99" s="2"/>
    </row>
    <row r="100" spans="1:21" ht="42" customHeight="1" x14ac:dyDescent="0.3">
      <c r="A100" s="2" t="str">
        <f t="shared" si="18"/>
        <v>Biamp Systems</v>
      </c>
      <c r="B100" s="17">
        <f t="shared" si="25"/>
        <v>46076</v>
      </c>
      <c r="C100" s="47" t="s">
        <v>3690</v>
      </c>
      <c r="D100" s="62" t="s">
        <v>1944</v>
      </c>
      <c r="E100" s="33" t="s">
        <v>38</v>
      </c>
      <c r="F100" s="70">
        <v>540</v>
      </c>
      <c r="G100" s="2" t="s">
        <v>1943</v>
      </c>
      <c r="H100" s="2" t="str">
        <f t="shared" si="19"/>
        <v>USD</v>
      </c>
      <c r="I100" s="2" t="str">
        <f>Table148[[#This Row],[Short Description]]</f>
        <v>EX-S6-CM-B</v>
      </c>
      <c r="J100" s="2" t="s">
        <v>1945</v>
      </c>
      <c r="K100" s="2" t="s">
        <v>1794</v>
      </c>
      <c r="L100" s="2" t="str">
        <f t="shared" si="20"/>
        <v>Current</v>
      </c>
      <c r="M100" s="2" t="s">
        <v>1754</v>
      </c>
      <c r="N100" s="2" t="str">
        <f t="shared" si="21"/>
        <v>Standard Freight</v>
      </c>
      <c r="O100" s="2" t="str">
        <f t="shared" si="22"/>
        <v>n</v>
      </c>
      <c r="P100" s="2" t="str">
        <f t="shared" si="23"/>
        <v>n</v>
      </c>
      <c r="Q100" s="2" t="s">
        <v>58</v>
      </c>
      <c r="R100" s="2" t="s">
        <v>61</v>
      </c>
      <c r="S100" s="46" t="str">
        <f t="shared" si="24"/>
        <v>https://www.biamp.com</v>
      </c>
      <c r="T100" s="2" t="str">
        <f>Table148[[#This Row],[Manufacturer''s Category]]</f>
        <v>Desono</v>
      </c>
      <c r="U100" s="2"/>
    </row>
    <row r="101" spans="1:21" ht="42" customHeight="1" x14ac:dyDescent="0.3">
      <c r="A101" s="2" t="str">
        <f t="shared" si="18"/>
        <v>Biamp Systems</v>
      </c>
      <c r="B101" s="17">
        <f t="shared" si="25"/>
        <v>46076</v>
      </c>
      <c r="C101" s="47" t="s">
        <v>3691</v>
      </c>
      <c r="D101" s="59" t="s">
        <v>1947</v>
      </c>
      <c r="E101" s="26" t="s">
        <v>38</v>
      </c>
      <c r="F101" s="69">
        <v>540</v>
      </c>
      <c r="G101" s="2" t="s">
        <v>1946</v>
      </c>
      <c r="H101" s="2" t="str">
        <f t="shared" si="19"/>
        <v>USD</v>
      </c>
      <c r="I101" s="2" t="str">
        <f>Table148[[#This Row],[Short Description]]</f>
        <v>EX-S6-CM-W</v>
      </c>
      <c r="J101" s="2" t="s">
        <v>1948</v>
      </c>
      <c r="K101" s="2" t="s">
        <v>1794</v>
      </c>
      <c r="L101" s="2" t="str">
        <f t="shared" si="20"/>
        <v>Current</v>
      </c>
      <c r="M101" s="2" t="s">
        <v>1754</v>
      </c>
      <c r="N101" s="2" t="str">
        <f t="shared" si="21"/>
        <v>Standard Freight</v>
      </c>
      <c r="O101" s="2" t="str">
        <f t="shared" si="22"/>
        <v>n</v>
      </c>
      <c r="P101" s="2" t="str">
        <f t="shared" si="23"/>
        <v>n</v>
      </c>
      <c r="Q101" s="2" t="s">
        <v>58</v>
      </c>
      <c r="R101" s="2" t="s">
        <v>61</v>
      </c>
      <c r="S101" s="46" t="str">
        <f t="shared" si="24"/>
        <v>https://www.biamp.com</v>
      </c>
      <c r="T101" s="2" t="str">
        <f>Table148[[#This Row],[Manufacturer''s Category]]</f>
        <v>Desono</v>
      </c>
      <c r="U101" s="2"/>
    </row>
    <row r="102" spans="1:21" ht="42" customHeight="1" x14ac:dyDescent="0.3">
      <c r="A102" s="2" t="str">
        <f t="shared" si="18"/>
        <v>Biamp Systems</v>
      </c>
      <c r="B102" s="17">
        <f t="shared" si="25"/>
        <v>46076</v>
      </c>
      <c r="C102" s="47" t="s">
        <v>3692</v>
      </c>
      <c r="D102" s="59" t="s">
        <v>1950</v>
      </c>
      <c r="E102" s="26" t="s">
        <v>38</v>
      </c>
      <c r="F102" s="69">
        <v>540</v>
      </c>
      <c r="G102" s="2" t="s">
        <v>1949</v>
      </c>
      <c r="H102" s="2" t="str">
        <f t="shared" si="19"/>
        <v>USD</v>
      </c>
      <c r="I102" s="2" t="str">
        <f>Table148[[#This Row],[Short Description]]</f>
        <v>EX-S6-UB-B</v>
      </c>
      <c r="J102" s="2" t="s">
        <v>1951</v>
      </c>
      <c r="K102" s="2" t="s">
        <v>1794</v>
      </c>
      <c r="L102" s="2" t="str">
        <f t="shared" si="20"/>
        <v>Current</v>
      </c>
      <c r="M102" s="2" t="s">
        <v>1754</v>
      </c>
      <c r="N102" s="2" t="str">
        <f t="shared" si="21"/>
        <v>Standard Freight</v>
      </c>
      <c r="O102" s="2" t="str">
        <f t="shared" si="22"/>
        <v>n</v>
      </c>
      <c r="P102" s="2" t="str">
        <f t="shared" si="23"/>
        <v>n</v>
      </c>
      <c r="Q102" s="2" t="s">
        <v>58</v>
      </c>
      <c r="R102" s="2" t="s">
        <v>61</v>
      </c>
      <c r="S102" s="46" t="str">
        <f t="shared" si="24"/>
        <v>https://www.biamp.com</v>
      </c>
      <c r="T102" s="2" t="str">
        <f>Table148[[#This Row],[Manufacturer''s Category]]</f>
        <v>Desono</v>
      </c>
      <c r="U102" s="2"/>
    </row>
    <row r="103" spans="1:21" ht="42" customHeight="1" x14ac:dyDescent="0.3">
      <c r="A103" s="2" t="str">
        <f t="shared" si="18"/>
        <v>Biamp Systems</v>
      </c>
      <c r="B103" s="17">
        <f t="shared" si="25"/>
        <v>46076</v>
      </c>
      <c r="C103" s="47" t="s">
        <v>3693</v>
      </c>
      <c r="D103" s="59" t="s">
        <v>1953</v>
      </c>
      <c r="E103" s="26" t="s">
        <v>38</v>
      </c>
      <c r="F103" s="69">
        <v>540</v>
      </c>
      <c r="G103" s="2" t="s">
        <v>1952</v>
      </c>
      <c r="H103" s="2" t="str">
        <f t="shared" si="19"/>
        <v>USD</v>
      </c>
      <c r="I103" s="2" t="str">
        <f>Table148[[#This Row],[Short Description]]</f>
        <v>EX-S6-UB-W</v>
      </c>
      <c r="J103" s="2" t="s">
        <v>1954</v>
      </c>
      <c r="K103" s="2" t="s">
        <v>1794</v>
      </c>
      <c r="L103" s="2" t="str">
        <f t="shared" si="20"/>
        <v>Current</v>
      </c>
      <c r="M103" s="2" t="s">
        <v>1754</v>
      </c>
      <c r="N103" s="2" t="str">
        <f t="shared" si="21"/>
        <v>Standard Freight</v>
      </c>
      <c r="O103" s="2" t="str">
        <f t="shared" si="22"/>
        <v>n</v>
      </c>
      <c r="P103" s="2" t="str">
        <f t="shared" si="23"/>
        <v>n</v>
      </c>
      <c r="Q103" s="2" t="s">
        <v>58</v>
      </c>
      <c r="R103" s="2" t="s">
        <v>61</v>
      </c>
      <c r="S103" s="46" t="str">
        <f t="shared" si="24"/>
        <v>https://www.biamp.com</v>
      </c>
      <c r="T103" s="2" t="str">
        <f>Table148[[#This Row],[Manufacturer''s Category]]</f>
        <v>Desono</v>
      </c>
      <c r="U103" s="2"/>
    </row>
    <row r="104" spans="1:21" ht="42" customHeight="1" x14ac:dyDescent="0.3">
      <c r="A104" s="2" t="str">
        <f t="shared" si="18"/>
        <v>Biamp Systems</v>
      </c>
      <c r="B104" s="17">
        <f t="shared" si="25"/>
        <v>46076</v>
      </c>
      <c r="C104" s="47" t="s">
        <v>3694</v>
      </c>
      <c r="D104" s="59" t="s">
        <v>1956</v>
      </c>
      <c r="E104" s="26" t="s">
        <v>38</v>
      </c>
      <c r="F104" s="69">
        <v>782</v>
      </c>
      <c r="G104" s="2" t="s">
        <v>1955</v>
      </c>
      <c r="H104" s="2" t="str">
        <f t="shared" si="19"/>
        <v>USD</v>
      </c>
      <c r="I104" s="2" t="str">
        <f>Table148[[#This Row],[Short Description]]</f>
        <v>EX-S8-CM-B</v>
      </c>
      <c r="J104" s="2" t="s">
        <v>1957</v>
      </c>
      <c r="K104" s="2" t="s">
        <v>1794</v>
      </c>
      <c r="L104" s="2" t="str">
        <f t="shared" si="20"/>
        <v>Current</v>
      </c>
      <c r="M104" s="2" t="s">
        <v>1754</v>
      </c>
      <c r="N104" s="2" t="str">
        <f t="shared" si="21"/>
        <v>Standard Freight</v>
      </c>
      <c r="O104" s="2" t="str">
        <f t="shared" si="22"/>
        <v>n</v>
      </c>
      <c r="P104" s="2" t="str">
        <f t="shared" si="23"/>
        <v>n</v>
      </c>
      <c r="Q104" s="2" t="s">
        <v>58</v>
      </c>
      <c r="R104" s="2" t="s">
        <v>61</v>
      </c>
      <c r="S104" s="46" t="str">
        <f t="shared" si="24"/>
        <v>https://www.biamp.com</v>
      </c>
      <c r="T104" s="2" t="str">
        <f>Table148[[#This Row],[Manufacturer''s Category]]</f>
        <v>Desono</v>
      </c>
      <c r="U104" s="2"/>
    </row>
    <row r="105" spans="1:21" ht="42" customHeight="1" x14ac:dyDescent="0.3">
      <c r="A105" s="2" t="str">
        <f t="shared" si="18"/>
        <v>Biamp Systems</v>
      </c>
      <c r="B105" s="17">
        <f t="shared" si="25"/>
        <v>46076</v>
      </c>
      <c r="C105" s="47" t="s">
        <v>3695</v>
      </c>
      <c r="D105" s="59" t="s">
        <v>1959</v>
      </c>
      <c r="E105" s="26" t="s">
        <v>38</v>
      </c>
      <c r="F105" s="69">
        <v>782</v>
      </c>
      <c r="G105" s="2" t="s">
        <v>1958</v>
      </c>
      <c r="H105" s="2" t="str">
        <f t="shared" si="19"/>
        <v>USD</v>
      </c>
      <c r="I105" s="2" t="str">
        <f>Table148[[#This Row],[Short Description]]</f>
        <v>EX-S8-CM-W</v>
      </c>
      <c r="J105" s="2" t="s">
        <v>1960</v>
      </c>
      <c r="K105" s="2" t="s">
        <v>1794</v>
      </c>
      <c r="L105" s="2" t="str">
        <f t="shared" si="20"/>
        <v>Current</v>
      </c>
      <c r="M105" s="2" t="s">
        <v>1754</v>
      </c>
      <c r="N105" s="2" t="str">
        <f t="shared" si="21"/>
        <v>Standard Freight</v>
      </c>
      <c r="O105" s="2" t="str">
        <f t="shared" si="22"/>
        <v>n</v>
      </c>
      <c r="P105" s="2" t="str">
        <f t="shared" si="23"/>
        <v>n</v>
      </c>
      <c r="Q105" s="2" t="s">
        <v>58</v>
      </c>
      <c r="R105" s="2" t="s">
        <v>61</v>
      </c>
      <c r="S105" s="46" t="str">
        <f t="shared" si="24"/>
        <v>https://www.biamp.com</v>
      </c>
      <c r="T105" s="2" t="str">
        <f>Table148[[#This Row],[Manufacturer''s Category]]</f>
        <v>Desono</v>
      </c>
      <c r="U105" s="2"/>
    </row>
    <row r="106" spans="1:21" ht="42" customHeight="1" x14ac:dyDescent="0.3">
      <c r="A106" s="2" t="str">
        <f t="shared" si="18"/>
        <v>Biamp Systems</v>
      </c>
      <c r="B106" s="17">
        <f t="shared" si="25"/>
        <v>46076</v>
      </c>
      <c r="C106" s="47" t="s">
        <v>3696</v>
      </c>
      <c r="D106" s="59" t="s">
        <v>1962</v>
      </c>
      <c r="E106" s="26" t="s">
        <v>38</v>
      </c>
      <c r="F106" s="69">
        <v>782</v>
      </c>
      <c r="G106" s="2" t="s">
        <v>1961</v>
      </c>
      <c r="H106" s="2" t="str">
        <f t="shared" si="19"/>
        <v>USD</v>
      </c>
      <c r="I106" s="2" t="str">
        <f>Table148[[#This Row],[Short Description]]</f>
        <v>EX-S8-UB-B</v>
      </c>
      <c r="J106" s="2" t="s">
        <v>1963</v>
      </c>
      <c r="K106" s="2" t="s">
        <v>1794</v>
      </c>
      <c r="L106" s="2" t="str">
        <f t="shared" si="20"/>
        <v>Current</v>
      </c>
      <c r="M106" s="2" t="s">
        <v>1754</v>
      </c>
      <c r="N106" s="2" t="str">
        <f t="shared" si="21"/>
        <v>Standard Freight</v>
      </c>
      <c r="O106" s="2" t="str">
        <f t="shared" si="22"/>
        <v>n</v>
      </c>
      <c r="P106" s="2" t="str">
        <f t="shared" si="23"/>
        <v>n</v>
      </c>
      <c r="Q106" s="2" t="s">
        <v>58</v>
      </c>
      <c r="R106" s="2" t="s">
        <v>61</v>
      </c>
      <c r="S106" s="46" t="str">
        <f t="shared" si="24"/>
        <v>https://www.biamp.com</v>
      </c>
      <c r="T106" s="2" t="str">
        <f>Table148[[#This Row],[Manufacturer''s Category]]</f>
        <v>Desono</v>
      </c>
      <c r="U106" s="2"/>
    </row>
    <row r="107" spans="1:21" ht="42" customHeight="1" x14ac:dyDescent="0.3">
      <c r="A107" s="2" t="str">
        <f t="shared" si="18"/>
        <v>Biamp Systems</v>
      </c>
      <c r="B107" s="17">
        <f t="shared" si="25"/>
        <v>46076</v>
      </c>
      <c r="C107" s="47" t="s">
        <v>3697</v>
      </c>
      <c r="D107" s="59" t="s">
        <v>1965</v>
      </c>
      <c r="E107" s="26" t="s">
        <v>38</v>
      </c>
      <c r="F107" s="69">
        <v>782</v>
      </c>
      <c r="G107" s="2" t="s">
        <v>1964</v>
      </c>
      <c r="H107" s="2" t="str">
        <f t="shared" si="19"/>
        <v>USD</v>
      </c>
      <c r="I107" s="2" t="str">
        <f>Table148[[#This Row],[Short Description]]</f>
        <v>EX-S8-UB-W</v>
      </c>
      <c r="J107" s="2" t="s">
        <v>1966</v>
      </c>
      <c r="K107" s="2" t="s">
        <v>1794</v>
      </c>
      <c r="L107" s="2" t="str">
        <f t="shared" si="20"/>
        <v>Current</v>
      </c>
      <c r="M107" s="2" t="s">
        <v>1754</v>
      </c>
      <c r="N107" s="2" t="str">
        <f t="shared" si="21"/>
        <v>Standard Freight</v>
      </c>
      <c r="O107" s="2" t="str">
        <f t="shared" si="22"/>
        <v>n</v>
      </c>
      <c r="P107" s="2" t="str">
        <f t="shared" si="23"/>
        <v>n</v>
      </c>
      <c r="Q107" s="2" t="s">
        <v>58</v>
      </c>
      <c r="R107" s="2" t="s">
        <v>61</v>
      </c>
      <c r="S107" s="46" t="str">
        <f t="shared" si="24"/>
        <v>https://www.biamp.com</v>
      </c>
      <c r="T107" s="2" t="str">
        <f>Table148[[#This Row],[Manufacturer''s Category]]</f>
        <v>Desono</v>
      </c>
      <c r="U107" s="2"/>
    </row>
    <row r="108" spans="1:21" ht="42" customHeight="1" x14ac:dyDescent="0.3">
      <c r="A108" s="2" t="str">
        <f t="shared" si="18"/>
        <v>Biamp Systems</v>
      </c>
      <c r="B108" s="17">
        <f t="shared" si="25"/>
        <v>46076</v>
      </c>
      <c r="C108" s="47" t="s">
        <v>3698</v>
      </c>
      <c r="D108" s="59" t="s">
        <v>1968</v>
      </c>
      <c r="E108" s="26" t="s">
        <v>38</v>
      </c>
      <c r="F108" s="69">
        <v>117</v>
      </c>
      <c r="G108" s="2" t="s">
        <v>1967</v>
      </c>
      <c r="H108" s="2" t="str">
        <f t="shared" si="19"/>
        <v>USD</v>
      </c>
      <c r="I108" s="2" t="str">
        <f>Table148[[#This Row],[Short Description]]</f>
        <v>EXUB-S10​-B</v>
      </c>
      <c r="J108" s="2" t="s">
        <v>1969</v>
      </c>
      <c r="K108" s="2" t="s">
        <v>391</v>
      </c>
      <c r="L108" s="2" t="str">
        <f t="shared" si="20"/>
        <v>Current</v>
      </c>
      <c r="M108" s="2" t="s">
        <v>1754</v>
      </c>
      <c r="N108" s="2" t="str">
        <f t="shared" si="21"/>
        <v>Standard Freight</v>
      </c>
      <c r="O108" s="2" t="str">
        <f t="shared" si="22"/>
        <v>n</v>
      </c>
      <c r="P108" s="2" t="str">
        <f t="shared" si="23"/>
        <v>n</v>
      </c>
      <c r="Q108" s="2" t="s">
        <v>58</v>
      </c>
      <c r="R108" s="2" t="s">
        <v>61</v>
      </c>
      <c r="S108" s="46" t="str">
        <f t="shared" si="24"/>
        <v>https://www.biamp.com</v>
      </c>
      <c r="T108" s="2" t="str">
        <f>Table148[[#This Row],[Manufacturer''s Category]]</f>
        <v>Desono</v>
      </c>
      <c r="U108" s="2"/>
    </row>
    <row r="109" spans="1:21" ht="42" customHeight="1" x14ac:dyDescent="0.3">
      <c r="A109" s="2" t="str">
        <f t="shared" si="18"/>
        <v>Biamp Systems</v>
      </c>
      <c r="B109" s="17">
        <f t="shared" si="25"/>
        <v>46076</v>
      </c>
      <c r="C109" s="47" t="s">
        <v>3699</v>
      </c>
      <c r="D109" s="59" t="s">
        <v>1971</v>
      </c>
      <c r="E109" s="26" t="s">
        <v>38</v>
      </c>
      <c r="F109" s="69">
        <v>117</v>
      </c>
      <c r="G109" s="2" t="s">
        <v>1970</v>
      </c>
      <c r="H109" s="2" t="str">
        <f t="shared" si="19"/>
        <v>USD</v>
      </c>
      <c r="I109" s="2" t="str">
        <f>Table148[[#This Row],[Short Description]]</f>
        <v>EXUB-S10​-W</v>
      </c>
      <c r="J109" s="2" t="s">
        <v>1972</v>
      </c>
      <c r="K109" s="2" t="s">
        <v>391</v>
      </c>
      <c r="L109" s="2" t="str">
        <f t="shared" si="20"/>
        <v>Current</v>
      </c>
      <c r="M109" s="2" t="s">
        <v>1754</v>
      </c>
      <c r="N109" s="2" t="str">
        <f t="shared" si="21"/>
        <v>Standard Freight</v>
      </c>
      <c r="O109" s="2" t="str">
        <f t="shared" si="22"/>
        <v>n</v>
      </c>
      <c r="P109" s="2" t="str">
        <f t="shared" si="23"/>
        <v>n</v>
      </c>
      <c r="Q109" s="2" t="s">
        <v>58</v>
      </c>
      <c r="R109" s="2" t="s">
        <v>61</v>
      </c>
      <c r="S109" s="46" t="str">
        <f t="shared" si="24"/>
        <v>https://www.biamp.com</v>
      </c>
      <c r="T109" s="2" t="str">
        <f>Table148[[#This Row],[Manufacturer''s Category]]</f>
        <v>Desono</v>
      </c>
      <c r="U109" s="2"/>
    </row>
    <row r="110" spans="1:21" ht="42" customHeight="1" x14ac:dyDescent="0.3">
      <c r="A110" s="2" t="str">
        <f t="shared" ref="A110:A141" si="26">Company</f>
        <v>Biamp Systems</v>
      </c>
      <c r="B110" s="17">
        <f t="shared" si="25"/>
        <v>46076</v>
      </c>
      <c r="C110" s="47" t="s">
        <v>3700</v>
      </c>
      <c r="D110" s="59" t="s">
        <v>1974</v>
      </c>
      <c r="E110" s="26" t="s">
        <v>38</v>
      </c>
      <c r="F110" s="69">
        <v>104</v>
      </c>
      <c r="G110" s="2" t="s">
        <v>1973</v>
      </c>
      <c r="H110" s="2" t="str">
        <f t="shared" ref="H110:H141" si="27">Currency</f>
        <v>USD</v>
      </c>
      <c r="I110" s="2" t="str">
        <f>Table148[[#This Row],[Short Description]]</f>
        <v>EXUB-S6​-B</v>
      </c>
      <c r="J110" s="2" t="s">
        <v>1975</v>
      </c>
      <c r="K110" s="2" t="s">
        <v>391</v>
      </c>
      <c r="L110" s="2" t="str">
        <f t="shared" ref="L110:L141" si="28">ItemStatus</f>
        <v>Current</v>
      </c>
      <c r="M110" s="2" t="s">
        <v>1754</v>
      </c>
      <c r="N110" s="2" t="str">
        <f t="shared" ref="N110:N141" si="29">Freight</f>
        <v>Standard Freight</v>
      </c>
      <c r="O110" s="2" t="str">
        <f t="shared" ref="O110:O141" si="30">DropShip</f>
        <v>n</v>
      </c>
      <c r="P110" s="2" t="str">
        <f t="shared" ref="P110:P141" si="31">EnergyStar</f>
        <v>n</v>
      </c>
      <c r="Q110" s="2" t="s">
        <v>58</v>
      </c>
      <c r="R110" s="2" t="s">
        <v>61</v>
      </c>
      <c r="S110" s="46" t="str">
        <f t="shared" ref="S110:S141" si="32">URL</f>
        <v>https://www.biamp.com</v>
      </c>
      <c r="T110" s="2" t="str">
        <f>Table148[[#This Row],[Manufacturer''s Category]]</f>
        <v>Desono</v>
      </c>
      <c r="U110" s="2"/>
    </row>
    <row r="111" spans="1:21" ht="42" customHeight="1" x14ac:dyDescent="0.3">
      <c r="A111" s="2" t="str">
        <f t="shared" si="26"/>
        <v>Biamp Systems</v>
      </c>
      <c r="B111" s="17">
        <f t="shared" si="25"/>
        <v>46076</v>
      </c>
      <c r="C111" s="47" t="s">
        <v>3701</v>
      </c>
      <c r="D111" s="59" t="s">
        <v>1977</v>
      </c>
      <c r="E111" s="26" t="s">
        <v>38</v>
      </c>
      <c r="F111" s="69">
        <v>104</v>
      </c>
      <c r="G111" s="2" t="s">
        <v>1976</v>
      </c>
      <c r="H111" s="2" t="str">
        <f t="shared" si="27"/>
        <v>USD</v>
      </c>
      <c r="I111" s="2" t="str">
        <f>Table148[[#This Row],[Short Description]]</f>
        <v>EXUB-S6​-W</v>
      </c>
      <c r="J111" s="2" t="s">
        <v>1978</v>
      </c>
      <c r="K111" s="2" t="s">
        <v>391</v>
      </c>
      <c r="L111" s="2" t="str">
        <f t="shared" si="28"/>
        <v>Current</v>
      </c>
      <c r="M111" s="2" t="s">
        <v>1754</v>
      </c>
      <c r="N111" s="2" t="str">
        <f t="shared" si="29"/>
        <v>Standard Freight</v>
      </c>
      <c r="O111" s="2" t="str">
        <f t="shared" si="30"/>
        <v>n</v>
      </c>
      <c r="P111" s="2" t="str">
        <f t="shared" si="31"/>
        <v>n</v>
      </c>
      <c r="Q111" s="2" t="s">
        <v>58</v>
      </c>
      <c r="R111" s="2" t="s">
        <v>61</v>
      </c>
      <c r="S111" s="46" t="str">
        <f t="shared" si="32"/>
        <v>https://www.biamp.com</v>
      </c>
      <c r="T111" s="2" t="str">
        <f>Table148[[#This Row],[Manufacturer''s Category]]</f>
        <v>Desono</v>
      </c>
      <c r="U111" s="2"/>
    </row>
    <row r="112" spans="1:21" ht="42" customHeight="1" x14ac:dyDescent="0.3">
      <c r="A112" s="2" t="str">
        <f t="shared" si="26"/>
        <v>Biamp Systems</v>
      </c>
      <c r="B112" s="17">
        <f t="shared" si="25"/>
        <v>46076</v>
      </c>
      <c r="C112" s="47" t="s">
        <v>3702</v>
      </c>
      <c r="D112" s="62" t="s">
        <v>1980</v>
      </c>
      <c r="E112" s="33" t="s">
        <v>38</v>
      </c>
      <c r="F112" s="70">
        <v>117</v>
      </c>
      <c r="G112" s="2" t="s">
        <v>1979</v>
      </c>
      <c r="H112" s="2" t="str">
        <f t="shared" si="27"/>
        <v>USD</v>
      </c>
      <c r="I112" s="2" t="str">
        <f>Table148[[#This Row],[Short Description]]</f>
        <v>EXUB-S8​-B</v>
      </c>
      <c r="J112" s="2" t="s">
        <v>1981</v>
      </c>
      <c r="K112" s="2" t="s">
        <v>391</v>
      </c>
      <c r="L112" s="2" t="str">
        <f t="shared" si="28"/>
        <v>Current</v>
      </c>
      <c r="M112" s="2" t="s">
        <v>1754</v>
      </c>
      <c r="N112" s="2" t="str">
        <f t="shared" si="29"/>
        <v>Standard Freight</v>
      </c>
      <c r="O112" s="2" t="str">
        <f t="shared" si="30"/>
        <v>n</v>
      </c>
      <c r="P112" s="2" t="str">
        <f t="shared" si="31"/>
        <v>n</v>
      </c>
      <c r="Q112" s="2" t="s">
        <v>58</v>
      </c>
      <c r="R112" s="2" t="s">
        <v>61</v>
      </c>
      <c r="S112" s="46" t="str">
        <f t="shared" si="32"/>
        <v>https://www.biamp.com</v>
      </c>
      <c r="T112" s="2" t="str">
        <f>Table148[[#This Row],[Manufacturer''s Category]]</f>
        <v>Desono</v>
      </c>
      <c r="U112" s="2"/>
    </row>
    <row r="113" spans="1:21" ht="42" customHeight="1" x14ac:dyDescent="0.3">
      <c r="A113" s="2" t="str">
        <f t="shared" si="26"/>
        <v>Biamp Systems</v>
      </c>
      <c r="B113" s="17">
        <f t="shared" si="25"/>
        <v>46076</v>
      </c>
      <c r="C113" s="47" t="s">
        <v>3703</v>
      </c>
      <c r="D113" s="59" t="s">
        <v>1983</v>
      </c>
      <c r="E113" s="26" t="s">
        <v>38</v>
      </c>
      <c r="F113" s="69">
        <v>117</v>
      </c>
      <c r="G113" s="2" t="s">
        <v>1982</v>
      </c>
      <c r="H113" s="2" t="str">
        <f t="shared" si="27"/>
        <v>USD</v>
      </c>
      <c r="I113" s="2" t="str">
        <f>Table148[[#This Row],[Short Description]]</f>
        <v>EXUB-S8​-W</v>
      </c>
      <c r="J113" s="2" t="s">
        <v>1984</v>
      </c>
      <c r="K113" s="2" t="s">
        <v>391</v>
      </c>
      <c r="L113" s="2" t="str">
        <f t="shared" si="28"/>
        <v>Current</v>
      </c>
      <c r="M113" s="2" t="s">
        <v>1754</v>
      </c>
      <c r="N113" s="2" t="str">
        <f t="shared" si="29"/>
        <v>Standard Freight</v>
      </c>
      <c r="O113" s="2" t="str">
        <f t="shared" si="30"/>
        <v>n</v>
      </c>
      <c r="P113" s="2" t="str">
        <f t="shared" si="31"/>
        <v>n</v>
      </c>
      <c r="Q113" s="2" t="s">
        <v>58</v>
      </c>
      <c r="R113" s="2" t="s">
        <v>61</v>
      </c>
      <c r="S113" s="46" t="str">
        <f t="shared" si="32"/>
        <v>https://www.biamp.com</v>
      </c>
      <c r="T113" s="2" t="str">
        <f>Table148[[#This Row],[Manufacturer''s Category]]</f>
        <v>Desono</v>
      </c>
      <c r="U113" s="2"/>
    </row>
    <row r="114" spans="1:21" ht="42" customHeight="1" x14ac:dyDescent="0.3">
      <c r="A114" s="2" t="str">
        <f t="shared" si="26"/>
        <v>Biamp Systems</v>
      </c>
      <c r="B114" s="17">
        <f t="shared" si="25"/>
        <v>46076</v>
      </c>
      <c r="C114" s="44" t="s">
        <v>3958</v>
      </c>
      <c r="D114" s="59" t="s">
        <v>1986</v>
      </c>
      <c r="E114" s="26" t="s">
        <v>38</v>
      </c>
      <c r="F114" s="69">
        <v>106</v>
      </c>
      <c r="G114" s="2" t="s">
        <v>1985</v>
      </c>
      <c r="H114" s="2" t="str">
        <f t="shared" si="27"/>
        <v>USD</v>
      </c>
      <c r="I114" s="2" t="str">
        <f>Table148[[#This Row],[Short Description]]</f>
        <v>KUBO3-BL</v>
      </c>
      <c r="J114" s="2" t="s">
        <v>1987</v>
      </c>
      <c r="K114" s="2" t="s">
        <v>1794</v>
      </c>
      <c r="L114" s="2" t="str">
        <f t="shared" si="28"/>
        <v>Current</v>
      </c>
      <c r="M114" s="2" t="s">
        <v>1754</v>
      </c>
      <c r="N114" s="2" t="str">
        <f t="shared" si="29"/>
        <v>Standard Freight</v>
      </c>
      <c r="O114" s="2" t="str">
        <f t="shared" si="30"/>
        <v>n</v>
      </c>
      <c r="P114" s="2" t="str">
        <f t="shared" si="31"/>
        <v>n</v>
      </c>
      <c r="Q114" s="2" t="s">
        <v>58</v>
      </c>
      <c r="R114" s="2" t="s">
        <v>61</v>
      </c>
      <c r="S114" s="46" t="str">
        <f t="shared" si="32"/>
        <v>https://www.biamp.com</v>
      </c>
      <c r="T114" s="2" t="str">
        <f>Table148[[#This Row],[Manufacturer''s Category]]</f>
        <v>Desono</v>
      </c>
      <c r="U114" s="2"/>
    </row>
    <row r="115" spans="1:21" ht="42" customHeight="1" x14ac:dyDescent="0.3">
      <c r="A115" s="2" t="str">
        <f t="shared" si="26"/>
        <v>Biamp Systems</v>
      </c>
      <c r="B115" s="17">
        <f t="shared" si="25"/>
        <v>46076</v>
      </c>
      <c r="C115" s="44" t="s">
        <v>3959</v>
      </c>
      <c r="D115" s="59" t="s">
        <v>1989</v>
      </c>
      <c r="E115" s="26" t="s">
        <v>38</v>
      </c>
      <c r="F115" s="69">
        <v>125</v>
      </c>
      <c r="G115" s="2" t="s">
        <v>1988</v>
      </c>
      <c r="H115" s="2" t="str">
        <f t="shared" si="27"/>
        <v>USD</v>
      </c>
      <c r="I115" s="2" t="str">
        <f>Table148[[#This Row],[Short Description]]</f>
        <v>KUBO3T-BL</v>
      </c>
      <c r="J115" s="2" t="s">
        <v>1990</v>
      </c>
      <c r="K115" s="2" t="s">
        <v>1794</v>
      </c>
      <c r="L115" s="2" t="str">
        <f t="shared" si="28"/>
        <v>Current</v>
      </c>
      <c r="M115" s="2" t="s">
        <v>1754</v>
      </c>
      <c r="N115" s="2" t="str">
        <f t="shared" si="29"/>
        <v>Standard Freight</v>
      </c>
      <c r="O115" s="2" t="str">
        <f t="shared" si="30"/>
        <v>n</v>
      </c>
      <c r="P115" s="2" t="str">
        <f t="shared" si="31"/>
        <v>n</v>
      </c>
      <c r="Q115" s="2" t="s">
        <v>58</v>
      </c>
      <c r="R115" s="2" t="s">
        <v>61</v>
      </c>
      <c r="S115" s="46" t="str">
        <f t="shared" si="32"/>
        <v>https://www.biamp.com</v>
      </c>
      <c r="T115" s="2" t="str">
        <f>Table148[[#This Row],[Manufacturer''s Category]]</f>
        <v>Desono</v>
      </c>
      <c r="U115" s="2"/>
    </row>
    <row r="116" spans="1:21" ht="42" customHeight="1" x14ac:dyDescent="0.3">
      <c r="A116" s="2" t="str">
        <f t="shared" si="26"/>
        <v>Biamp Systems</v>
      </c>
      <c r="B116" s="17">
        <f t="shared" si="25"/>
        <v>46076</v>
      </c>
      <c r="C116" s="44" t="s">
        <v>3960</v>
      </c>
      <c r="D116" s="59" t="s">
        <v>1992</v>
      </c>
      <c r="E116" s="26" t="s">
        <v>38</v>
      </c>
      <c r="F116" s="69">
        <v>125</v>
      </c>
      <c r="G116" s="2" t="s">
        <v>1991</v>
      </c>
      <c r="H116" s="2" t="str">
        <f t="shared" si="27"/>
        <v>USD</v>
      </c>
      <c r="I116" s="2" t="str">
        <f>Table148[[#This Row],[Short Description]]</f>
        <v>KUBO3T-W</v>
      </c>
      <c r="J116" s="2" t="s">
        <v>1993</v>
      </c>
      <c r="K116" s="2" t="s">
        <v>1794</v>
      </c>
      <c r="L116" s="2" t="str">
        <f t="shared" si="28"/>
        <v>Current</v>
      </c>
      <c r="M116" s="2" t="s">
        <v>1754</v>
      </c>
      <c r="N116" s="2" t="str">
        <f t="shared" si="29"/>
        <v>Standard Freight</v>
      </c>
      <c r="O116" s="2" t="str">
        <f t="shared" si="30"/>
        <v>n</v>
      </c>
      <c r="P116" s="2" t="str">
        <f t="shared" si="31"/>
        <v>n</v>
      </c>
      <c r="Q116" s="2" t="s">
        <v>58</v>
      </c>
      <c r="R116" s="2" t="s">
        <v>61</v>
      </c>
      <c r="S116" s="46" t="str">
        <f t="shared" si="32"/>
        <v>https://www.biamp.com</v>
      </c>
      <c r="T116" s="2" t="str">
        <f>Table148[[#This Row],[Manufacturer''s Category]]</f>
        <v>Desono</v>
      </c>
      <c r="U116" s="2"/>
    </row>
    <row r="117" spans="1:21" ht="42" customHeight="1" x14ac:dyDescent="0.3">
      <c r="A117" s="2" t="str">
        <f t="shared" si="26"/>
        <v>Biamp Systems</v>
      </c>
      <c r="B117" s="17">
        <f t="shared" si="25"/>
        <v>46076</v>
      </c>
      <c r="C117" s="44" t="s">
        <v>3961</v>
      </c>
      <c r="D117" s="59" t="s">
        <v>1995</v>
      </c>
      <c r="E117" s="26" t="s">
        <v>38</v>
      </c>
      <c r="F117" s="69">
        <v>106</v>
      </c>
      <c r="G117" s="2" t="s">
        <v>1994</v>
      </c>
      <c r="H117" s="2" t="str">
        <f t="shared" si="27"/>
        <v>USD</v>
      </c>
      <c r="I117" s="2" t="str">
        <f>Table148[[#This Row],[Short Description]]</f>
        <v>KUBO3-W</v>
      </c>
      <c r="J117" s="2" t="s">
        <v>1996</v>
      </c>
      <c r="K117" s="2" t="s">
        <v>1794</v>
      </c>
      <c r="L117" s="2" t="str">
        <f t="shared" si="28"/>
        <v>Current</v>
      </c>
      <c r="M117" s="2" t="s">
        <v>1754</v>
      </c>
      <c r="N117" s="2" t="str">
        <f t="shared" si="29"/>
        <v>Standard Freight</v>
      </c>
      <c r="O117" s="2" t="str">
        <f t="shared" si="30"/>
        <v>n</v>
      </c>
      <c r="P117" s="2" t="str">
        <f t="shared" si="31"/>
        <v>n</v>
      </c>
      <c r="Q117" s="2" t="s">
        <v>58</v>
      </c>
      <c r="R117" s="2" t="s">
        <v>61</v>
      </c>
      <c r="S117" s="46" t="str">
        <f t="shared" si="32"/>
        <v>https://www.biamp.com</v>
      </c>
      <c r="T117" s="2" t="str">
        <f>Table148[[#This Row],[Manufacturer''s Category]]</f>
        <v>Desono</v>
      </c>
      <c r="U117" s="2"/>
    </row>
    <row r="118" spans="1:21" ht="42" customHeight="1" x14ac:dyDescent="0.3">
      <c r="A118" s="2" t="str">
        <f t="shared" si="26"/>
        <v>Biamp Systems</v>
      </c>
      <c r="B118" s="17">
        <f t="shared" si="25"/>
        <v>46076</v>
      </c>
      <c r="C118" s="44" t="s">
        <v>3962</v>
      </c>
      <c r="D118" s="62" t="s">
        <v>1998</v>
      </c>
      <c r="E118" s="33" t="s">
        <v>38</v>
      </c>
      <c r="F118" s="70">
        <v>148</v>
      </c>
      <c r="G118" s="2" t="s">
        <v>1997</v>
      </c>
      <c r="H118" s="2" t="str">
        <f t="shared" si="27"/>
        <v>USD</v>
      </c>
      <c r="I118" s="2" t="str">
        <f>Table148[[#This Row],[Short Description]]</f>
        <v>KUBO5-BL</v>
      </c>
      <c r="J118" s="2" t="s">
        <v>1999</v>
      </c>
      <c r="K118" s="2" t="s">
        <v>1794</v>
      </c>
      <c r="L118" s="2" t="str">
        <f t="shared" si="28"/>
        <v>Current</v>
      </c>
      <c r="M118" s="2" t="s">
        <v>1754</v>
      </c>
      <c r="N118" s="2" t="str">
        <f t="shared" si="29"/>
        <v>Standard Freight</v>
      </c>
      <c r="O118" s="2" t="str">
        <f t="shared" si="30"/>
        <v>n</v>
      </c>
      <c r="P118" s="2" t="str">
        <f t="shared" si="31"/>
        <v>n</v>
      </c>
      <c r="Q118" s="2" t="s">
        <v>58</v>
      </c>
      <c r="R118" s="2" t="s">
        <v>61</v>
      </c>
      <c r="S118" s="46" t="str">
        <f t="shared" si="32"/>
        <v>https://www.biamp.com</v>
      </c>
      <c r="T118" s="2" t="str">
        <f>Table148[[#This Row],[Manufacturer''s Category]]</f>
        <v>Desono</v>
      </c>
      <c r="U118" s="2"/>
    </row>
    <row r="119" spans="1:21" ht="42" customHeight="1" x14ac:dyDescent="0.3">
      <c r="A119" s="2" t="str">
        <f t="shared" si="26"/>
        <v>Biamp Systems</v>
      </c>
      <c r="B119" s="17">
        <f t="shared" si="25"/>
        <v>46076</v>
      </c>
      <c r="C119" s="44" t="s">
        <v>3963</v>
      </c>
      <c r="D119" s="59" t="s">
        <v>2001</v>
      </c>
      <c r="E119" s="26" t="s">
        <v>38</v>
      </c>
      <c r="F119" s="69">
        <v>172</v>
      </c>
      <c r="G119" s="2" t="s">
        <v>2000</v>
      </c>
      <c r="H119" s="2" t="str">
        <f t="shared" si="27"/>
        <v>USD</v>
      </c>
      <c r="I119" s="2" t="str">
        <f>Table148[[#This Row],[Short Description]]</f>
        <v>KUBO5T-BL</v>
      </c>
      <c r="J119" s="2" t="s">
        <v>2002</v>
      </c>
      <c r="K119" s="2" t="s">
        <v>1794</v>
      </c>
      <c r="L119" s="2" t="str">
        <f t="shared" si="28"/>
        <v>Current</v>
      </c>
      <c r="M119" s="2" t="s">
        <v>1754</v>
      </c>
      <c r="N119" s="2" t="str">
        <f t="shared" si="29"/>
        <v>Standard Freight</v>
      </c>
      <c r="O119" s="2" t="str">
        <f t="shared" si="30"/>
        <v>n</v>
      </c>
      <c r="P119" s="2" t="str">
        <f t="shared" si="31"/>
        <v>n</v>
      </c>
      <c r="Q119" s="2" t="s">
        <v>58</v>
      </c>
      <c r="R119" s="2" t="s">
        <v>61</v>
      </c>
      <c r="S119" s="46" t="str">
        <f t="shared" si="32"/>
        <v>https://www.biamp.com</v>
      </c>
      <c r="T119" s="2" t="str">
        <f>Table148[[#This Row],[Manufacturer''s Category]]</f>
        <v>Desono</v>
      </c>
      <c r="U119" s="2"/>
    </row>
    <row r="120" spans="1:21" ht="42" customHeight="1" x14ac:dyDescent="0.3">
      <c r="A120" s="2" t="str">
        <f t="shared" si="26"/>
        <v>Biamp Systems</v>
      </c>
      <c r="B120" s="17">
        <f t="shared" si="25"/>
        <v>46076</v>
      </c>
      <c r="C120" s="44" t="s">
        <v>3964</v>
      </c>
      <c r="D120" s="59" t="s">
        <v>2004</v>
      </c>
      <c r="E120" s="26" t="s">
        <v>38</v>
      </c>
      <c r="F120" s="69">
        <v>172</v>
      </c>
      <c r="G120" s="2" t="s">
        <v>2003</v>
      </c>
      <c r="H120" s="2" t="str">
        <f t="shared" si="27"/>
        <v>USD</v>
      </c>
      <c r="I120" s="2" t="str">
        <f>Table148[[#This Row],[Short Description]]</f>
        <v>KUBO5T-W</v>
      </c>
      <c r="J120" s="2" t="s">
        <v>2005</v>
      </c>
      <c r="K120" s="2" t="s">
        <v>1794</v>
      </c>
      <c r="L120" s="2" t="str">
        <f t="shared" si="28"/>
        <v>Current</v>
      </c>
      <c r="M120" s="2" t="s">
        <v>1754</v>
      </c>
      <c r="N120" s="2" t="str">
        <f t="shared" si="29"/>
        <v>Standard Freight</v>
      </c>
      <c r="O120" s="2" t="str">
        <f t="shared" si="30"/>
        <v>n</v>
      </c>
      <c r="P120" s="2" t="str">
        <f t="shared" si="31"/>
        <v>n</v>
      </c>
      <c r="Q120" s="2" t="s">
        <v>58</v>
      </c>
      <c r="R120" s="2" t="s">
        <v>61</v>
      </c>
      <c r="S120" s="46" t="str">
        <f t="shared" si="32"/>
        <v>https://www.biamp.com</v>
      </c>
      <c r="T120" s="2" t="str">
        <f>Table148[[#This Row],[Manufacturer''s Category]]</f>
        <v>Desono</v>
      </c>
      <c r="U120" s="2"/>
    </row>
    <row r="121" spans="1:21" ht="42" customHeight="1" x14ac:dyDescent="0.3">
      <c r="A121" s="2" t="str">
        <f t="shared" si="26"/>
        <v>Biamp Systems</v>
      </c>
      <c r="B121" s="17">
        <f t="shared" si="25"/>
        <v>46076</v>
      </c>
      <c r="C121" s="44" t="s">
        <v>3965</v>
      </c>
      <c r="D121" s="62" t="s">
        <v>2007</v>
      </c>
      <c r="E121" s="33" t="s">
        <v>38</v>
      </c>
      <c r="F121" s="70">
        <v>148</v>
      </c>
      <c r="G121" s="2" t="s">
        <v>2006</v>
      </c>
      <c r="H121" s="2" t="str">
        <f t="shared" si="27"/>
        <v>USD</v>
      </c>
      <c r="I121" s="2" t="str">
        <f>Table148[[#This Row],[Short Description]]</f>
        <v>KUBO5-W</v>
      </c>
      <c r="J121" s="2" t="s">
        <v>2008</v>
      </c>
      <c r="K121" s="2" t="s">
        <v>1794</v>
      </c>
      <c r="L121" s="2" t="str">
        <f t="shared" si="28"/>
        <v>Current</v>
      </c>
      <c r="M121" s="2" t="s">
        <v>1754</v>
      </c>
      <c r="N121" s="2" t="str">
        <f t="shared" si="29"/>
        <v>Standard Freight</v>
      </c>
      <c r="O121" s="2" t="str">
        <f t="shared" si="30"/>
        <v>n</v>
      </c>
      <c r="P121" s="2" t="str">
        <f t="shared" si="31"/>
        <v>n</v>
      </c>
      <c r="Q121" s="2" t="s">
        <v>58</v>
      </c>
      <c r="R121" s="2" t="s">
        <v>61</v>
      </c>
      <c r="S121" s="46" t="str">
        <f t="shared" si="32"/>
        <v>https://www.biamp.com</v>
      </c>
      <c r="T121" s="2" t="str">
        <f>Table148[[#This Row],[Manufacturer''s Category]]</f>
        <v>Desono</v>
      </c>
      <c r="U121" s="2"/>
    </row>
    <row r="122" spans="1:21" ht="42" customHeight="1" x14ac:dyDescent="0.3">
      <c r="A122" s="2" t="str">
        <f t="shared" si="26"/>
        <v>Biamp Systems</v>
      </c>
      <c r="B122" s="17">
        <f t="shared" si="25"/>
        <v>46076</v>
      </c>
      <c r="C122" s="47" t="s">
        <v>3966</v>
      </c>
      <c r="D122" s="59" t="s">
        <v>2010</v>
      </c>
      <c r="E122" s="33" t="s">
        <v>343</v>
      </c>
      <c r="F122" s="40">
        <v>129</v>
      </c>
      <c r="G122" s="2" t="s">
        <v>2009</v>
      </c>
      <c r="H122" s="2" t="str">
        <f t="shared" si="27"/>
        <v>USD</v>
      </c>
      <c r="I122" s="2" t="str">
        <f>Table148[[#This Row],[Short Description]]</f>
        <v>LRABAS-BL</v>
      </c>
      <c r="J122" s="2" t="s">
        <v>2011</v>
      </c>
      <c r="K122" s="2" t="s">
        <v>299</v>
      </c>
      <c r="L122" s="2" t="str">
        <f t="shared" si="28"/>
        <v>Current</v>
      </c>
      <c r="M122" s="2" t="s">
        <v>1754</v>
      </c>
      <c r="N122" s="2" t="str">
        <f t="shared" si="29"/>
        <v>Standard Freight</v>
      </c>
      <c r="O122" s="2" t="str">
        <f t="shared" si="30"/>
        <v>n</v>
      </c>
      <c r="P122" s="2" t="str">
        <f t="shared" si="31"/>
        <v>n</v>
      </c>
      <c r="Q122" s="2" t="s">
        <v>39</v>
      </c>
      <c r="R122" s="2" t="s">
        <v>300</v>
      </c>
      <c r="S122" s="46" t="str">
        <f t="shared" si="32"/>
        <v>https://www.biamp.com</v>
      </c>
      <c r="T122" s="2" t="str">
        <f>Table148[[#This Row],[Manufacturer''s Category]]</f>
        <v>Desono</v>
      </c>
      <c r="U122" s="2"/>
    </row>
    <row r="123" spans="1:21" ht="42" customHeight="1" x14ac:dyDescent="0.3">
      <c r="A123" s="2" t="str">
        <f t="shared" si="26"/>
        <v>Biamp Systems</v>
      </c>
      <c r="B123" s="17">
        <f t="shared" si="25"/>
        <v>46076</v>
      </c>
      <c r="C123" s="47" t="s">
        <v>3967</v>
      </c>
      <c r="D123" s="59" t="s">
        <v>2013</v>
      </c>
      <c r="E123" s="33" t="s">
        <v>343</v>
      </c>
      <c r="F123" s="40">
        <v>129</v>
      </c>
      <c r="G123" s="2" t="s">
        <v>2012</v>
      </c>
      <c r="H123" s="2" t="str">
        <f t="shared" si="27"/>
        <v>USD</v>
      </c>
      <c r="I123" s="2" t="str">
        <f>Table148[[#This Row],[Short Description]]</f>
        <v>LRABAS-W</v>
      </c>
      <c r="J123" s="2" t="s">
        <v>2011</v>
      </c>
      <c r="K123" s="2" t="s">
        <v>299</v>
      </c>
      <c r="L123" s="2" t="str">
        <f t="shared" si="28"/>
        <v>Current</v>
      </c>
      <c r="M123" s="2" t="s">
        <v>1754</v>
      </c>
      <c r="N123" s="2" t="str">
        <f t="shared" si="29"/>
        <v>Standard Freight</v>
      </c>
      <c r="O123" s="2" t="str">
        <f t="shared" si="30"/>
        <v>n</v>
      </c>
      <c r="P123" s="2" t="str">
        <f t="shared" si="31"/>
        <v>n</v>
      </c>
      <c r="Q123" s="2" t="s">
        <v>39</v>
      </c>
      <c r="R123" s="2" t="s">
        <v>300</v>
      </c>
      <c r="S123" s="46" t="str">
        <f t="shared" si="32"/>
        <v>https://www.biamp.com</v>
      </c>
      <c r="T123" s="2" t="str">
        <f>Table148[[#This Row],[Manufacturer''s Category]]</f>
        <v>Desono</v>
      </c>
      <c r="U123" s="2"/>
    </row>
    <row r="124" spans="1:21" ht="42" customHeight="1" x14ac:dyDescent="0.3">
      <c r="A124" s="2" t="str">
        <f t="shared" si="26"/>
        <v>Biamp Systems</v>
      </c>
      <c r="B124" s="17">
        <f t="shared" si="25"/>
        <v>46076</v>
      </c>
      <c r="C124" s="47" t="s">
        <v>3968</v>
      </c>
      <c r="D124" s="59" t="s">
        <v>2015</v>
      </c>
      <c r="E124" s="33" t="s">
        <v>343</v>
      </c>
      <c r="F124" s="40">
        <v>136</v>
      </c>
      <c r="G124" s="2" t="s">
        <v>2014</v>
      </c>
      <c r="H124" s="2" t="str">
        <f t="shared" si="27"/>
        <v>USD</v>
      </c>
      <c r="I124" s="2" t="str">
        <f>Table148[[#This Row],[Short Description]]</f>
        <v>LRAPRE-BL</v>
      </c>
      <c r="J124" s="2" t="s">
        <v>2016</v>
      </c>
      <c r="K124" s="2" t="s">
        <v>299</v>
      </c>
      <c r="L124" s="2" t="str">
        <f t="shared" si="28"/>
        <v>Current</v>
      </c>
      <c r="M124" s="2" t="s">
        <v>1754</v>
      </c>
      <c r="N124" s="2" t="str">
        <f t="shared" si="29"/>
        <v>Standard Freight</v>
      </c>
      <c r="O124" s="2" t="str">
        <f t="shared" si="30"/>
        <v>n</v>
      </c>
      <c r="P124" s="2" t="str">
        <f t="shared" si="31"/>
        <v>n</v>
      </c>
      <c r="Q124" s="2" t="s">
        <v>39</v>
      </c>
      <c r="R124" s="2" t="s">
        <v>300</v>
      </c>
      <c r="S124" s="46" t="str">
        <f t="shared" si="32"/>
        <v>https://www.biamp.com</v>
      </c>
      <c r="T124" s="2" t="str">
        <f>Table148[[#This Row],[Manufacturer''s Category]]</f>
        <v>Desono</v>
      </c>
      <c r="U124" s="2"/>
    </row>
    <row r="125" spans="1:21" ht="42" customHeight="1" x14ac:dyDescent="0.3">
      <c r="A125" s="2" t="str">
        <f t="shared" si="26"/>
        <v>Biamp Systems</v>
      </c>
      <c r="B125" s="17">
        <f t="shared" si="25"/>
        <v>46076</v>
      </c>
      <c r="C125" s="47" t="s">
        <v>3969</v>
      </c>
      <c r="D125" s="59" t="s">
        <v>2018</v>
      </c>
      <c r="E125" s="33" t="s">
        <v>343</v>
      </c>
      <c r="F125" s="40">
        <v>136</v>
      </c>
      <c r="G125" s="2" t="s">
        <v>2017</v>
      </c>
      <c r="H125" s="2" t="str">
        <f t="shared" si="27"/>
        <v>USD</v>
      </c>
      <c r="I125" s="2" t="str">
        <f>Table148[[#This Row],[Short Description]]</f>
        <v>LRAPRE-W</v>
      </c>
      <c r="J125" s="2" t="s">
        <v>2016</v>
      </c>
      <c r="K125" s="2" t="s">
        <v>299</v>
      </c>
      <c r="L125" s="2" t="str">
        <f t="shared" si="28"/>
        <v>Current</v>
      </c>
      <c r="M125" s="2" t="s">
        <v>1754</v>
      </c>
      <c r="N125" s="2" t="str">
        <f t="shared" si="29"/>
        <v>Standard Freight</v>
      </c>
      <c r="O125" s="2" t="str">
        <f t="shared" si="30"/>
        <v>n</v>
      </c>
      <c r="P125" s="2" t="str">
        <f t="shared" si="31"/>
        <v>n</v>
      </c>
      <c r="Q125" s="2" t="s">
        <v>39</v>
      </c>
      <c r="R125" s="2" t="s">
        <v>300</v>
      </c>
      <c r="S125" s="46" t="str">
        <f t="shared" si="32"/>
        <v>https://www.biamp.com</v>
      </c>
      <c r="T125" s="2" t="str">
        <f>Table148[[#This Row],[Manufacturer''s Category]]</f>
        <v>Desono</v>
      </c>
      <c r="U125" s="2"/>
    </row>
    <row r="126" spans="1:21" ht="42" customHeight="1" x14ac:dyDescent="0.3">
      <c r="A126" s="2" t="str">
        <f t="shared" si="26"/>
        <v>Biamp Systems</v>
      </c>
      <c r="B126" s="17">
        <f t="shared" si="25"/>
        <v>46076</v>
      </c>
      <c r="C126" s="44" t="s">
        <v>4018</v>
      </c>
      <c r="D126" s="59" t="s">
        <v>2020</v>
      </c>
      <c r="E126" s="33" t="s">
        <v>38</v>
      </c>
      <c r="F126" s="40">
        <v>81</v>
      </c>
      <c r="G126" s="2" t="s">
        <v>2019</v>
      </c>
      <c r="H126" s="2" t="str">
        <f t="shared" si="27"/>
        <v>USD</v>
      </c>
      <c r="I126" s="2" t="str">
        <f>Table148[[#This Row],[Short Description]]</f>
        <v>MASK2-BL</v>
      </c>
      <c r="J126" s="2" t="s">
        <v>2021</v>
      </c>
      <c r="K126" s="2" t="s">
        <v>1794</v>
      </c>
      <c r="L126" s="2" t="str">
        <f t="shared" si="28"/>
        <v>Current</v>
      </c>
      <c r="M126" s="2" t="s">
        <v>1754</v>
      </c>
      <c r="N126" s="2" t="str">
        <f t="shared" si="29"/>
        <v>Standard Freight</v>
      </c>
      <c r="O126" s="2" t="str">
        <f t="shared" si="30"/>
        <v>n</v>
      </c>
      <c r="P126" s="2" t="str">
        <f t="shared" si="31"/>
        <v>n</v>
      </c>
      <c r="Q126" s="2" t="s">
        <v>58</v>
      </c>
      <c r="R126" s="2" t="s">
        <v>61</v>
      </c>
      <c r="S126" s="46" t="str">
        <f t="shared" si="32"/>
        <v>https://www.biamp.com</v>
      </c>
      <c r="T126" s="2" t="str">
        <f>Table148[[#This Row],[Manufacturer''s Category]]</f>
        <v>Desono</v>
      </c>
      <c r="U126" s="2"/>
    </row>
    <row r="127" spans="1:21" ht="42" customHeight="1" x14ac:dyDescent="0.3">
      <c r="A127" s="2" t="str">
        <f t="shared" si="26"/>
        <v>Biamp Systems</v>
      </c>
      <c r="B127" s="17">
        <f t="shared" si="25"/>
        <v>46076</v>
      </c>
      <c r="C127" s="44" t="s">
        <v>4019</v>
      </c>
      <c r="D127" s="59" t="s">
        <v>2023</v>
      </c>
      <c r="E127" s="33" t="s">
        <v>38</v>
      </c>
      <c r="F127" s="40">
        <v>7.5</v>
      </c>
      <c r="G127" s="2" t="s">
        <v>2022</v>
      </c>
      <c r="H127" s="2" t="str">
        <f t="shared" si="27"/>
        <v>USD</v>
      </c>
      <c r="I127" s="2" t="str">
        <f>Table148[[#This Row],[Short Description]]</f>
        <v>MASK2CMT-BL</v>
      </c>
      <c r="J127" s="2" t="s">
        <v>2024</v>
      </c>
      <c r="K127" s="2" t="s">
        <v>299</v>
      </c>
      <c r="L127" s="2" t="str">
        <f t="shared" si="28"/>
        <v>Current</v>
      </c>
      <c r="M127" s="2" t="s">
        <v>1754</v>
      </c>
      <c r="N127" s="2" t="str">
        <f t="shared" si="29"/>
        <v>Standard Freight</v>
      </c>
      <c r="O127" s="2" t="str">
        <f t="shared" si="30"/>
        <v>n</v>
      </c>
      <c r="P127" s="2" t="str">
        <f t="shared" si="31"/>
        <v>n</v>
      </c>
      <c r="Q127" s="2" t="s">
        <v>58</v>
      </c>
      <c r="R127" s="2" t="s">
        <v>61</v>
      </c>
      <c r="S127" s="46" t="str">
        <f t="shared" si="32"/>
        <v>https://www.biamp.com</v>
      </c>
      <c r="T127" s="2" t="str">
        <f>Table148[[#This Row],[Manufacturer''s Category]]</f>
        <v>Desono</v>
      </c>
      <c r="U127" s="2"/>
    </row>
    <row r="128" spans="1:21" ht="42" customHeight="1" x14ac:dyDescent="0.3">
      <c r="A128" s="2" t="str">
        <f t="shared" si="26"/>
        <v>Biamp Systems</v>
      </c>
      <c r="B128" s="17">
        <f t="shared" si="25"/>
        <v>46076</v>
      </c>
      <c r="C128" s="44" t="s">
        <v>4020</v>
      </c>
      <c r="D128" s="59" t="s">
        <v>2026</v>
      </c>
      <c r="E128" s="33" t="s">
        <v>38</v>
      </c>
      <c r="F128" s="40">
        <v>7.5</v>
      </c>
      <c r="G128" s="2" t="s">
        <v>2025</v>
      </c>
      <c r="H128" s="2" t="str">
        <f t="shared" si="27"/>
        <v>USD</v>
      </c>
      <c r="I128" s="2" t="str">
        <f>Table148[[#This Row],[Short Description]]</f>
        <v>MASK2CMT-W</v>
      </c>
      <c r="J128" s="2" t="s">
        <v>2027</v>
      </c>
      <c r="K128" s="2" t="s">
        <v>299</v>
      </c>
      <c r="L128" s="2" t="str">
        <f t="shared" si="28"/>
        <v>Current</v>
      </c>
      <c r="M128" s="2" t="s">
        <v>1754</v>
      </c>
      <c r="N128" s="2" t="str">
        <f t="shared" si="29"/>
        <v>Standard Freight</v>
      </c>
      <c r="O128" s="2" t="str">
        <f t="shared" si="30"/>
        <v>n</v>
      </c>
      <c r="P128" s="2" t="str">
        <f t="shared" si="31"/>
        <v>n</v>
      </c>
      <c r="Q128" s="2" t="s">
        <v>58</v>
      </c>
      <c r="R128" s="2" t="s">
        <v>61</v>
      </c>
      <c r="S128" s="46" t="str">
        <f t="shared" si="32"/>
        <v>https://www.biamp.com</v>
      </c>
      <c r="T128" s="2" t="str">
        <f>Table148[[#This Row],[Manufacturer''s Category]]</f>
        <v>Desono</v>
      </c>
      <c r="U128" s="2"/>
    </row>
    <row r="129" spans="1:21" ht="42" customHeight="1" x14ac:dyDescent="0.3">
      <c r="A129" s="2" t="str">
        <f t="shared" si="26"/>
        <v>Biamp Systems</v>
      </c>
      <c r="B129" s="17">
        <f t="shared" si="25"/>
        <v>46076</v>
      </c>
      <c r="C129" s="44" t="s">
        <v>4021</v>
      </c>
      <c r="D129" s="59" t="s">
        <v>2029</v>
      </c>
      <c r="E129" s="33" t="s">
        <v>38</v>
      </c>
      <c r="F129" s="40">
        <v>81</v>
      </c>
      <c r="G129" s="2" t="s">
        <v>2028</v>
      </c>
      <c r="H129" s="2" t="str">
        <f t="shared" si="27"/>
        <v>USD</v>
      </c>
      <c r="I129" s="2" t="str">
        <f>Table148[[#This Row],[Short Description]]</f>
        <v>MASK2-W</v>
      </c>
      <c r="J129" s="2" t="s">
        <v>2030</v>
      </c>
      <c r="K129" s="2" t="s">
        <v>1794</v>
      </c>
      <c r="L129" s="2" t="str">
        <f t="shared" si="28"/>
        <v>Current</v>
      </c>
      <c r="M129" s="2" t="s">
        <v>1754</v>
      </c>
      <c r="N129" s="2" t="str">
        <f t="shared" si="29"/>
        <v>Standard Freight</v>
      </c>
      <c r="O129" s="2" t="str">
        <f t="shared" si="30"/>
        <v>n</v>
      </c>
      <c r="P129" s="2" t="str">
        <f t="shared" si="31"/>
        <v>n</v>
      </c>
      <c r="Q129" s="2" t="s">
        <v>58</v>
      </c>
      <c r="R129" s="2" t="s">
        <v>61</v>
      </c>
      <c r="S129" s="46" t="str">
        <f t="shared" si="32"/>
        <v>https://www.biamp.com</v>
      </c>
      <c r="T129" s="2" t="str">
        <f>Table148[[#This Row],[Manufacturer''s Category]]</f>
        <v>Desono</v>
      </c>
      <c r="U129" s="2"/>
    </row>
    <row r="130" spans="1:21" ht="42" customHeight="1" x14ac:dyDescent="0.3">
      <c r="A130" s="2" t="str">
        <f t="shared" si="26"/>
        <v>Biamp Systems</v>
      </c>
      <c r="B130" s="17">
        <f t="shared" ref="B130:B161" si="33">Effectivity_Date</f>
        <v>46076</v>
      </c>
      <c r="C130" s="44" t="s">
        <v>4022</v>
      </c>
      <c r="D130" s="62" t="s">
        <v>2032</v>
      </c>
      <c r="E130" s="33" t="s">
        <v>38</v>
      </c>
      <c r="F130" s="40">
        <v>130</v>
      </c>
      <c r="G130" s="2" t="s">
        <v>2031</v>
      </c>
      <c r="H130" s="2" t="str">
        <f t="shared" si="27"/>
        <v>USD</v>
      </c>
      <c r="I130" s="2" t="str">
        <f>Table148[[#This Row],[Short Description]]</f>
        <v>MASK4C-BL</v>
      </c>
      <c r="J130" s="2" t="s">
        <v>2033</v>
      </c>
      <c r="K130" s="2" t="s">
        <v>1794</v>
      </c>
      <c r="L130" s="2" t="str">
        <f t="shared" si="28"/>
        <v>Current</v>
      </c>
      <c r="M130" s="2" t="s">
        <v>1754</v>
      </c>
      <c r="N130" s="2" t="str">
        <f t="shared" si="29"/>
        <v>Standard Freight</v>
      </c>
      <c r="O130" s="2" t="str">
        <f t="shared" si="30"/>
        <v>n</v>
      </c>
      <c r="P130" s="2" t="str">
        <f t="shared" si="31"/>
        <v>n</v>
      </c>
      <c r="Q130" s="2" t="s">
        <v>58</v>
      </c>
      <c r="R130" s="2" t="s">
        <v>61</v>
      </c>
      <c r="S130" s="46" t="str">
        <f t="shared" si="32"/>
        <v>https://www.biamp.com</v>
      </c>
      <c r="T130" s="2" t="str">
        <f>Table148[[#This Row],[Manufacturer''s Category]]</f>
        <v>Desono</v>
      </c>
      <c r="U130" s="2"/>
    </row>
    <row r="131" spans="1:21" ht="42" customHeight="1" x14ac:dyDescent="0.3">
      <c r="A131" s="2" t="str">
        <f t="shared" si="26"/>
        <v>Biamp Systems</v>
      </c>
      <c r="B131" s="17">
        <f t="shared" si="33"/>
        <v>46076</v>
      </c>
      <c r="C131" s="44" t="s">
        <v>4023</v>
      </c>
      <c r="D131" s="62" t="s">
        <v>2035</v>
      </c>
      <c r="E131" s="33" t="s">
        <v>38</v>
      </c>
      <c r="F131" s="40">
        <v>140</v>
      </c>
      <c r="G131" s="2" t="s">
        <v>2034</v>
      </c>
      <c r="H131" s="2" t="str">
        <f t="shared" si="27"/>
        <v>USD</v>
      </c>
      <c r="I131" s="2" t="str">
        <f>Table148[[#This Row],[Short Description]]</f>
        <v>MASK4CT-BL</v>
      </c>
      <c r="J131" s="2" t="s">
        <v>2036</v>
      </c>
      <c r="K131" s="2" t="s">
        <v>1794</v>
      </c>
      <c r="L131" s="2" t="str">
        <f t="shared" si="28"/>
        <v>Current</v>
      </c>
      <c r="M131" s="2" t="s">
        <v>1754</v>
      </c>
      <c r="N131" s="2" t="str">
        <f t="shared" si="29"/>
        <v>Standard Freight</v>
      </c>
      <c r="O131" s="2" t="str">
        <f t="shared" si="30"/>
        <v>n</v>
      </c>
      <c r="P131" s="2" t="str">
        <f t="shared" si="31"/>
        <v>n</v>
      </c>
      <c r="Q131" s="2" t="s">
        <v>58</v>
      </c>
      <c r="R131" s="2" t="s">
        <v>61</v>
      </c>
      <c r="S131" s="46" t="str">
        <f t="shared" si="32"/>
        <v>https://www.biamp.com</v>
      </c>
      <c r="T131" s="2" t="str">
        <f>Table148[[#This Row],[Manufacturer''s Category]]</f>
        <v>Desono</v>
      </c>
      <c r="U131" s="2"/>
    </row>
    <row r="132" spans="1:21" ht="41.1" customHeight="1" x14ac:dyDescent="0.3">
      <c r="A132" s="2" t="str">
        <f t="shared" si="26"/>
        <v>Biamp Systems</v>
      </c>
      <c r="B132" s="17">
        <f t="shared" si="33"/>
        <v>46076</v>
      </c>
      <c r="C132" s="44" t="s">
        <v>4024</v>
      </c>
      <c r="D132" s="59" t="s">
        <v>2038</v>
      </c>
      <c r="E132" s="33" t="s">
        <v>38</v>
      </c>
      <c r="F132" s="40">
        <v>140</v>
      </c>
      <c r="G132" s="2" t="s">
        <v>2037</v>
      </c>
      <c r="H132" s="2" t="str">
        <f t="shared" si="27"/>
        <v>USD</v>
      </c>
      <c r="I132" s="2" t="str">
        <f>Table148[[#This Row],[Short Description]]</f>
        <v>MASK4CT-W</v>
      </c>
      <c r="J132" s="2" t="s">
        <v>2039</v>
      </c>
      <c r="K132" s="2" t="s">
        <v>1794</v>
      </c>
      <c r="L132" s="2" t="str">
        <f t="shared" si="28"/>
        <v>Current</v>
      </c>
      <c r="M132" s="2" t="s">
        <v>1754</v>
      </c>
      <c r="N132" s="2" t="str">
        <f t="shared" si="29"/>
        <v>Standard Freight</v>
      </c>
      <c r="O132" s="2" t="str">
        <f t="shared" si="30"/>
        <v>n</v>
      </c>
      <c r="P132" s="2" t="str">
        <f t="shared" si="31"/>
        <v>n</v>
      </c>
      <c r="Q132" s="2" t="s">
        <v>58</v>
      </c>
      <c r="R132" s="2" t="s">
        <v>61</v>
      </c>
      <c r="S132" s="46" t="str">
        <f t="shared" si="32"/>
        <v>https://www.biamp.com</v>
      </c>
      <c r="T132" s="2" t="str">
        <f>Table148[[#This Row],[Manufacturer''s Category]]</f>
        <v>Desono</v>
      </c>
      <c r="U132" s="2"/>
    </row>
    <row r="133" spans="1:21" ht="41.1" customHeight="1" x14ac:dyDescent="0.3">
      <c r="A133" s="2" t="str">
        <f t="shared" si="26"/>
        <v>Biamp Systems</v>
      </c>
      <c r="B133" s="17">
        <f t="shared" si="33"/>
        <v>46076</v>
      </c>
      <c r="C133" s="44" t="s">
        <v>4025</v>
      </c>
      <c r="D133" s="59" t="s">
        <v>2041</v>
      </c>
      <c r="E133" s="33" t="s">
        <v>38</v>
      </c>
      <c r="F133" s="40">
        <v>130</v>
      </c>
      <c r="G133" s="2" t="s">
        <v>2040</v>
      </c>
      <c r="H133" s="2" t="str">
        <f t="shared" si="27"/>
        <v>USD</v>
      </c>
      <c r="I133" s="2" t="str">
        <f>Table148[[#This Row],[Short Description]]</f>
        <v>MASK4C-W</v>
      </c>
      <c r="J133" s="2" t="s">
        <v>2042</v>
      </c>
      <c r="K133" s="2" t="s">
        <v>1794</v>
      </c>
      <c r="L133" s="2" t="str">
        <f t="shared" si="28"/>
        <v>Current</v>
      </c>
      <c r="M133" s="2" t="s">
        <v>1754</v>
      </c>
      <c r="N133" s="2" t="str">
        <f t="shared" si="29"/>
        <v>Standard Freight</v>
      </c>
      <c r="O133" s="2" t="str">
        <f t="shared" si="30"/>
        <v>n</v>
      </c>
      <c r="P133" s="2" t="str">
        <f t="shared" si="31"/>
        <v>n</v>
      </c>
      <c r="Q133" s="2" t="s">
        <v>58</v>
      </c>
      <c r="R133" s="2" t="s">
        <v>61</v>
      </c>
      <c r="S133" s="46" t="str">
        <f t="shared" si="32"/>
        <v>https://www.biamp.com</v>
      </c>
      <c r="T133" s="2" t="str">
        <f>Table148[[#This Row],[Manufacturer''s Category]]</f>
        <v>Desono</v>
      </c>
      <c r="U133" s="2"/>
    </row>
    <row r="134" spans="1:21" ht="41.1" customHeight="1" x14ac:dyDescent="0.3">
      <c r="A134" s="2" t="str">
        <f t="shared" si="26"/>
        <v>Biamp Systems</v>
      </c>
      <c r="B134" s="17">
        <f t="shared" si="33"/>
        <v>46076</v>
      </c>
      <c r="C134" s="44" t="s">
        <v>4026</v>
      </c>
      <c r="D134" s="59" t="s">
        <v>2044</v>
      </c>
      <c r="E134" s="33" t="s">
        <v>38</v>
      </c>
      <c r="F134" s="40">
        <v>180</v>
      </c>
      <c r="G134" s="2" t="s">
        <v>2043</v>
      </c>
      <c r="H134" s="2" t="str">
        <f t="shared" si="27"/>
        <v>USD</v>
      </c>
      <c r="I134" s="2" t="str">
        <f>Table148[[#This Row],[Short Description]]</f>
        <v>MASK6C-BL</v>
      </c>
      <c r="J134" s="2" t="s">
        <v>2045</v>
      </c>
      <c r="K134" s="2" t="s">
        <v>1794</v>
      </c>
      <c r="L134" s="2" t="str">
        <f t="shared" si="28"/>
        <v>Current</v>
      </c>
      <c r="M134" s="2" t="s">
        <v>1754</v>
      </c>
      <c r="N134" s="2" t="str">
        <f t="shared" si="29"/>
        <v>Standard Freight</v>
      </c>
      <c r="O134" s="2" t="str">
        <f t="shared" si="30"/>
        <v>n</v>
      </c>
      <c r="P134" s="2" t="str">
        <f t="shared" si="31"/>
        <v>n</v>
      </c>
      <c r="Q134" s="2" t="s">
        <v>58</v>
      </c>
      <c r="R134" s="2" t="s">
        <v>61</v>
      </c>
      <c r="S134" s="46" t="str">
        <f t="shared" si="32"/>
        <v>https://www.biamp.com</v>
      </c>
      <c r="T134" s="2" t="str">
        <f>Table148[[#This Row],[Manufacturer''s Category]]</f>
        <v>Desono</v>
      </c>
      <c r="U134" s="2"/>
    </row>
    <row r="135" spans="1:21" ht="41.1" customHeight="1" x14ac:dyDescent="0.3">
      <c r="A135" s="2" t="str">
        <f t="shared" si="26"/>
        <v>Biamp Systems</v>
      </c>
      <c r="B135" s="17">
        <f t="shared" si="33"/>
        <v>46076</v>
      </c>
      <c r="C135" s="44" t="s">
        <v>4027</v>
      </c>
      <c r="D135" s="59" t="s">
        <v>2047</v>
      </c>
      <c r="E135" s="33" t="s">
        <v>38</v>
      </c>
      <c r="F135" s="40">
        <v>190</v>
      </c>
      <c r="G135" s="2" t="s">
        <v>2046</v>
      </c>
      <c r="H135" s="2" t="str">
        <f t="shared" si="27"/>
        <v>USD</v>
      </c>
      <c r="I135" s="2" t="str">
        <f>Table148[[#This Row],[Short Description]]</f>
        <v>MASK6CT-BL</v>
      </c>
      <c r="J135" s="2" t="s">
        <v>2048</v>
      </c>
      <c r="K135" s="2" t="s">
        <v>1794</v>
      </c>
      <c r="L135" s="2" t="str">
        <f t="shared" si="28"/>
        <v>Current</v>
      </c>
      <c r="M135" s="2" t="s">
        <v>1754</v>
      </c>
      <c r="N135" s="2" t="str">
        <f t="shared" si="29"/>
        <v>Standard Freight</v>
      </c>
      <c r="O135" s="2" t="str">
        <f t="shared" si="30"/>
        <v>n</v>
      </c>
      <c r="P135" s="2" t="str">
        <f t="shared" si="31"/>
        <v>n</v>
      </c>
      <c r="Q135" s="2" t="s">
        <v>58</v>
      </c>
      <c r="R135" s="2" t="s">
        <v>61</v>
      </c>
      <c r="S135" s="46" t="str">
        <f t="shared" si="32"/>
        <v>https://www.biamp.com</v>
      </c>
      <c r="T135" s="2" t="str">
        <f>Table148[[#This Row],[Manufacturer''s Category]]</f>
        <v>Desono</v>
      </c>
      <c r="U135" s="2"/>
    </row>
    <row r="136" spans="1:21" ht="41.1" customHeight="1" x14ac:dyDescent="0.3">
      <c r="A136" s="2" t="str">
        <f t="shared" si="26"/>
        <v>Biamp Systems</v>
      </c>
      <c r="B136" s="17">
        <f t="shared" si="33"/>
        <v>46076</v>
      </c>
      <c r="C136" s="44" t="s">
        <v>4028</v>
      </c>
      <c r="D136" s="59" t="s">
        <v>2050</v>
      </c>
      <c r="E136" s="33" t="s">
        <v>38</v>
      </c>
      <c r="F136" s="40">
        <v>190</v>
      </c>
      <c r="G136" s="2" t="s">
        <v>2049</v>
      </c>
      <c r="H136" s="2" t="str">
        <f t="shared" si="27"/>
        <v>USD</v>
      </c>
      <c r="I136" s="2" t="str">
        <f>Table148[[#This Row],[Short Description]]</f>
        <v>MASK6CT-W</v>
      </c>
      <c r="J136" s="2" t="s">
        <v>2051</v>
      </c>
      <c r="K136" s="2" t="s">
        <v>1794</v>
      </c>
      <c r="L136" s="2" t="str">
        <f t="shared" si="28"/>
        <v>Current</v>
      </c>
      <c r="M136" s="2" t="s">
        <v>1754</v>
      </c>
      <c r="N136" s="2" t="str">
        <f t="shared" si="29"/>
        <v>Standard Freight</v>
      </c>
      <c r="O136" s="2" t="str">
        <f t="shared" si="30"/>
        <v>n</v>
      </c>
      <c r="P136" s="2" t="str">
        <f t="shared" si="31"/>
        <v>n</v>
      </c>
      <c r="Q136" s="2" t="s">
        <v>58</v>
      </c>
      <c r="R136" s="2" t="s">
        <v>61</v>
      </c>
      <c r="S136" s="46" t="str">
        <f t="shared" si="32"/>
        <v>https://www.biamp.com</v>
      </c>
      <c r="T136" s="2" t="str">
        <f>Table148[[#This Row],[Manufacturer''s Category]]</f>
        <v>Desono</v>
      </c>
      <c r="U136" s="2"/>
    </row>
    <row r="137" spans="1:21" ht="41.1" customHeight="1" x14ac:dyDescent="0.3">
      <c r="A137" s="2" t="str">
        <f t="shared" si="26"/>
        <v>Biamp Systems</v>
      </c>
      <c r="B137" s="17">
        <f t="shared" si="33"/>
        <v>46076</v>
      </c>
      <c r="C137" s="44" t="s">
        <v>4029</v>
      </c>
      <c r="D137" s="59" t="s">
        <v>2053</v>
      </c>
      <c r="E137" s="33" t="s">
        <v>38</v>
      </c>
      <c r="F137" s="40">
        <v>180</v>
      </c>
      <c r="G137" s="2" t="s">
        <v>2052</v>
      </c>
      <c r="H137" s="2" t="str">
        <f t="shared" si="27"/>
        <v>USD</v>
      </c>
      <c r="I137" s="2" t="str">
        <f>Table148[[#This Row],[Short Description]]</f>
        <v>MASK6C-W</v>
      </c>
      <c r="J137" s="2" t="s">
        <v>2054</v>
      </c>
      <c r="K137" s="2" t="s">
        <v>1794</v>
      </c>
      <c r="L137" s="2" t="str">
        <f t="shared" si="28"/>
        <v>Current</v>
      </c>
      <c r="M137" s="2" t="s">
        <v>1754</v>
      </c>
      <c r="N137" s="2" t="str">
        <f t="shared" si="29"/>
        <v>Standard Freight</v>
      </c>
      <c r="O137" s="2" t="str">
        <f t="shared" si="30"/>
        <v>n</v>
      </c>
      <c r="P137" s="2" t="str">
        <f t="shared" si="31"/>
        <v>n</v>
      </c>
      <c r="Q137" s="2" t="s">
        <v>58</v>
      </c>
      <c r="R137" s="2" t="s">
        <v>61</v>
      </c>
      <c r="S137" s="46" t="str">
        <f t="shared" si="32"/>
        <v>https://www.biamp.com</v>
      </c>
      <c r="T137" s="2" t="str">
        <f>Table148[[#This Row],[Manufacturer''s Category]]</f>
        <v>Desono</v>
      </c>
      <c r="U137" s="2"/>
    </row>
    <row r="138" spans="1:21" ht="41.1" customHeight="1" x14ac:dyDescent="0.3">
      <c r="A138" s="2" t="str">
        <f t="shared" si="26"/>
        <v>Biamp Systems</v>
      </c>
      <c r="B138" s="17">
        <f t="shared" si="33"/>
        <v>46076</v>
      </c>
      <c r="C138" s="44" t="s">
        <v>4030</v>
      </c>
      <c r="D138" s="59" t="s">
        <v>2056</v>
      </c>
      <c r="E138" s="33" t="s">
        <v>38</v>
      </c>
      <c r="F138" s="40">
        <v>32</v>
      </c>
      <c r="G138" s="2" t="s">
        <v>2055</v>
      </c>
      <c r="H138" s="2" t="str">
        <f t="shared" si="27"/>
        <v>USD</v>
      </c>
      <c r="I138" s="2" t="str">
        <f>Table148[[#This Row],[Short Description]]</f>
        <v>MASKCL-BL</v>
      </c>
      <c r="J138" s="2" t="s">
        <v>2057</v>
      </c>
      <c r="K138" s="2" t="s">
        <v>299</v>
      </c>
      <c r="L138" s="2" t="str">
        <f t="shared" si="28"/>
        <v>Current</v>
      </c>
      <c r="M138" s="2" t="s">
        <v>1754</v>
      </c>
      <c r="N138" s="2" t="str">
        <f t="shared" si="29"/>
        <v>Standard Freight</v>
      </c>
      <c r="O138" s="2" t="str">
        <f t="shared" si="30"/>
        <v>n</v>
      </c>
      <c r="P138" s="2" t="str">
        <f t="shared" si="31"/>
        <v>n</v>
      </c>
      <c r="Q138" s="2" t="s">
        <v>58</v>
      </c>
      <c r="R138" s="2" t="s">
        <v>61</v>
      </c>
      <c r="S138" s="46" t="str">
        <f t="shared" si="32"/>
        <v>https://www.biamp.com</v>
      </c>
      <c r="T138" s="2" t="str">
        <f>Table148[[#This Row],[Manufacturer''s Category]]</f>
        <v>Desono</v>
      </c>
      <c r="U138" s="2"/>
    </row>
    <row r="139" spans="1:21" ht="41.1" customHeight="1" x14ac:dyDescent="0.3">
      <c r="A139" s="2" t="str">
        <f t="shared" si="26"/>
        <v>Biamp Systems</v>
      </c>
      <c r="B139" s="17">
        <f t="shared" si="33"/>
        <v>46076</v>
      </c>
      <c r="C139" s="44" t="s">
        <v>4031</v>
      </c>
      <c r="D139" s="59" t="s">
        <v>2059</v>
      </c>
      <c r="E139" s="33" t="s">
        <v>38</v>
      </c>
      <c r="F139" s="40">
        <v>32</v>
      </c>
      <c r="G139" s="2" t="s">
        <v>2058</v>
      </c>
      <c r="H139" s="2" t="str">
        <f t="shared" si="27"/>
        <v>USD</v>
      </c>
      <c r="I139" s="2" t="str">
        <f>Table148[[#This Row],[Short Description]]</f>
        <v>MASKCL-W</v>
      </c>
      <c r="J139" s="2" t="s">
        <v>2060</v>
      </c>
      <c r="K139" s="2" t="s">
        <v>299</v>
      </c>
      <c r="L139" s="2" t="str">
        <f t="shared" si="28"/>
        <v>Current</v>
      </c>
      <c r="M139" s="2" t="s">
        <v>1754</v>
      </c>
      <c r="N139" s="2" t="str">
        <f t="shared" si="29"/>
        <v>Standard Freight</v>
      </c>
      <c r="O139" s="2" t="str">
        <f t="shared" si="30"/>
        <v>n</v>
      </c>
      <c r="P139" s="2" t="str">
        <f t="shared" si="31"/>
        <v>n</v>
      </c>
      <c r="Q139" s="2" t="s">
        <v>58</v>
      </c>
      <c r="R139" s="2" t="s">
        <v>61</v>
      </c>
      <c r="S139" s="46" t="str">
        <f t="shared" si="32"/>
        <v>https://www.biamp.com</v>
      </c>
      <c r="T139" s="2" t="str">
        <f>Table148[[#This Row],[Manufacturer''s Category]]</f>
        <v>Desono</v>
      </c>
      <c r="U139" s="2"/>
    </row>
    <row r="140" spans="1:21" ht="41.1" customHeight="1" x14ac:dyDescent="0.3">
      <c r="A140" s="2" t="str">
        <f t="shared" si="26"/>
        <v>Biamp Systems</v>
      </c>
      <c r="B140" s="17">
        <f t="shared" si="33"/>
        <v>46076</v>
      </c>
      <c r="C140" s="44" t="s">
        <v>4032</v>
      </c>
      <c r="D140" s="59" t="s">
        <v>2062</v>
      </c>
      <c r="E140" s="33" t="s">
        <v>38</v>
      </c>
      <c r="F140" s="40">
        <v>53</v>
      </c>
      <c r="G140" s="2" t="s">
        <v>2061</v>
      </c>
      <c r="H140" s="2" t="str">
        <f t="shared" si="27"/>
        <v>USD</v>
      </c>
      <c r="I140" s="2" t="str">
        <f>Table148[[#This Row],[Short Description]]</f>
        <v>MASKCV-BL</v>
      </c>
      <c r="J140" s="2" t="s">
        <v>2063</v>
      </c>
      <c r="K140" s="2" t="s">
        <v>299</v>
      </c>
      <c r="L140" s="2" t="str">
        <f t="shared" si="28"/>
        <v>Current</v>
      </c>
      <c r="M140" s="2" t="s">
        <v>1754</v>
      </c>
      <c r="N140" s="2" t="str">
        <f t="shared" si="29"/>
        <v>Standard Freight</v>
      </c>
      <c r="O140" s="2" t="str">
        <f t="shared" si="30"/>
        <v>n</v>
      </c>
      <c r="P140" s="2" t="str">
        <f t="shared" si="31"/>
        <v>n</v>
      </c>
      <c r="Q140" s="2" t="s">
        <v>58</v>
      </c>
      <c r="R140" s="2" t="s">
        <v>61</v>
      </c>
      <c r="S140" s="46" t="str">
        <f t="shared" si="32"/>
        <v>https://www.biamp.com</v>
      </c>
      <c r="T140" s="2" t="str">
        <f>Table148[[#This Row],[Manufacturer''s Category]]</f>
        <v>Desono</v>
      </c>
      <c r="U140" s="2"/>
    </row>
    <row r="141" spans="1:21" ht="41.1" customHeight="1" x14ac:dyDescent="0.3">
      <c r="A141" s="2" t="str">
        <f t="shared" si="26"/>
        <v>Biamp Systems</v>
      </c>
      <c r="B141" s="17">
        <f t="shared" si="33"/>
        <v>46076</v>
      </c>
      <c r="C141" s="44" t="s">
        <v>4033</v>
      </c>
      <c r="D141" s="59" t="s">
        <v>2065</v>
      </c>
      <c r="E141" s="33" t="s">
        <v>38</v>
      </c>
      <c r="F141" s="40">
        <v>53</v>
      </c>
      <c r="G141" s="2" t="s">
        <v>2064</v>
      </c>
      <c r="H141" s="2" t="str">
        <f t="shared" si="27"/>
        <v>USD</v>
      </c>
      <c r="I141" s="2" t="str">
        <f>Table148[[#This Row],[Short Description]]</f>
        <v>MASKCV-W</v>
      </c>
      <c r="J141" s="2" t="s">
        <v>2066</v>
      </c>
      <c r="K141" s="2" t="s">
        <v>299</v>
      </c>
      <c r="L141" s="2" t="str">
        <f t="shared" si="28"/>
        <v>Current</v>
      </c>
      <c r="M141" s="2" t="s">
        <v>1754</v>
      </c>
      <c r="N141" s="2" t="str">
        <f t="shared" si="29"/>
        <v>Standard Freight</v>
      </c>
      <c r="O141" s="2" t="str">
        <f t="shared" si="30"/>
        <v>n</v>
      </c>
      <c r="P141" s="2" t="str">
        <f t="shared" si="31"/>
        <v>n</v>
      </c>
      <c r="Q141" s="2" t="s">
        <v>58</v>
      </c>
      <c r="R141" s="2" t="s">
        <v>61</v>
      </c>
      <c r="S141" s="46" t="str">
        <f t="shared" si="32"/>
        <v>https://www.biamp.com</v>
      </c>
      <c r="T141" s="2" t="str">
        <f>Table148[[#This Row],[Manufacturer''s Category]]</f>
        <v>Desono</v>
      </c>
      <c r="U141" s="2"/>
    </row>
    <row r="142" spans="1:21" ht="41.1" customHeight="1" x14ac:dyDescent="0.3">
      <c r="A142" s="2" t="str">
        <f t="shared" ref="A142:A173" si="34">Company</f>
        <v>Biamp Systems</v>
      </c>
      <c r="B142" s="17">
        <f t="shared" si="33"/>
        <v>46076</v>
      </c>
      <c r="C142" s="44" t="s">
        <v>4034</v>
      </c>
      <c r="D142" s="59" t="s">
        <v>2068</v>
      </c>
      <c r="E142" s="33" t="s">
        <v>38</v>
      </c>
      <c r="F142" s="40">
        <v>85</v>
      </c>
      <c r="G142" s="2" t="s">
        <v>2067</v>
      </c>
      <c r="H142" s="2" t="str">
        <f t="shared" ref="H142:H173" si="35">Currency</f>
        <v>USD</v>
      </c>
      <c r="I142" s="2" t="str">
        <f>Table148[[#This Row],[Short Description]]</f>
        <v>MASKCW-BL</v>
      </c>
      <c r="J142" s="2" t="s">
        <v>2069</v>
      </c>
      <c r="K142" s="2" t="s">
        <v>299</v>
      </c>
      <c r="L142" s="2" t="str">
        <f t="shared" ref="L142:L173" si="36">ItemStatus</f>
        <v>Current</v>
      </c>
      <c r="M142" s="2" t="s">
        <v>1754</v>
      </c>
      <c r="N142" s="2" t="str">
        <f t="shared" ref="N142:N173" si="37">Freight</f>
        <v>Standard Freight</v>
      </c>
      <c r="O142" s="2" t="str">
        <f t="shared" ref="O142:O173" si="38">DropShip</f>
        <v>n</v>
      </c>
      <c r="P142" s="2" t="str">
        <f t="shared" ref="P142:P173" si="39">EnergyStar</f>
        <v>n</v>
      </c>
      <c r="Q142" s="2" t="s">
        <v>58</v>
      </c>
      <c r="R142" s="2" t="s">
        <v>61</v>
      </c>
      <c r="S142" s="46" t="str">
        <f t="shared" ref="S142:S173" si="40">URL</f>
        <v>https://www.biamp.com</v>
      </c>
      <c r="T142" s="2" t="str">
        <f>Table148[[#This Row],[Manufacturer''s Category]]</f>
        <v>Desono</v>
      </c>
      <c r="U142" s="2"/>
    </row>
    <row r="143" spans="1:21" ht="41.1" customHeight="1" x14ac:dyDescent="0.3">
      <c r="A143" s="2" t="str">
        <f t="shared" si="34"/>
        <v>Biamp Systems</v>
      </c>
      <c r="B143" s="17">
        <f t="shared" si="33"/>
        <v>46076</v>
      </c>
      <c r="C143" s="44" t="s">
        <v>4035</v>
      </c>
      <c r="D143" s="59" t="s">
        <v>2071</v>
      </c>
      <c r="E143" s="33" t="s">
        <v>38</v>
      </c>
      <c r="F143" s="40">
        <v>85</v>
      </c>
      <c r="G143" s="2" t="s">
        <v>2070</v>
      </c>
      <c r="H143" s="2" t="str">
        <f t="shared" si="35"/>
        <v>USD</v>
      </c>
      <c r="I143" s="2" t="str">
        <f>Table148[[#This Row],[Short Description]]</f>
        <v>MASKCW-W</v>
      </c>
      <c r="J143" s="2" t="s">
        <v>2072</v>
      </c>
      <c r="K143" s="2" t="s">
        <v>299</v>
      </c>
      <c r="L143" s="2" t="str">
        <f t="shared" si="36"/>
        <v>Current</v>
      </c>
      <c r="M143" s="2" t="s">
        <v>1754</v>
      </c>
      <c r="N143" s="2" t="str">
        <f t="shared" si="37"/>
        <v>Standard Freight</v>
      </c>
      <c r="O143" s="2" t="str">
        <f t="shared" si="38"/>
        <v>n</v>
      </c>
      <c r="P143" s="2" t="str">
        <f t="shared" si="39"/>
        <v>n</v>
      </c>
      <c r="Q143" s="2" t="s">
        <v>58</v>
      </c>
      <c r="R143" s="2" t="s">
        <v>61</v>
      </c>
      <c r="S143" s="46" t="str">
        <f t="shared" si="40"/>
        <v>https://www.biamp.com</v>
      </c>
      <c r="T143" s="2" t="str">
        <f>Table148[[#This Row],[Manufacturer''s Category]]</f>
        <v>Desono</v>
      </c>
      <c r="U143" s="2"/>
    </row>
    <row r="144" spans="1:21" ht="41.1" customHeight="1" x14ac:dyDescent="0.3">
      <c r="A144" s="2" t="str">
        <f t="shared" si="34"/>
        <v>Biamp Systems</v>
      </c>
      <c r="B144" s="17">
        <f t="shared" si="33"/>
        <v>46076</v>
      </c>
      <c r="C144" s="44" t="s">
        <v>4038</v>
      </c>
      <c r="D144" s="59" t="s">
        <v>2074</v>
      </c>
      <c r="E144" s="33" t="s">
        <v>2075</v>
      </c>
      <c r="F144" s="40">
        <v>969</v>
      </c>
      <c r="G144" s="2" t="s">
        <v>2073</v>
      </c>
      <c r="H144" s="2" t="str">
        <f t="shared" si="35"/>
        <v>USD</v>
      </c>
      <c r="I144" s="2" t="str">
        <f>Table148[[#This Row],[Short Description]]</f>
        <v>MC-250 Black</v>
      </c>
      <c r="J144" s="2" t="s">
        <v>2076</v>
      </c>
      <c r="K144" s="2" t="s">
        <v>299</v>
      </c>
      <c r="L144" s="2" t="str">
        <f t="shared" si="36"/>
        <v>Current</v>
      </c>
      <c r="M144" s="2" t="s">
        <v>1754</v>
      </c>
      <c r="N144" s="2" t="str">
        <f t="shared" si="37"/>
        <v>Standard Freight</v>
      </c>
      <c r="O144" s="2" t="str">
        <f t="shared" si="38"/>
        <v>n</v>
      </c>
      <c r="P144" s="2" t="str">
        <f t="shared" si="39"/>
        <v>n</v>
      </c>
      <c r="Q144" s="2" t="s">
        <v>58</v>
      </c>
      <c r="R144" s="2" t="s">
        <v>61</v>
      </c>
      <c r="S144" s="46" t="str">
        <f t="shared" si="40"/>
        <v>https://www.biamp.com</v>
      </c>
      <c r="T144" s="2" t="str">
        <f>Table148[[#This Row],[Manufacturer''s Category]]</f>
        <v>Desono</v>
      </c>
      <c r="U144" s="50"/>
    </row>
    <row r="145" spans="1:21" ht="41.1" customHeight="1" x14ac:dyDescent="0.3">
      <c r="A145" s="2" t="str">
        <f t="shared" si="34"/>
        <v>Biamp Systems</v>
      </c>
      <c r="B145" s="17">
        <f t="shared" si="33"/>
        <v>46076</v>
      </c>
      <c r="C145" s="44" t="s">
        <v>4039</v>
      </c>
      <c r="D145" s="59" t="s">
        <v>2078</v>
      </c>
      <c r="E145" s="33" t="s">
        <v>2075</v>
      </c>
      <c r="F145" s="40">
        <v>969</v>
      </c>
      <c r="G145" s="2" t="s">
        <v>2077</v>
      </c>
      <c r="H145" s="2" t="str">
        <f t="shared" si="35"/>
        <v>USD</v>
      </c>
      <c r="I145" s="2" t="str">
        <f>Table148[[#This Row],[Short Description]]</f>
        <v>MC-250 White</v>
      </c>
      <c r="J145" s="2" t="s">
        <v>2079</v>
      </c>
      <c r="K145" s="2" t="s">
        <v>299</v>
      </c>
      <c r="L145" s="2" t="str">
        <f t="shared" si="36"/>
        <v>Current</v>
      </c>
      <c r="M145" s="2" t="s">
        <v>1754</v>
      </c>
      <c r="N145" s="2" t="str">
        <f t="shared" si="37"/>
        <v>Standard Freight</v>
      </c>
      <c r="O145" s="2" t="str">
        <f t="shared" si="38"/>
        <v>n</v>
      </c>
      <c r="P145" s="2" t="str">
        <f t="shared" si="39"/>
        <v>n</v>
      </c>
      <c r="Q145" s="2" t="s">
        <v>58</v>
      </c>
      <c r="R145" s="2" t="s">
        <v>61</v>
      </c>
      <c r="S145" s="46" t="str">
        <f t="shared" si="40"/>
        <v>https://www.biamp.com</v>
      </c>
      <c r="T145" s="2" t="str">
        <f>Table148[[#This Row],[Manufacturer''s Category]]</f>
        <v>Desono</v>
      </c>
      <c r="U145" s="50"/>
    </row>
    <row r="146" spans="1:21" ht="41.1" customHeight="1" x14ac:dyDescent="0.3">
      <c r="A146" s="2" t="str">
        <f t="shared" si="34"/>
        <v>Biamp Systems</v>
      </c>
      <c r="B146" s="17">
        <f t="shared" si="33"/>
        <v>46076</v>
      </c>
      <c r="C146" s="47" t="s">
        <v>4040</v>
      </c>
      <c r="D146" s="59" t="s">
        <v>2081</v>
      </c>
      <c r="E146" s="33" t="s">
        <v>38</v>
      </c>
      <c r="F146" s="40">
        <v>1342</v>
      </c>
      <c r="G146" s="2" t="s">
        <v>2080</v>
      </c>
      <c r="H146" s="2" t="str">
        <f t="shared" si="35"/>
        <v>USD</v>
      </c>
      <c r="I146" s="2" t="str">
        <f>Table148[[#This Row],[Short Description]]</f>
        <v>MC-PHK16-12PK Black</v>
      </c>
      <c r="J146" s="2" t="s">
        <v>2082</v>
      </c>
      <c r="K146" s="2" t="s">
        <v>391</v>
      </c>
      <c r="L146" s="2" t="str">
        <f t="shared" si="36"/>
        <v>Current</v>
      </c>
      <c r="M146" s="2" t="s">
        <v>1754</v>
      </c>
      <c r="N146" s="2" t="str">
        <f t="shared" si="37"/>
        <v>Standard Freight</v>
      </c>
      <c r="O146" s="2" t="str">
        <f t="shared" si="38"/>
        <v>n</v>
      </c>
      <c r="P146" s="2" t="str">
        <f t="shared" si="39"/>
        <v>n</v>
      </c>
      <c r="Q146" s="2" t="s">
        <v>58</v>
      </c>
      <c r="R146" s="2" t="s">
        <v>61</v>
      </c>
      <c r="S146" s="46" t="str">
        <f t="shared" si="40"/>
        <v>https://www.biamp.com</v>
      </c>
      <c r="T146" s="2" t="str">
        <f>Table148[[#This Row],[Manufacturer''s Category]]</f>
        <v>Desono</v>
      </c>
      <c r="U146" s="50"/>
    </row>
    <row r="147" spans="1:21" ht="41.1" customHeight="1" x14ac:dyDescent="0.3">
      <c r="A147" s="2" t="str">
        <f t="shared" si="34"/>
        <v>Biamp Systems</v>
      </c>
      <c r="B147" s="17">
        <f t="shared" si="33"/>
        <v>46076</v>
      </c>
      <c r="C147" s="47" t="s">
        <v>4041</v>
      </c>
      <c r="D147" s="59" t="s">
        <v>2084</v>
      </c>
      <c r="E147" s="33" t="s">
        <v>38</v>
      </c>
      <c r="F147" s="40">
        <v>1342</v>
      </c>
      <c r="G147" s="2" t="s">
        <v>2083</v>
      </c>
      <c r="H147" s="2" t="str">
        <f t="shared" si="35"/>
        <v>USD</v>
      </c>
      <c r="I147" s="2" t="str">
        <f>Table148[[#This Row],[Short Description]]</f>
        <v>MC-PHK16-12PK White</v>
      </c>
      <c r="J147" s="2" t="s">
        <v>2085</v>
      </c>
      <c r="K147" s="2" t="s">
        <v>391</v>
      </c>
      <c r="L147" s="2" t="str">
        <f t="shared" si="36"/>
        <v>Current</v>
      </c>
      <c r="M147" s="2" t="s">
        <v>1754</v>
      </c>
      <c r="N147" s="2" t="str">
        <f t="shared" si="37"/>
        <v>Standard Freight</v>
      </c>
      <c r="O147" s="2" t="str">
        <f t="shared" si="38"/>
        <v>n</v>
      </c>
      <c r="P147" s="2" t="str">
        <f t="shared" si="39"/>
        <v>n</v>
      </c>
      <c r="Q147" s="2" t="s">
        <v>58</v>
      </c>
      <c r="R147" s="2" t="s">
        <v>61</v>
      </c>
      <c r="S147" s="46" t="str">
        <f t="shared" si="40"/>
        <v>https://www.biamp.com</v>
      </c>
      <c r="T147" s="2" t="str">
        <f>Table148[[#This Row],[Manufacturer''s Category]]</f>
        <v>Desono</v>
      </c>
      <c r="U147" s="50"/>
    </row>
    <row r="148" spans="1:21" ht="41.1" customHeight="1" x14ac:dyDescent="0.3">
      <c r="A148" s="2" t="str">
        <f t="shared" si="34"/>
        <v>Biamp Systems</v>
      </c>
      <c r="B148" s="17">
        <f t="shared" si="33"/>
        <v>46076</v>
      </c>
      <c r="C148" s="44" t="s">
        <v>4042</v>
      </c>
      <c r="D148" s="59" t="s">
        <v>2087</v>
      </c>
      <c r="E148" s="33" t="s">
        <v>38</v>
      </c>
      <c r="F148" s="40">
        <v>642</v>
      </c>
      <c r="G148" s="2" t="s">
        <v>2086</v>
      </c>
      <c r="H148" s="2" t="str">
        <f t="shared" si="35"/>
        <v>USD</v>
      </c>
      <c r="I148" s="2" t="str">
        <f>Table148[[#This Row],[Short Description]]</f>
        <v>MC-SK10 Black</v>
      </c>
      <c r="J148" s="2" t="s">
        <v>2088</v>
      </c>
      <c r="K148" s="2" t="s">
        <v>299</v>
      </c>
      <c r="L148" s="2" t="str">
        <f t="shared" si="36"/>
        <v>Current</v>
      </c>
      <c r="M148" s="2" t="s">
        <v>1754</v>
      </c>
      <c r="N148" s="2" t="str">
        <f t="shared" si="37"/>
        <v>Standard Freight</v>
      </c>
      <c r="O148" s="2" t="str">
        <f t="shared" si="38"/>
        <v>n</v>
      </c>
      <c r="P148" s="2" t="str">
        <f t="shared" si="39"/>
        <v>n</v>
      </c>
      <c r="Q148" s="2" t="s">
        <v>58</v>
      </c>
      <c r="R148" s="2" t="s">
        <v>61</v>
      </c>
      <c r="S148" s="46" t="str">
        <f t="shared" si="40"/>
        <v>https://www.biamp.com</v>
      </c>
      <c r="T148" s="2" t="str">
        <f>Table148[[#This Row],[Manufacturer''s Category]]</f>
        <v>Desono</v>
      </c>
      <c r="U148" s="50"/>
    </row>
    <row r="149" spans="1:21" ht="41.1" customHeight="1" x14ac:dyDescent="0.3">
      <c r="A149" s="2" t="str">
        <f t="shared" si="34"/>
        <v>Biamp Systems</v>
      </c>
      <c r="B149" s="17">
        <f t="shared" si="33"/>
        <v>46076</v>
      </c>
      <c r="C149" s="44" t="s">
        <v>4043</v>
      </c>
      <c r="D149" s="59" t="s">
        <v>2090</v>
      </c>
      <c r="E149" s="33" t="s">
        <v>38</v>
      </c>
      <c r="F149" s="40">
        <v>642</v>
      </c>
      <c r="G149" s="2" t="s">
        <v>2089</v>
      </c>
      <c r="H149" s="2" t="str">
        <f t="shared" si="35"/>
        <v>USD</v>
      </c>
      <c r="I149" s="2" t="str">
        <f>Table148[[#This Row],[Short Description]]</f>
        <v>MC-SK10 White</v>
      </c>
      <c r="J149" s="2" t="s">
        <v>2091</v>
      </c>
      <c r="K149" s="2" t="s">
        <v>299</v>
      </c>
      <c r="L149" s="2" t="str">
        <f t="shared" si="36"/>
        <v>Current</v>
      </c>
      <c r="M149" s="2" t="s">
        <v>1754</v>
      </c>
      <c r="N149" s="2" t="str">
        <f t="shared" si="37"/>
        <v>Standard Freight</v>
      </c>
      <c r="O149" s="2" t="str">
        <f t="shared" si="38"/>
        <v>n</v>
      </c>
      <c r="P149" s="2" t="str">
        <f t="shared" si="39"/>
        <v>n</v>
      </c>
      <c r="Q149" s="2" t="s">
        <v>58</v>
      </c>
      <c r="R149" s="2" t="s">
        <v>61</v>
      </c>
      <c r="S149" s="46" t="str">
        <f t="shared" si="40"/>
        <v>https://www.biamp.com</v>
      </c>
      <c r="T149" s="2" t="str">
        <f>Table148[[#This Row],[Manufacturer''s Category]]</f>
        <v>Desono</v>
      </c>
      <c r="U149" s="50"/>
    </row>
    <row r="150" spans="1:21" ht="41.1" customHeight="1" x14ac:dyDescent="0.3">
      <c r="A150" s="2" t="str">
        <f t="shared" si="34"/>
        <v>Biamp Systems</v>
      </c>
      <c r="B150" s="17">
        <f t="shared" si="33"/>
        <v>46076</v>
      </c>
      <c r="C150" s="44" t="s">
        <v>4061</v>
      </c>
      <c r="D150" s="59" t="s">
        <v>2093</v>
      </c>
      <c r="E150" s="33" t="s">
        <v>38</v>
      </c>
      <c r="F150" s="40">
        <v>286</v>
      </c>
      <c r="G150" s="2" t="s">
        <v>2092</v>
      </c>
      <c r="H150" s="2" t="str">
        <f t="shared" si="35"/>
        <v>USD</v>
      </c>
      <c r="I150" s="2" t="str">
        <f>Table148[[#This Row],[Short Description]]</f>
        <v>P30DT-BL</v>
      </c>
      <c r="J150" s="2" t="s">
        <v>2094</v>
      </c>
      <c r="K150" s="2" t="s">
        <v>1784</v>
      </c>
      <c r="L150" s="2" t="str">
        <f t="shared" si="36"/>
        <v>Current</v>
      </c>
      <c r="M150" s="2" t="s">
        <v>1754</v>
      </c>
      <c r="N150" s="2" t="str">
        <f t="shared" si="37"/>
        <v>Standard Freight</v>
      </c>
      <c r="O150" s="2" t="str">
        <f t="shared" si="38"/>
        <v>n</v>
      </c>
      <c r="P150" s="2" t="str">
        <f t="shared" si="39"/>
        <v>n</v>
      </c>
      <c r="Q150" s="2" t="s">
        <v>58</v>
      </c>
      <c r="R150" s="2" t="s">
        <v>61</v>
      </c>
      <c r="S150" s="46" t="str">
        <f t="shared" si="40"/>
        <v>https://www.biamp.com</v>
      </c>
      <c r="T150" s="2" t="str">
        <f>Table148[[#This Row],[Manufacturer''s Category]]</f>
        <v>Desono</v>
      </c>
      <c r="U150" s="2"/>
    </row>
    <row r="151" spans="1:21" ht="41.1" customHeight="1" x14ac:dyDescent="0.3">
      <c r="A151" s="2" t="str">
        <f t="shared" si="34"/>
        <v>Biamp Systems</v>
      </c>
      <c r="B151" s="17">
        <f t="shared" si="33"/>
        <v>46076</v>
      </c>
      <c r="C151" s="44" t="s">
        <v>4062</v>
      </c>
      <c r="D151" s="59" t="s">
        <v>2096</v>
      </c>
      <c r="E151" s="33" t="s">
        <v>38</v>
      </c>
      <c r="F151" s="40">
        <v>286</v>
      </c>
      <c r="G151" s="2" t="s">
        <v>2095</v>
      </c>
      <c r="H151" s="2" t="str">
        <f t="shared" si="35"/>
        <v>USD</v>
      </c>
      <c r="I151" s="2" t="str">
        <f>Table148[[#This Row],[Short Description]]</f>
        <v>P30DT-W</v>
      </c>
      <c r="J151" s="2" t="s">
        <v>2097</v>
      </c>
      <c r="K151" s="2" t="s">
        <v>1784</v>
      </c>
      <c r="L151" s="2" t="str">
        <f t="shared" si="36"/>
        <v>Current</v>
      </c>
      <c r="M151" s="2" t="s">
        <v>1754</v>
      </c>
      <c r="N151" s="2" t="str">
        <f t="shared" si="37"/>
        <v>Standard Freight</v>
      </c>
      <c r="O151" s="2" t="str">
        <f t="shared" si="38"/>
        <v>n</v>
      </c>
      <c r="P151" s="2" t="str">
        <f t="shared" si="39"/>
        <v>n</v>
      </c>
      <c r="Q151" s="2" t="s">
        <v>58</v>
      </c>
      <c r="R151" s="2" t="s">
        <v>61</v>
      </c>
      <c r="S151" s="46" t="str">
        <f t="shared" si="40"/>
        <v>https://www.biamp.com</v>
      </c>
      <c r="T151" s="2" t="str">
        <f>Table148[[#This Row],[Manufacturer''s Category]]</f>
        <v>Desono</v>
      </c>
      <c r="U151" s="2"/>
    </row>
    <row r="152" spans="1:21" ht="41.1" customHeight="1" x14ac:dyDescent="0.3">
      <c r="A152" s="2" t="str">
        <f t="shared" si="34"/>
        <v>Biamp Systems</v>
      </c>
      <c r="B152" s="17">
        <f t="shared" si="33"/>
        <v>46076</v>
      </c>
      <c r="C152" s="44" t="s">
        <v>4063</v>
      </c>
      <c r="D152" s="59" t="s">
        <v>2099</v>
      </c>
      <c r="E152" s="33" t="s">
        <v>38</v>
      </c>
      <c r="F152" s="40">
        <v>492</v>
      </c>
      <c r="G152" s="2" t="s">
        <v>2098</v>
      </c>
      <c r="H152" s="2" t="str">
        <f t="shared" si="35"/>
        <v>USD</v>
      </c>
      <c r="I152" s="2" t="str">
        <f>Table148[[#This Row],[Short Description]]</f>
        <v>P6 Black</v>
      </c>
      <c r="J152" s="2" t="s">
        <v>2100</v>
      </c>
      <c r="K152" s="2" t="s">
        <v>1784</v>
      </c>
      <c r="L152" s="2" t="str">
        <f t="shared" si="36"/>
        <v>Current</v>
      </c>
      <c r="M152" s="2" t="s">
        <v>1754</v>
      </c>
      <c r="N152" s="2" t="str">
        <f t="shared" si="37"/>
        <v>Standard Freight</v>
      </c>
      <c r="O152" s="2" t="str">
        <f t="shared" si="38"/>
        <v>n</v>
      </c>
      <c r="P152" s="2" t="str">
        <f t="shared" si="39"/>
        <v>n</v>
      </c>
      <c r="Q152" s="2" t="s">
        <v>58</v>
      </c>
      <c r="R152" s="2" t="s">
        <v>61</v>
      </c>
      <c r="S152" s="46" t="str">
        <f t="shared" si="40"/>
        <v>https://www.biamp.com</v>
      </c>
      <c r="T152" s="2" t="str">
        <f>Table148[[#This Row],[Manufacturer''s Category]]</f>
        <v>Desono</v>
      </c>
      <c r="U152" s="50"/>
    </row>
    <row r="153" spans="1:21" ht="41.1" customHeight="1" x14ac:dyDescent="0.3">
      <c r="A153" s="2" t="str">
        <f t="shared" si="34"/>
        <v>Biamp Systems</v>
      </c>
      <c r="B153" s="17">
        <f t="shared" si="33"/>
        <v>46076</v>
      </c>
      <c r="C153" s="44" t="s">
        <v>4064</v>
      </c>
      <c r="D153" s="59" t="s">
        <v>2102</v>
      </c>
      <c r="E153" s="33" t="s">
        <v>38</v>
      </c>
      <c r="F153" s="40">
        <v>492</v>
      </c>
      <c r="G153" s="2" t="s">
        <v>2101</v>
      </c>
      <c r="H153" s="2" t="str">
        <f t="shared" si="35"/>
        <v>USD</v>
      </c>
      <c r="I153" s="2" t="str">
        <f>Table148[[#This Row],[Short Description]]</f>
        <v>P6 White</v>
      </c>
      <c r="J153" s="2" t="s">
        <v>2103</v>
      </c>
      <c r="K153" s="2" t="s">
        <v>1784</v>
      </c>
      <c r="L153" s="2" t="str">
        <f t="shared" si="36"/>
        <v>Current</v>
      </c>
      <c r="M153" s="2" t="s">
        <v>1754</v>
      </c>
      <c r="N153" s="2" t="str">
        <f t="shared" si="37"/>
        <v>Standard Freight</v>
      </c>
      <c r="O153" s="2" t="str">
        <f t="shared" si="38"/>
        <v>n</v>
      </c>
      <c r="P153" s="2" t="str">
        <f t="shared" si="39"/>
        <v>n</v>
      </c>
      <c r="Q153" s="2" t="s">
        <v>58</v>
      </c>
      <c r="R153" s="2" t="s">
        <v>61</v>
      </c>
      <c r="S153" s="46" t="str">
        <f t="shared" si="40"/>
        <v>https://www.biamp.com</v>
      </c>
      <c r="T153" s="2" t="str">
        <f>Table148[[#This Row],[Manufacturer''s Category]]</f>
        <v>Desono</v>
      </c>
      <c r="U153" s="50"/>
    </row>
    <row r="154" spans="1:21" ht="41.1" customHeight="1" x14ac:dyDescent="0.3">
      <c r="A154" s="2" t="str">
        <f t="shared" si="34"/>
        <v>Biamp Systems</v>
      </c>
      <c r="B154" s="17">
        <f t="shared" si="33"/>
        <v>46076</v>
      </c>
      <c r="C154" s="44" t="s">
        <v>4065</v>
      </c>
      <c r="D154" s="59" t="s">
        <v>2105</v>
      </c>
      <c r="E154" s="33" t="s">
        <v>38</v>
      </c>
      <c r="F154" s="40">
        <v>382</v>
      </c>
      <c r="G154" s="2" t="s">
        <v>2104</v>
      </c>
      <c r="H154" s="2" t="str">
        <f t="shared" si="35"/>
        <v>USD</v>
      </c>
      <c r="I154" s="2" t="str">
        <f>Table148[[#This Row],[Short Description]]</f>
        <v>P60DT-BL</v>
      </c>
      <c r="J154" s="2" t="s">
        <v>2106</v>
      </c>
      <c r="K154" s="2" t="s">
        <v>1784</v>
      </c>
      <c r="L154" s="2" t="str">
        <f t="shared" si="36"/>
        <v>Current</v>
      </c>
      <c r="M154" s="2" t="s">
        <v>1754</v>
      </c>
      <c r="N154" s="2" t="str">
        <f t="shared" si="37"/>
        <v>Standard Freight</v>
      </c>
      <c r="O154" s="2" t="str">
        <f t="shared" si="38"/>
        <v>n</v>
      </c>
      <c r="P154" s="2" t="str">
        <f t="shared" si="39"/>
        <v>n</v>
      </c>
      <c r="Q154" s="2" t="s">
        <v>58</v>
      </c>
      <c r="R154" s="2" t="s">
        <v>61</v>
      </c>
      <c r="S154" s="46" t="str">
        <f t="shared" si="40"/>
        <v>https://www.biamp.com</v>
      </c>
      <c r="T154" s="2" t="str">
        <f>Table148[[#This Row],[Manufacturer''s Category]]</f>
        <v>Desono</v>
      </c>
      <c r="U154" s="2"/>
    </row>
    <row r="155" spans="1:21" ht="41.1" customHeight="1" x14ac:dyDescent="0.3">
      <c r="A155" s="2" t="str">
        <f t="shared" si="34"/>
        <v>Biamp Systems</v>
      </c>
      <c r="B155" s="17">
        <f t="shared" si="33"/>
        <v>46076</v>
      </c>
      <c r="C155" s="44" t="s">
        <v>4066</v>
      </c>
      <c r="D155" s="59" t="s">
        <v>2108</v>
      </c>
      <c r="E155" s="33" t="s">
        <v>38</v>
      </c>
      <c r="F155" s="40">
        <v>382</v>
      </c>
      <c r="G155" s="2" t="s">
        <v>2107</v>
      </c>
      <c r="H155" s="2" t="str">
        <f t="shared" si="35"/>
        <v>USD</v>
      </c>
      <c r="I155" s="2" t="str">
        <f>Table148[[#This Row],[Short Description]]</f>
        <v>P60DT-W</v>
      </c>
      <c r="J155" s="2" t="s">
        <v>2109</v>
      </c>
      <c r="K155" s="2" t="s">
        <v>1784</v>
      </c>
      <c r="L155" s="2" t="str">
        <f t="shared" si="36"/>
        <v>Current</v>
      </c>
      <c r="M155" s="2" t="s">
        <v>1754</v>
      </c>
      <c r="N155" s="2" t="str">
        <f t="shared" si="37"/>
        <v>Standard Freight</v>
      </c>
      <c r="O155" s="2" t="str">
        <f t="shared" si="38"/>
        <v>n</v>
      </c>
      <c r="P155" s="2" t="str">
        <f t="shared" si="39"/>
        <v>n</v>
      </c>
      <c r="Q155" s="2" t="s">
        <v>58</v>
      </c>
      <c r="R155" s="2" t="s">
        <v>61</v>
      </c>
      <c r="S155" s="46" t="str">
        <f t="shared" si="40"/>
        <v>https://www.biamp.com</v>
      </c>
      <c r="T155" s="2" t="str">
        <f>Table148[[#This Row],[Manufacturer''s Category]]</f>
        <v>Desono</v>
      </c>
      <c r="U155" s="2"/>
    </row>
    <row r="156" spans="1:21" ht="41.1" customHeight="1" x14ac:dyDescent="0.3">
      <c r="A156" s="2" t="str">
        <f t="shared" si="34"/>
        <v>Biamp Systems</v>
      </c>
      <c r="B156" s="17">
        <f t="shared" si="33"/>
        <v>46076</v>
      </c>
      <c r="C156" s="44" t="s">
        <v>4067</v>
      </c>
      <c r="D156" s="59" t="s">
        <v>2111</v>
      </c>
      <c r="E156" s="33" t="s">
        <v>38</v>
      </c>
      <c r="F156" s="40">
        <v>492</v>
      </c>
      <c r="G156" s="2" t="s">
        <v>2110</v>
      </c>
      <c r="H156" s="2" t="str">
        <f t="shared" si="35"/>
        <v>USD</v>
      </c>
      <c r="I156" s="2" t="str">
        <f>Table148[[#This Row],[Short Description]]</f>
        <v>P6-SM Black</v>
      </c>
      <c r="J156" s="2" t="s">
        <v>2112</v>
      </c>
      <c r="K156" s="2" t="s">
        <v>1784</v>
      </c>
      <c r="L156" s="2" t="str">
        <f t="shared" si="36"/>
        <v>Current</v>
      </c>
      <c r="M156" s="2" t="s">
        <v>1754</v>
      </c>
      <c r="N156" s="2" t="str">
        <f t="shared" si="37"/>
        <v>Standard Freight</v>
      </c>
      <c r="O156" s="2" t="str">
        <f t="shared" si="38"/>
        <v>n</v>
      </c>
      <c r="P156" s="2" t="str">
        <f t="shared" si="39"/>
        <v>n</v>
      </c>
      <c r="Q156" s="2" t="s">
        <v>58</v>
      </c>
      <c r="R156" s="2" t="s">
        <v>61</v>
      </c>
      <c r="S156" s="46" t="str">
        <f t="shared" si="40"/>
        <v>https://www.biamp.com</v>
      </c>
      <c r="T156" s="2" t="str">
        <f>Table148[[#This Row],[Manufacturer''s Category]]</f>
        <v>Desono</v>
      </c>
      <c r="U156" s="50"/>
    </row>
    <row r="157" spans="1:21" ht="41.1" customHeight="1" x14ac:dyDescent="0.3">
      <c r="A157" s="2" t="str">
        <f t="shared" si="34"/>
        <v>Biamp Systems</v>
      </c>
      <c r="B157" s="17">
        <f t="shared" si="33"/>
        <v>46076</v>
      </c>
      <c r="C157" s="44" t="s">
        <v>4068</v>
      </c>
      <c r="D157" s="59" t="s">
        <v>2114</v>
      </c>
      <c r="E157" s="33" t="s">
        <v>38</v>
      </c>
      <c r="F157" s="40">
        <v>492</v>
      </c>
      <c r="G157" s="2" t="s">
        <v>2113</v>
      </c>
      <c r="H157" s="2" t="str">
        <f t="shared" si="35"/>
        <v>USD</v>
      </c>
      <c r="I157" s="2" t="str">
        <f>Table148[[#This Row],[Short Description]]</f>
        <v>P6-SM White</v>
      </c>
      <c r="J157" s="2" t="s">
        <v>2115</v>
      </c>
      <c r="K157" s="2" t="s">
        <v>1784</v>
      </c>
      <c r="L157" s="2" t="str">
        <f t="shared" si="36"/>
        <v>Current</v>
      </c>
      <c r="M157" s="2" t="s">
        <v>1754</v>
      </c>
      <c r="N157" s="2" t="str">
        <f t="shared" si="37"/>
        <v>Standard Freight</v>
      </c>
      <c r="O157" s="2" t="str">
        <f t="shared" si="38"/>
        <v>n</v>
      </c>
      <c r="P157" s="2" t="str">
        <f t="shared" si="39"/>
        <v>n</v>
      </c>
      <c r="Q157" s="2" t="s">
        <v>58</v>
      </c>
      <c r="R157" s="2" t="s">
        <v>61</v>
      </c>
      <c r="S157" s="46" t="str">
        <f t="shared" si="40"/>
        <v>https://www.biamp.com</v>
      </c>
      <c r="T157" s="2" t="str">
        <f>Table148[[#This Row],[Manufacturer''s Category]]</f>
        <v>Desono</v>
      </c>
      <c r="U157" s="50"/>
    </row>
    <row r="158" spans="1:21" ht="41.1" customHeight="1" x14ac:dyDescent="0.3">
      <c r="A158" s="2" t="str">
        <f t="shared" si="34"/>
        <v>Biamp Systems</v>
      </c>
      <c r="B158" s="17">
        <f t="shared" si="33"/>
        <v>46076</v>
      </c>
      <c r="C158" s="44" t="s">
        <v>4103</v>
      </c>
      <c r="D158" s="62" t="s">
        <v>2117</v>
      </c>
      <c r="E158" s="33" t="s">
        <v>38</v>
      </c>
      <c r="F158" s="40">
        <v>123</v>
      </c>
      <c r="G158" s="2" t="s">
        <v>2116</v>
      </c>
      <c r="H158" s="2" t="str">
        <f t="shared" si="35"/>
        <v>USD</v>
      </c>
      <c r="I158" s="2" t="str">
        <f>Table148[[#This Row],[Short Description]]</f>
        <v>PHK-30</v>
      </c>
      <c r="J158" s="2" t="s">
        <v>2118</v>
      </c>
      <c r="K158" s="2" t="s">
        <v>391</v>
      </c>
      <c r="L158" s="2" t="str">
        <f t="shared" si="36"/>
        <v>Current</v>
      </c>
      <c r="M158" s="2" t="s">
        <v>1754</v>
      </c>
      <c r="N158" s="2" t="str">
        <f t="shared" si="37"/>
        <v>Standard Freight</v>
      </c>
      <c r="O158" s="2" t="str">
        <f t="shared" si="38"/>
        <v>n</v>
      </c>
      <c r="P158" s="2" t="str">
        <f t="shared" si="39"/>
        <v>n</v>
      </c>
      <c r="Q158" s="2" t="s">
        <v>39</v>
      </c>
      <c r="R158" s="2" t="s">
        <v>121</v>
      </c>
      <c r="S158" s="46" t="str">
        <f t="shared" si="40"/>
        <v>https://www.biamp.com</v>
      </c>
      <c r="T158" s="2" t="str">
        <f>Table148[[#This Row],[Manufacturer''s Category]]</f>
        <v>Desono</v>
      </c>
      <c r="U158" s="2"/>
    </row>
    <row r="159" spans="1:21" ht="42" customHeight="1" x14ac:dyDescent="0.3">
      <c r="A159" s="2" t="str">
        <f t="shared" si="34"/>
        <v>Biamp Systems</v>
      </c>
      <c r="B159" s="17">
        <f t="shared" si="33"/>
        <v>46076</v>
      </c>
      <c r="C159" s="44" t="s">
        <v>4115</v>
      </c>
      <c r="D159" s="59" t="s">
        <v>2120</v>
      </c>
      <c r="E159" s="2" t="s">
        <v>38</v>
      </c>
      <c r="F159" s="40">
        <v>25</v>
      </c>
      <c r="G159" s="2" t="s">
        <v>2119</v>
      </c>
      <c r="H159" s="2" t="str">
        <f t="shared" si="35"/>
        <v>USD</v>
      </c>
      <c r="I159" s="2" t="str">
        <f>Table148[[#This Row],[Short Description]]</f>
        <v>PSC</v>
      </c>
      <c r="J159" s="2" t="s">
        <v>2121</v>
      </c>
      <c r="K159" s="2" t="s">
        <v>391</v>
      </c>
      <c r="L159" s="2" t="str">
        <f t="shared" si="36"/>
        <v>Current</v>
      </c>
      <c r="M159" s="2" t="s">
        <v>1754</v>
      </c>
      <c r="N159" s="2" t="str">
        <f t="shared" si="37"/>
        <v>Standard Freight</v>
      </c>
      <c r="O159" s="2" t="str">
        <f t="shared" si="38"/>
        <v>n</v>
      </c>
      <c r="P159" s="2" t="str">
        <f t="shared" si="39"/>
        <v>n</v>
      </c>
      <c r="Q159" s="2" t="s">
        <v>39</v>
      </c>
      <c r="R159" s="2" t="s">
        <v>121</v>
      </c>
      <c r="S159" s="46" t="str">
        <f t="shared" si="40"/>
        <v>https://www.biamp.com</v>
      </c>
      <c r="T159" s="2" t="str">
        <f>Table148[[#This Row],[Manufacturer''s Category]]</f>
        <v>Desono</v>
      </c>
      <c r="U159" s="2"/>
    </row>
    <row r="160" spans="1:21" ht="42" customHeight="1" x14ac:dyDescent="0.3">
      <c r="A160" s="2" t="str">
        <f t="shared" si="34"/>
        <v>Biamp Systems</v>
      </c>
      <c r="B160" s="17">
        <f t="shared" si="33"/>
        <v>46076</v>
      </c>
      <c r="C160" s="44" t="s">
        <v>4116</v>
      </c>
      <c r="D160" s="59" t="s">
        <v>2123</v>
      </c>
      <c r="E160" s="2" t="s">
        <v>38</v>
      </c>
      <c r="F160" s="40">
        <v>61</v>
      </c>
      <c r="G160" s="2" t="s">
        <v>2122</v>
      </c>
      <c r="H160" s="2" t="str">
        <f t="shared" si="35"/>
        <v>USD</v>
      </c>
      <c r="I160" s="2" t="str">
        <f>Table148[[#This Row],[Short Description]]</f>
        <v>PST-14</v>
      </c>
      <c r="J160" s="2" t="s">
        <v>2124</v>
      </c>
      <c r="K160" s="2" t="s">
        <v>391</v>
      </c>
      <c r="L160" s="2" t="str">
        <f t="shared" si="36"/>
        <v>Current</v>
      </c>
      <c r="M160" s="2" t="s">
        <v>1754</v>
      </c>
      <c r="N160" s="2" t="str">
        <f t="shared" si="37"/>
        <v>Standard Freight</v>
      </c>
      <c r="O160" s="2" t="str">
        <f t="shared" si="38"/>
        <v>n</v>
      </c>
      <c r="P160" s="2" t="str">
        <f t="shared" si="39"/>
        <v>n</v>
      </c>
      <c r="Q160" s="2" t="s">
        <v>39</v>
      </c>
      <c r="R160" s="2" t="s">
        <v>121</v>
      </c>
      <c r="S160" s="46" t="str">
        <f t="shared" si="40"/>
        <v>https://www.biamp.com</v>
      </c>
      <c r="T160" s="2" t="str">
        <f>Table148[[#This Row],[Manufacturer''s Category]]</f>
        <v>Desono</v>
      </c>
      <c r="U160" s="2"/>
    </row>
    <row r="161" spans="1:21" ht="42" customHeight="1" x14ac:dyDescent="0.3">
      <c r="A161" s="2" t="str">
        <f t="shared" si="34"/>
        <v>Biamp Systems</v>
      </c>
      <c r="B161" s="17">
        <f t="shared" si="33"/>
        <v>46076</v>
      </c>
      <c r="C161" s="47" t="s">
        <v>4207</v>
      </c>
      <c r="D161" s="62" t="s">
        <v>2126</v>
      </c>
      <c r="E161" s="2" t="s">
        <v>38</v>
      </c>
      <c r="F161" s="40">
        <v>212</v>
      </c>
      <c r="G161" s="2" t="s">
        <v>2125</v>
      </c>
      <c r="H161" s="2" t="str">
        <f t="shared" si="35"/>
        <v>USD</v>
      </c>
      <c r="I161" s="2" t="str">
        <f>Table148[[#This Row],[Short Description]]</f>
        <v>SPA-GHH100​</v>
      </c>
      <c r="J161" s="2" t="s">
        <v>2127</v>
      </c>
      <c r="K161" s="2" t="s">
        <v>391</v>
      </c>
      <c r="L161" s="2" t="str">
        <f t="shared" si="36"/>
        <v>Current</v>
      </c>
      <c r="M161" s="2" t="s">
        <v>1754</v>
      </c>
      <c r="N161" s="2" t="str">
        <f t="shared" si="37"/>
        <v>Standard Freight</v>
      </c>
      <c r="O161" s="2" t="str">
        <f t="shared" si="38"/>
        <v>n</v>
      </c>
      <c r="P161" s="2" t="str">
        <f t="shared" si="39"/>
        <v>n</v>
      </c>
      <c r="Q161" s="2" t="s">
        <v>58</v>
      </c>
      <c r="R161" s="2" t="s">
        <v>61</v>
      </c>
      <c r="S161" s="46" t="str">
        <f t="shared" si="40"/>
        <v>https://www.biamp.com</v>
      </c>
      <c r="T161" s="2" t="str">
        <f>Table148[[#This Row],[Manufacturer''s Category]]</f>
        <v>Desono</v>
      </c>
      <c r="U161" s="2"/>
    </row>
    <row r="162" spans="1:21" ht="42" customHeight="1" x14ac:dyDescent="0.3">
      <c r="A162" s="2" t="str">
        <f t="shared" si="34"/>
        <v>Biamp Systems</v>
      </c>
      <c r="B162" s="17">
        <f t="shared" ref="B162:B191" si="41">Effectivity_Date</f>
        <v>46076</v>
      </c>
      <c r="C162" s="47" t="s">
        <v>4208</v>
      </c>
      <c r="D162" s="62" t="s">
        <v>2129</v>
      </c>
      <c r="E162" s="2" t="s">
        <v>38</v>
      </c>
      <c r="F162" s="40">
        <v>235</v>
      </c>
      <c r="G162" s="2" t="s">
        <v>2128</v>
      </c>
      <c r="H162" s="2" t="str">
        <f t="shared" si="35"/>
        <v>USD</v>
      </c>
      <c r="I162" s="2" t="str">
        <f>Table148[[#This Row],[Short Description]]</f>
        <v>SPA-GHH200​</v>
      </c>
      <c r="J162" s="2" t="s">
        <v>2130</v>
      </c>
      <c r="K162" s="2" t="s">
        <v>391</v>
      </c>
      <c r="L162" s="2" t="str">
        <f t="shared" si="36"/>
        <v>Current</v>
      </c>
      <c r="M162" s="2" t="s">
        <v>1754</v>
      </c>
      <c r="N162" s="2" t="str">
        <f t="shared" si="37"/>
        <v>Standard Freight</v>
      </c>
      <c r="O162" s="2" t="str">
        <f t="shared" si="38"/>
        <v>n</v>
      </c>
      <c r="P162" s="2" t="str">
        <f t="shared" si="39"/>
        <v>n</v>
      </c>
      <c r="Q162" s="2" t="s">
        <v>58</v>
      </c>
      <c r="R162" s="2" t="s">
        <v>61</v>
      </c>
      <c r="S162" s="46" t="str">
        <f t="shared" si="40"/>
        <v>https://www.biamp.com</v>
      </c>
      <c r="T162" s="2" t="str">
        <f>Table148[[#This Row],[Manufacturer''s Category]]</f>
        <v>Desono</v>
      </c>
      <c r="U162" s="2"/>
    </row>
    <row r="163" spans="1:21" ht="42" customHeight="1" x14ac:dyDescent="0.3">
      <c r="A163" s="2" t="str">
        <f t="shared" si="34"/>
        <v>Biamp Systems</v>
      </c>
      <c r="B163" s="17">
        <f t="shared" si="41"/>
        <v>46076</v>
      </c>
      <c r="C163" s="47" t="s">
        <v>4209</v>
      </c>
      <c r="D163" s="59" t="s">
        <v>2132</v>
      </c>
      <c r="E163" s="2" t="s">
        <v>38</v>
      </c>
      <c r="F163" s="40">
        <v>276</v>
      </c>
      <c r="G163" s="2" t="s">
        <v>2131</v>
      </c>
      <c r="H163" s="2" t="str">
        <f t="shared" si="35"/>
        <v>USD</v>
      </c>
      <c r="I163" s="2" t="str">
        <f>Table148[[#This Row],[Short Description]]</f>
        <v>SPA-GHH400</v>
      </c>
      <c r="J163" s="2" t="s">
        <v>2133</v>
      </c>
      <c r="K163" s="2" t="s">
        <v>391</v>
      </c>
      <c r="L163" s="2" t="str">
        <f t="shared" si="36"/>
        <v>Current</v>
      </c>
      <c r="M163" s="2" t="s">
        <v>1754</v>
      </c>
      <c r="N163" s="2" t="str">
        <f t="shared" si="37"/>
        <v>Standard Freight</v>
      </c>
      <c r="O163" s="2" t="str">
        <f t="shared" si="38"/>
        <v>n</v>
      </c>
      <c r="P163" s="2" t="str">
        <f t="shared" si="39"/>
        <v>n</v>
      </c>
      <c r="Q163" s="2" t="s">
        <v>58</v>
      </c>
      <c r="R163" s="2" t="s">
        <v>61</v>
      </c>
      <c r="S163" s="46" t="str">
        <f t="shared" si="40"/>
        <v>https://www.biamp.com</v>
      </c>
      <c r="T163" s="2" t="str">
        <f>Table148[[#This Row],[Manufacturer''s Category]]</f>
        <v>Desono</v>
      </c>
      <c r="U163" s="2"/>
    </row>
    <row r="164" spans="1:21" ht="42" customHeight="1" x14ac:dyDescent="0.3">
      <c r="A164" s="2" t="str">
        <f t="shared" si="34"/>
        <v>Biamp Systems</v>
      </c>
      <c r="B164" s="17">
        <f t="shared" si="41"/>
        <v>46076</v>
      </c>
      <c r="C164" s="47" t="s">
        <v>4210</v>
      </c>
      <c r="D164" s="59" t="s">
        <v>2135</v>
      </c>
      <c r="E164" s="2" t="s">
        <v>38</v>
      </c>
      <c r="F164" s="40">
        <v>297</v>
      </c>
      <c r="G164" s="2" t="s">
        <v>2134</v>
      </c>
      <c r="H164" s="2" t="str">
        <f t="shared" si="35"/>
        <v>USD</v>
      </c>
      <c r="I164" s="2" t="str">
        <f>Table148[[#This Row],[Short Description]]</f>
        <v>SPA-GHH500</v>
      </c>
      <c r="J164" s="2" t="s">
        <v>2136</v>
      </c>
      <c r="K164" s="2" t="s">
        <v>391</v>
      </c>
      <c r="L164" s="2" t="str">
        <f t="shared" si="36"/>
        <v>Current</v>
      </c>
      <c r="M164" s="2" t="s">
        <v>1754</v>
      </c>
      <c r="N164" s="2" t="str">
        <f t="shared" si="37"/>
        <v>Standard Freight</v>
      </c>
      <c r="O164" s="2" t="str">
        <f t="shared" si="38"/>
        <v>n</v>
      </c>
      <c r="P164" s="2" t="str">
        <f t="shared" si="39"/>
        <v>n</v>
      </c>
      <c r="Q164" s="2" t="s">
        <v>58</v>
      </c>
      <c r="R164" s="2" t="s">
        <v>61</v>
      </c>
      <c r="S164" s="46" t="str">
        <f t="shared" si="40"/>
        <v>https://www.biamp.com</v>
      </c>
      <c r="T164" s="2" t="str">
        <f>Table148[[#This Row],[Manufacturer''s Category]]</f>
        <v>Desono</v>
      </c>
      <c r="U164" s="2"/>
    </row>
    <row r="165" spans="1:21" ht="42" customHeight="1" x14ac:dyDescent="0.3">
      <c r="A165" s="2" t="str">
        <f t="shared" si="34"/>
        <v>Biamp Systems</v>
      </c>
      <c r="B165" s="17">
        <f t="shared" si="41"/>
        <v>46076</v>
      </c>
      <c r="C165" s="47" t="s">
        <v>4211</v>
      </c>
      <c r="D165" s="59" t="s">
        <v>2138</v>
      </c>
      <c r="E165" s="2" t="s">
        <v>38</v>
      </c>
      <c r="F165" s="40">
        <v>318</v>
      </c>
      <c r="G165" s="2" t="s">
        <v>2137</v>
      </c>
      <c r="H165" s="2" t="str">
        <f t="shared" si="35"/>
        <v>USD</v>
      </c>
      <c r="I165" s="2" t="str">
        <f>Table148[[#This Row],[Short Description]]</f>
        <v>SPA-GHH600</v>
      </c>
      <c r="J165" s="2" t="s">
        <v>2139</v>
      </c>
      <c r="K165" s="2" t="s">
        <v>391</v>
      </c>
      <c r="L165" s="2" t="str">
        <f t="shared" si="36"/>
        <v>Current</v>
      </c>
      <c r="M165" s="2" t="s">
        <v>1754</v>
      </c>
      <c r="N165" s="2" t="str">
        <f t="shared" si="37"/>
        <v>Standard Freight</v>
      </c>
      <c r="O165" s="2" t="str">
        <f t="shared" si="38"/>
        <v>n</v>
      </c>
      <c r="P165" s="2" t="str">
        <f t="shared" si="39"/>
        <v>n</v>
      </c>
      <c r="Q165" s="2" t="s">
        <v>58</v>
      </c>
      <c r="R165" s="2" t="s">
        <v>61</v>
      </c>
      <c r="S165" s="46" t="str">
        <f t="shared" si="40"/>
        <v>https://www.biamp.com</v>
      </c>
      <c r="T165" s="2" t="str">
        <f>Table148[[#This Row],[Manufacturer''s Category]]</f>
        <v>Desono</v>
      </c>
      <c r="U165" s="2"/>
    </row>
    <row r="166" spans="1:21" ht="42" customHeight="1" x14ac:dyDescent="0.3">
      <c r="A166" s="2" t="str">
        <f t="shared" si="34"/>
        <v>Biamp Systems</v>
      </c>
      <c r="B166" s="17">
        <f t="shared" si="41"/>
        <v>46076</v>
      </c>
      <c r="C166" s="47" t="s">
        <v>4212</v>
      </c>
      <c r="D166" s="62" t="s">
        <v>2141</v>
      </c>
      <c r="E166" s="2" t="s">
        <v>38</v>
      </c>
      <c r="F166" s="40">
        <v>140</v>
      </c>
      <c r="G166" s="2" t="s">
        <v>2140</v>
      </c>
      <c r="H166" s="2" t="str">
        <f t="shared" si="35"/>
        <v>USD</v>
      </c>
      <c r="I166" s="2" t="str">
        <f>Table148[[#This Row],[Short Description]]</f>
        <v>SPA-GRB100​</v>
      </c>
      <c r="J166" s="2" t="s">
        <v>2142</v>
      </c>
      <c r="K166" s="2" t="s">
        <v>391</v>
      </c>
      <c r="L166" s="2" t="str">
        <f t="shared" si="36"/>
        <v>Current</v>
      </c>
      <c r="M166" s="2" t="s">
        <v>1754</v>
      </c>
      <c r="N166" s="2" t="str">
        <f t="shared" si="37"/>
        <v>Standard Freight</v>
      </c>
      <c r="O166" s="2" t="str">
        <f t="shared" si="38"/>
        <v>n</v>
      </c>
      <c r="P166" s="2" t="str">
        <f t="shared" si="39"/>
        <v>n</v>
      </c>
      <c r="Q166" s="2" t="s">
        <v>58</v>
      </c>
      <c r="R166" s="2" t="s">
        <v>61</v>
      </c>
      <c r="S166" s="46" t="str">
        <f t="shared" si="40"/>
        <v>https://www.biamp.com</v>
      </c>
      <c r="T166" s="2" t="str">
        <f>Table148[[#This Row],[Manufacturer''s Category]]</f>
        <v>Desono</v>
      </c>
      <c r="U166" s="2"/>
    </row>
    <row r="167" spans="1:21" ht="42" customHeight="1" x14ac:dyDescent="0.3">
      <c r="A167" s="2" t="str">
        <f t="shared" si="34"/>
        <v>Biamp Systems</v>
      </c>
      <c r="B167" s="17">
        <f t="shared" si="41"/>
        <v>46076</v>
      </c>
      <c r="C167" s="47" t="s">
        <v>4213</v>
      </c>
      <c r="D167" s="62" t="s">
        <v>2144</v>
      </c>
      <c r="E167" s="2" t="s">
        <v>38</v>
      </c>
      <c r="F167" s="40">
        <v>153</v>
      </c>
      <c r="G167" s="2" t="s">
        <v>2143</v>
      </c>
      <c r="H167" s="2" t="str">
        <f t="shared" si="35"/>
        <v>USD</v>
      </c>
      <c r="I167" s="2" t="str">
        <f>Table148[[#This Row],[Short Description]]</f>
        <v>SPA-GRB200​</v>
      </c>
      <c r="J167" s="2" t="s">
        <v>2145</v>
      </c>
      <c r="K167" s="2" t="s">
        <v>391</v>
      </c>
      <c r="L167" s="2" t="str">
        <f t="shared" si="36"/>
        <v>Current</v>
      </c>
      <c r="M167" s="2" t="s">
        <v>1754</v>
      </c>
      <c r="N167" s="2" t="str">
        <f t="shared" si="37"/>
        <v>Standard Freight</v>
      </c>
      <c r="O167" s="2" t="str">
        <f t="shared" si="38"/>
        <v>n</v>
      </c>
      <c r="P167" s="2" t="str">
        <f t="shared" si="39"/>
        <v>n</v>
      </c>
      <c r="Q167" s="2" t="s">
        <v>58</v>
      </c>
      <c r="R167" s="2" t="s">
        <v>61</v>
      </c>
      <c r="S167" s="46" t="str">
        <f t="shared" si="40"/>
        <v>https://www.biamp.com</v>
      </c>
      <c r="T167" s="2" t="str">
        <f>Table148[[#This Row],[Manufacturer''s Category]]</f>
        <v>Desono</v>
      </c>
      <c r="U167" s="2"/>
    </row>
    <row r="168" spans="1:21" ht="42" customHeight="1" x14ac:dyDescent="0.3">
      <c r="A168" s="2" t="str">
        <f t="shared" si="34"/>
        <v>Biamp Systems</v>
      </c>
      <c r="B168" s="17">
        <f t="shared" si="41"/>
        <v>46076</v>
      </c>
      <c r="C168" s="47" t="s">
        <v>4214</v>
      </c>
      <c r="D168" s="62" t="s">
        <v>2147</v>
      </c>
      <c r="E168" s="2" t="s">
        <v>38</v>
      </c>
      <c r="F168" s="40">
        <v>163</v>
      </c>
      <c r="G168" s="2" t="s">
        <v>2146</v>
      </c>
      <c r="H168" s="2" t="str">
        <f t="shared" si="35"/>
        <v>USD</v>
      </c>
      <c r="I168" s="2" t="str">
        <f>Table148[[#This Row],[Short Description]]</f>
        <v>SPA-GRB400</v>
      </c>
      <c r="J168" s="2" t="s">
        <v>2148</v>
      </c>
      <c r="K168" s="2" t="s">
        <v>391</v>
      </c>
      <c r="L168" s="2" t="str">
        <f t="shared" si="36"/>
        <v>Current</v>
      </c>
      <c r="M168" s="2" t="s">
        <v>1754</v>
      </c>
      <c r="N168" s="2" t="str">
        <f t="shared" si="37"/>
        <v>Standard Freight</v>
      </c>
      <c r="O168" s="2" t="str">
        <f t="shared" si="38"/>
        <v>n</v>
      </c>
      <c r="P168" s="2" t="str">
        <f t="shared" si="39"/>
        <v>n</v>
      </c>
      <c r="Q168" s="2" t="s">
        <v>58</v>
      </c>
      <c r="R168" s="2" t="s">
        <v>61</v>
      </c>
      <c r="S168" s="46" t="str">
        <f t="shared" si="40"/>
        <v>https://www.biamp.com</v>
      </c>
      <c r="T168" s="2" t="str">
        <f>Table148[[#This Row],[Manufacturer''s Category]]</f>
        <v>Desono</v>
      </c>
      <c r="U168" s="2"/>
    </row>
    <row r="169" spans="1:21" ht="42" customHeight="1" x14ac:dyDescent="0.3">
      <c r="A169" s="2" t="str">
        <f t="shared" si="34"/>
        <v>Biamp Systems</v>
      </c>
      <c r="B169" s="17">
        <f t="shared" si="41"/>
        <v>46076</v>
      </c>
      <c r="C169" s="47" t="s">
        <v>4215</v>
      </c>
      <c r="D169" s="62" t="s">
        <v>2150</v>
      </c>
      <c r="E169" s="2" t="s">
        <v>38</v>
      </c>
      <c r="F169" s="40">
        <v>176</v>
      </c>
      <c r="G169" s="2" t="s">
        <v>2149</v>
      </c>
      <c r="H169" s="2" t="str">
        <f t="shared" si="35"/>
        <v>USD</v>
      </c>
      <c r="I169" s="2" t="str">
        <f>Table148[[#This Row],[Short Description]]</f>
        <v>SPA-GRB500</v>
      </c>
      <c r="J169" s="2" t="s">
        <v>3152</v>
      </c>
      <c r="K169" s="2" t="s">
        <v>391</v>
      </c>
      <c r="L169" s="2" t="str">
        <f t="shared" si="36"/>
        <v>Current</v>
      </c>
      <c r="M169" s="2" t="s">
        <v>1754</v>
      </c>
      <c r="N169" s="2" t="str">
        <f t="shared" si="37"/>
        <v>Standard Freight</v>
      </c>
      <c r="O169" s="2" t="str">
        <f t="shared" si="38"/>
        <v>n</v>
      </c>
      <c r="P169" s="2" t="str">
        <f t="shared" si="39"/>
        <v>n</v>
      </c>
      <c r="Q169" s="2" t="s">
        <v>58</v>
      </c>
      <c r="R169" s="2" t="s">
        <v>61</v>
      </c>
      <c r="S169" s="46" t="str">
        <f t="shared" si="40"/>
        <v>https://www.biamp.com</v>
      </c>
      <c r="T169" s="2" t="str">
        <f>Table148[[#This Row],[Manufacturer''s Category]]</f>
        <v>Desono</v>
      </c>
      <c r="U169" s="2"/>
    </row>
    <row r="170" spans="1:21" ht="42" customHeight="1" x14ac:dyDescent="0.3">
      <c r="A170" s="2" t="str">
        <f t="shared" si="34"/>
        <v>Biamp Systems</v>
      </c>
      <c r="B170" s="17">
        <f t="shared" si="41"/>
        <v>46076</v>
      </c>
      <c r="C170" s="47" t="s">
        <v>4216</v>
      </c>
      <c r="D170" s="62" t="s">
        <v>2152</v>
      </c>
      <c r="E170" s="2" t="s">
        <v>38</v>
      </c>
      <c r="F170" s="40">
        <v>199</v>
      </c>
      <c r="G170" s="2" t="s">
        <v>2151</v>
      </c>
      <c r="H170" s="2" t="str">
        <f t="shared" si="35"/>
        <v>USD</v>
      </c>
      <c r="I170" s="2" t="str">
        <f>Table148[[#This Row],[Short Description]]</f>
        <v>SPA-GRB600</v>
      </c>
      <c r="J170" s="2" t="s">
        <v>2153</v>
      </c>
      <c r="K170" s="2" t="s">
        <v>391</v>
      </c>
      <c r="L170" s="2" t="str">
        <f t="shared" si="36"/>
        <v>Current</v>
      </c>
      <c r="M170" s="2" t="s">
        <v>1754</v>
      </c>
      <c r="N170" s="2" t="str">
        <f t="shared" si="37"/>
        <v>Standard Freight</v>
      </c>
      <c r="O170" s="2" t="str">
        <f t="shared" si="38"/>
        <v>n</v>
      </c>
      <c r="P170" s="2" t="str">
        <f t="shared" si="39"/>
        <v>n</v>
      </c>
      <c r="Q170" s="2" t="s">
        <v>58</v>
      </c>
      <c r="R170" s="2" t="s">
        <v>61</v>
      </c>
      <c r="S170" s="46" t="str">
        <f t="shared" si="40"/>
        <v>https://www.biamp.com</v>
      </c>
      <c r="T170" s="2" t="str">
        <f>Table148[[#This Row],[Manufacturer''s Category]]</f>
        <v>Desono</v>
      </c>
      <c r="U170" s="2"/>
    </row>
    <row r="171" spans="1:21" ht="42" customHeight="1" x14ac:dyDescent="0.3">
      <c r="A171" s="2" t="str">
        <f t="shared" si="34"/>
        <v>Biamp Systems</v>
      </c>
      <c r="B171" s="17">
        <f t="shared" si="41"/>
        <v>46076</v>
      </c>
      <c r="C171" s="47" t="s">
        <v>4217</v>
      </c>
      <c r="D171" s="62" t="s">
        <v>389</v>
      </c>
      <c r="E171" s="2" t="s">
        <v>38</v>
      </c>
      <c r="F171" s="40">
        <v>514</v>
      </c>
      <c r="G171" s="2" t="s">
        <v>2780</v>
      </c>
      <c r="H171" s="2" t="str">
        <f t="shared" si="35"/>
        <v>USD</v>
      </c>
      <c r="I171" s="2" t="str">
        <f>Table148[[#This Row],[Short Description]]</f>
        <v xml:space="preserve">SPA-GSQ100 </v>
      </c>
      <c r="J171" s="2" t="s">
        <v>390</v>
      </c>
      <c r="K171" s="2" t="s">
        <v>391</v>
      </c>
      <c r="L171" s="2" t="str">
        <f t="shared" si="36"/>
        <v>Current</v>
      </c>
      <c r="M171" s="2" t="s">
        <v>225</v>
      </c>
      <c r="N171" s="2" t="str">
        <f t="shared" si="37"/>
        <v>Standard Freight</v>
      </c>
      <c r="O171" s="2" t="str">
        <f t="shared" si="38"/>
        <v>n</v>
      </c>
      <c r="P171" s="2" t="str">
        <f t="shared" si="39"/>
        <v>n</v>
      </c>
      <c r="Q171" s="2" t="s">
        <v>58</v>
      </c>
      <c r="R171" s="2" t="s">
        <v>61</v>
      </c>
      <c r="S171" s="46" t="str">
        <f t="shared" si="40"/>
        <v>https://www.biamp.com</v>
      </c>
      <c r="T171" s="2" t="str">
        <f>Table148[[#This Row],[Manufacturer''s Category]]</f>
        <v>Biamp</v>
      </c>
      <c r="U171" s="2"/>
    </row>
    <row r="172" spans="1:21" ht="42" customHeight="1" x14ac:dyDescent="0.3">
      <c r="A172" s="2" t="str">
        <f t="shared" si="34"/>
        <v>Biamp Systems</v>
      </c>
      <c r="B172" s="17">
        <f t="shared" si="41"/>
        <v>46076</v>
      </c>
      <c r="C172" s="47" t="s">
        <v>4221</v>
      </c>
      <c r="D172" s="62" t="s">
        <v>2155</v>
      </c>
      <c r="E172" s="2" t="s">
        <v>38</v>
      </c>
      <c r="F172" s="40">
        <v>199</v>
      </c>
      <c r="G172" s="2" t="s">
        <v>2154</v>
      </c>
      <c r="H172" s="2" t="str">
        <f t="shared" si="35"/>
        <v>USD</v>
      </c>
      <c r="I172" s="2" t="str">
        <f>Table148[[#This Row],[Short Description]]</f>
        <v>SPA-NC100​</v>
      </c>
      <c r="J172" s="2" t="s">
        <v>2156</v>
      </c>
      <c r="K172" s="2" t="s">
        <v>391</v>
      </c>
      <c r="L172" s="2" t="str">
        <f t="shared" si="36"/>
        <v>Current</v>
      </c>
      <c r="M172" s="2" t="s">
        <v>1754</v>
      </c>
      <c r="N172" s="2" t="str">
        <f t="shared" si="37"/>
        <v>Standard Freight</v>
      </c>
      <c r="O172" s="2" t="str">
        <f t="shared" si="38"/>
        <v>n</v>
      </c>
      <c r="P172" s="2" t="str">
        <f t="shared" si="39"/>
        <v>n</v>
      </c>
      <c r="Q172" s="2" t="s">
        <v>58</v>
      </c>
      <c r="R172" s="2" t="s">
        <v>61</v>
      </c>
      <c r="S172" s="46" t="str">
        <f t="shared" si="40"/>
        <v>https://www.biamp.com</v>
      </c>
      <c r="T172" s="2" t="str">
        <f>Table148[[#This Row],[Manufacturer''s Category]]</f>
        <v>Desono</v>
      </c>
      <c r="U172" s="2"/>
    </row>
    <row r="173" spans="1:21" ht="42" customHeight="1" x14ac:dyDescent="0.3">
      <c r="A173" s="2" t="str">
        <f t="shared" si="34"/>
        <v>Biamp Systems</v>
      </c>
      <c r="B173" s="17">
        <f t="shared" si="41"/>
        <v>46076</v>
      </c>
      <c r="C173" s="47" t="s">
        <v>4222</v>
      </c>
      <c r="D173" s="62" t="s">
        <v>2158</v>
      </c>
      <c r="E173" s="2" t="s">
        <v>38</v>
      </c>
      <c r="F173" s="40">
        <v>212</v>
      </c>
      <c r="G173" s="2" t="s">
        <v>2157</v>
      </c>
      <c r="H173" s="2" t="str">
        <f t="shared" si="35"/>
        <v>USD</v>
      </c>
      <c r="I173" s="2" t="str">
        <f>Table148[[#This Row],[Short Description]]</f>
        <v>SPA-NC200​</v>
      </c>
      <c r="J173" s="2" t="s">
        <v>2159</v>
      </c>
      <c r="K173" s="2" t="s">
        <v>391</v>
      </c>
      <c r="L173" s="2" t="str">
        <f t="shared" si="36"/>
        <v>Current</v>
      </c>
      <c r="M173" s="2" t="s">
        <v>1754</v>
      </c>
      <c r="N173" s="2" t="str">
        <f t="shared" si="37"/>
        <v>Standard Freight</v>
      </c>
      <c r="O173" s="2" t="str">
        <f t="shared" si="38"/>
        <v>n</v>
      </c>
      <c r="P173" s="2" t="str">
        <f t="shared" si="39"/>
        <v>n</v>
      </c>
      <c r="Q173" s="2" t="s">
        <v>58</v>
      </c>
      <c r="R173" s="2" t="s">
        <v>61</v>
      </c>
      <c r="S173" s="46" t="str">
        <f t="shared" si="40"/>
        <v>https://www.biamp.com</v>
      </c>
      <c r="T173" s="2" t="str">
        <f>Table148[[#This Row],[Manufacturer''s Category]]</f>
        <v>Desono</v>
      </c>
      <c r="U173" s="2"/>
    </row>
    <row r="174" spans="1:21" ht="42" customHeight="1" x14ac:dyDescent="0.3">
      <c r="A174" s="2" t="str">
        <f t="shared" ref="A174:A186" si="42">Company</f>
        <v>Biamp Systems</v>
      </c>
      <c r="B174" s="17">
        <f t="shared" si="41"/>
        <v>46076</v>
      </c>
      <c r="C174" s="47" t="s">
        <v>4223</v>
      </c>
      <c r="D174" s="62" t="s">
        <v>2161</v>
      </c>
      <c r="E174" s="2" t="s">
        <v>38</v>
      </c>
      <c r="F174" s="40">
        <v>206</v>
      </c>
      <c r="G174" s="2" t="s">
        <v>2160</v>
      </c>
      <c r="H174" s="2" t="str">
        <f t="shared" ref="H174:H186" si="43">Currency</f>
        <v>USD</v>
      </c>
      <c r="I174" s="2" t="str">
        <f>Table148[[#This Row],[Short Description]]</f>
        <v>SPA-NC300</v>
      </c>
      <c r="J174" s="2" t="s">
        <v>2162</v>
      </c>
      <c r="K174" s="2" t="s">
        <v>391</v>
      </c>
      <c r="L174" s="2" t="str">
        <f t="shared" ref="L174:L186" si="44">ItemStatus</f>
        <v>Current</v>
      </c>
      <c r="M174" s="2" t="s">
        <v>1754</v>
      </c>
      <c r="N174" s="2" t="str">
        <f t="shared" ref="N174:N186" si="45">Freight</f>
        <v>Standard Freight</v>
      </c>
      <c r="O174" s="2" t="str">
        <f t="shared" ref="O174:O186" si="46">DropShip</f>
        <v>n</v>
      </c>
      <c r="P174" s="2" t="str">
        <f t="shared" ref="P174:P186" si="47">EnergyStar</f>
        <v>n</v>
      </c>
      <c r="Q174" s="2" t="s">
        <v>58</v>
      </c>
      <c r="R174" s="2" t="s">
        <v>61</v>
      </c>
      <c r="S174" s="46" t="str">
        <f t="shared" ref="S174:S186" si="48">URL</f>
        <v>https://www.biamp.com</v>
      </c>
      <c r="T174" s="2" t="str">
        <f>Table148[[#This Row],[Manufacturer''s Category]]</f>
        <v>Desono</v>
      </c>
      <c r="U174" s="2"/>
    </row>
    <row r="175" spans="1:21" ht="42" customHeight="1" x14ac:dyDescent="0.3">
      <c r="A175" s="2" t="str">
        <f t="shared" si="42"/>
        <v>Biamp Systems</v>
      </c>
      <c r="B175" s="17">
        <f t="shared" si="41"/>
        <v>46076</v>
      </c>
      <c r="C175" s="47" t="s">
        <v>4224</v>
      </c>
      <c r="D175" s="62" t="s">
        <v>2164</v>
      </c>
      <c r="E175" s="2" t="s">
        <v>38</v>
      </c>
      <c r="F175" s="40">
        <v>229</v>
      </c>
      <c r="G175" s="2" t="s">
        <v>2163</v>
      </c>
      <c r="H175" s="2" t="str">
        <f t="shared" si="43"/>
        <v>USD</v>
      </c>
      <c r="I175" s="2" t="str">
        <f>Table148[[#This Row],[Short Description]]</f>
        <v>SPA-NC400</v>
      </c>
      <c r="J175" s="2" t="s">
        <v>2165</v>
      </c>
      <c r="K175" s="2" t="s">
        <v>391</v>
      </c>
      <c r="L175" s="2" t="str">
        <f t="shared" si="44"/>
        <v>Current</v>
      </c>
      <c r="M175" s="2" t="s">
        <v>1754</v>
      </c>
      <c r="N175" s="2" t="str">
        <f t="shared" si="45"/>
        <v>Standard Freight</v>
      </c>
      <c r="O175" s="2" t="str">
        <f t="shared" si="46"/>
        <v>n</v>
      </c>
      <c r="P175" s="2" t="str">
        <f t="shared" si="47"/>
        <v>n</v>
      </c>
      <c r="Q175" s="2" t="s">
        <v>58</v>
      </c>
      <c r="R175" s="2" t="s">
        <v>61</v>
      </c>
      <c r="S175" s="46" t="str">
        <f t="shared" si="48"/>
        <v>https://www.biamp.com</v>
      </c>
      <c r="T175" s="2" t="str">
        <f>Table148[[#This Row],[Manufacturer''s Category]]</f>
        <v>Desono</v>
      </c>
      <c r="U175" s="2"/>
    </row>
    <row r="176" spans="1:21" ht="42" customHeight="1" x14ac:dyDescent="0.3">
      <c r="A176" s="2" t="str">
        <f t="shared" si="42"/>
        <v>Biamp Systems</v>
      </c>
      <c r="B176" s="17">
        <f t="shared" si="41"/>
        <v>46076</v>
      </c>
      <c r="C176" s="47" t="s">
        <v>4225</v>
      </c>
      <c r="D176" s="62" t="s">
        <v>2167</v>
      </c>
      <c r="E176" s="2" t="s">
        <v>38</v>
      </c>
      <c r="F176" s="40">
        <v>276</v>
      </c>
      <c r="G176" s="2" t="s">
        <v>2166</v>
      </c>
      <c r="H176" s="2" t="str">
        <f t="shared" si="43"/>
        <v>USD</v>
      </c>
      <c r="I176" s="2" t="str">
        <f>Table148[[#This Row],[Short Description]]</f>
        <v>SPA-NC500</v>
      </c>
      <c r="J176" s="61" t="s">
        <v>3147</v>
      </c>
      <c r="K176" s="2" t="s">
        <v>391</v>
      </c>
      <c r="L176" s="2" t="str">
        <f t="shared" si="44"/>
        <v>Current</v>
      </c>
      <c r="M176" s="2" t="s">
        <v>1754</v>
      </c>
      <c r="N176" s="2" t="str">
        <f t="shared" si="45"/>
        <v>Standard Freight</v>
      </c>
      <c r="O176" s="2" t="str">
        <f t="shared" si="46"/>
        <v>n</v>
      </c>
      <c r="P176" s="2" t="str">
        <f t="shared" si="47"/>
        <v>n</v>
      </c>
      <c r="Q176" s="2" t="s">
        <v>58</v>
      </c>
      <c r="R176" s="2" t="s">
        <v>61</v>
      </c>
      <c r="S176" s="46" t="str">
        <f t="shared" si="48"/>
        <v>https://www.biamp.com</v>
      </c>
      <c r="T176" s="2" t="str">
        <f>Table148[[#This Row],[Manufacturer''s Category]]</f>
        <v>Desono</v>
      </c>
      <c r="U176" s="2"/>
    </row>
    <row r="177" spans="1:21" ht="42" customHeight="1" x14ac:dyDescent="0.3">
      <c r="A177" s="2" t="str">
        <f t="shared" si="42"/>
        <v>Biamp Systems</v>
      </c>
      <c r="B177" s="17">
        <f t="shared" si="41"/>
        <v>46076</v>
      </c>
      <c r="C177" s="47" t="s">
        <v>4226</v>
      </c>
      <c r="D177" s="62" t="s">
        <v>2169</v>
      </c>
      <c r="E177" s="2" t="s">
        <v>38</v>
      </c>
      <c r="F177" s="40">
        <v>310</v>
      </c>
      <c r="G177" s="2" t="s">
        <v>2168</v>
      </c>
      <c r="H177" s="2" t="str">
        <f t="shared" si="43"/>
        <v>USD</v>
      </c>
      <c r="I177" s="2" t="str">
        <f>Table148[[#This Row],[Short Description]]</f>
        <v>SPA-NC600</v>
      </c>
      <c r="J177" s="2" t="s">
        <v>2170</v>
      </c>
      <c r="K177" s="2" t="s">
        <v>391</v>
      </c>
      <c r="L177" s="2" t="str">
        <f t="shared" si="44"/>
        <v>Current</v>
      </c>
      <c r="M177" s="2" t="s">
        <v>1754</v>
      </c>
      <c r="N177" s="2" t="str">
        <f t="shared" si="45"/>
        <v>Standard Freight</v>
      </c>
      <c r="O177" s="2" t="str">
        <f t="shared" si="46"/>
        <v>n</v>
      </c>
      <c r="P177" s="2" t="str">
        <f t="shared" si="47"/>
        <v>n</v>
      </c>
      <c r="Q177" s="2" t="s">
        <v>58</v>
      </c>
      <c r="R177" s="2" t="s">
        <v>61</v>
      </c>
      <c r="S177" s="46" t="str">
        <f t="shared" si="48"/>
        <v>https://www.biamp.com</v>
      </c>
      <c r="T177" s="2" t="str">
        <f>Table148[[#This Row],[Manufacturer''s Category]]</f>
        <v>Desono</v>
      </c>
      <c r="U177" s="2"/>
    </row>
    <row r="178" spans="1:21" ht="42" customHeight="1" x14ac:dyDescent="0.3">
      <c r="A178" s="2" t="str">
        <f t="shared" si="42"/>
        <v>Biamp Systems</v>
      </c>
      <c r="B178" s="17">
        <f t="shared" si="41"/>
        <v>46076</v>
      </c>
      <c r="C178" s="47" t="s">
        <v>4227</v>
      </c>
      <c r="D178" s="62" t="s">
        <v>2172</v>
      </c>
      <c r="E178" s="2" t="s">
        <v>38</v>
      </c>
      <c r="F178" s="40">
        <v>163</v>
      </c>
      <c r="G178" s="2" t="s">
        <v>2171</v>
      </c>
      <c r="H178" s="2" t="str">
        <f t="shared" si="43"/>
        <v>USD</v>
      </c>
      <c r="I178" s="2" t="str">
        <f>Table148[[#This Row],[Short Description]]</f>
        <v>SPA-RAIL48​</v>
      </c>
      <c r="J178" s="2" t="s">
        <v>2173</v>
      </c>
      <c r="K178" s="2" t="s">
        <v>391</v>
      </c>
      <c r="L178" s="2" t="str">
        <f t="shared" si="44"/>
        <v>Current</v>
      </c>
      <c r="M178" s="2" t="s">
        <v>1754</v>
      </c>
      <c r="N178" s="2" t="str">
        <f t="shared" si="45"/>
        <v>Standard Freight</v>
      </c>
      <c r="O178" s="2" t="str">
        <f t="shared" si="46"/>
        <v>n</v>
      </c>
      <c r="P178" s="2" t="str">
        <f t="shared" si="47"/>
        <v>n</v>
      </c>
      <c r="Q178" s="2" t="s">
        <v>58</v>
      </c>
      <c r="R178" s="2" t="s">
        <v>61</v>
      </c>
      <c r="S178" s="46" t="str">
        <f t="shared" si="48"/>
        <v>https://www.biamp.com</v>
      </c>
      <c r="T178" s="2" t="str">
        <f>Table148[[#This Row],[Manufacturer''s Category]]</f>
        <v>Desono</v>
      </c>
      <c r="U178" s="2"/>
    </row>
    <row r="179" spans="1:21" ht="42" customHeight="1" x14ac:dyDescent="0.3">
      <c r="A179" s="2" t="str">
        <f t="shared" si="42"/>
        <v>Biamp Systems</v>
      </c>
      <c r="B179" s="17">
        <f t="shared" si="41"/>
        <v>46076</v>
      </c>
      <c r="C179" s="47" t="s">
        <v>4229</v>
      </c>
      <c r="D179" s="62" t="s">
        <v>2175</v>
      </c>
      <c r="E179" s="2" t="s">
        <v>38</v>
      </c>
      <c r="F179" s="40">
        <v>293</v>
      </c>
      <c r="G179" s="2" t="s">
        <v>2174</v>
      </c>
      <c r="H179" s="2" t="str">
        <f t="shared" si="43"/>
        <v>USD</v>
      </c>
      <c r="I179" s="2" t="str">
        <f>Table148[[#This Row],[Short Description]]</f>
        <v>SPA-TR100​</v>
      </c>
      <c r="J179" s="2" t="s">
        <v>2176</v>
      </c>
      <c r="K179" s="2" t="s">
        <v>391</v>
      </c>
      <c r="L179" s="2" t="str">
        <f t="shared" si="44"/>
        <v>Current</v>
      </c>
      <c r="M179" s="2" t="s">
        <v>1754</v>
      </c>
      <c r="N179" s="2" t="str">
        <f t="shared" si="45"/>
        <v>Standard Freight</v>
      </c>
      <c r="O179" s="2" t="str">
        <f t="shared" si="46"/>
        <v>n</v>
      </c>
      <c r="P179" s="2" t="str">
        <f t="shared" si="47"/>
        <v>n</v>
      </c>
      <c r="Q179" s="2" t="s">
        <v>58</v>
      </c>
      <c r="R179" s="2" t="s">
        <v>61</v>
      </c>
      <c r="S179" s="46" t="str">
        <f t="shared" si="48"/>
        <v>https://www.biamp.com</v>
      </c>
      <c r="T179" s="2" t="str">
        <f>Table148[[#This Row],[Manufacturer''s Category]]</f>
        <v>Desono</v>
      </c>
      <c r="U179" s="2"/>
    </row>
    <row r="180" spans="1:21" ht="42" customHeight="1" x14ac:dyDescent="0.3">
      <c r="A180" s="2" t="str">
        <f t="shared" si="42"/>
        <v>Biamp Systems</v>
      </c>
      <c r="B180" s="17">
        <f t="shared" si="41"/>
        <v>46076</v>
      </c>
      <c r="C180" s="47" t="s">
        <v>4230</v>
      </c>
      <c r="D180" s="62" t="s">
        <v>2178</v>
      </c>
      <c r="E180" s="2" t="s">
        <v>38</v>
      </c>
      <c r="F180" s="40">
        <v>293</v>
      </c>
      <c r="G180" s="2" t="s">
        <v>2177</v>
      </c>
      <c r="H180" s="2" t="str">
        <f t="shared" si="43"/>
        <v>USD</v>
      </c>
      <c r="I180" s="2" t="str">
        <f>Table148[[#This Row],[Short Description]]</f>
        <v>SPA-TR200​</v>
      </c>
      <c r="J180" s="2" t="s">
        <v>2179</v>
      </c>
      <c r="K180" s="2" t="s">
        <v>391</v>
      </c>
      <c r="L180" s="2" t="str">
        <f t="shared" si="44"/>
        <v>Current</v>
      </c>
      <c r="M180" s="2" t="s">
        <v>1754</v>
      </c>
      <c r="N180" s="2" t="str">
        <f t="shared" si="45"/>
        <v>Standard Freight</v>
      </c>
      <c r="O180" s="2" t="str">
        <f t="shared" si="46"/>
        <v>n</v>
      </c>
      <c r="P180" s="2" t="str">
        <f t="shared" si="47"/>
        <v>n</v>
      </c>
      <c r="Q180" s="2" t="s">
        <v>58</v>
      </c>
      <c r="R180" s="2" t="s">
        <v>61</v>
      </c>
      <c r="S180" s="46" t="str">
        <f t="shared" si="48"/>
        <v>https://www.biamp.com</v>
      </c>
      <c r="T180" s="2" t="str">
        <f>Table148[[#This Row],[Manufacturer''s Category]]</f>
        <v>Desono</v>
      </c>
      <c r="U180" s="2"/>
    </row>
    <row r="181" spans="1:21" ht="42" customHeight="1" x14ac:dyDescent="0.3">
      <c r="A181" s="2" t="str">
        <f t="shared" si="42"/>
        <v>Biamp Systems</v>
      </c>
      <c r="B181" s="17">
        <f t="shared" si="41"/>
        <v>46076</v>
      </c>
      <c r="C181" s="47" t="s">
        <v>4231</v>
      </c>
      <c r="D181" s="62" t="s">
        <v>2181</v>
      </c>
      <c r="E181" s="2" t="s">
        <v>38</v>
      </c>
      <c r="F181" s="40">
        <v>301</v>
      </c>
      <c r="G181" s="2" t="s">
        <v>2180</v>
      </c>
      <c r="H181" s="2" t="str">
        <f t="shared" si="43"/>
        <v>USD</v>
      </c>
      <c r="I181" s="2" t="str">
        <f>Table148[[#This Row],[Short Description]]</f>
        <v>SPA-TR300</v>
      </c>
      <c r="J181" s="2" t="s">
        <v>2182</v>
      </c>
      <c r="K181" s="2" t="s">
        <v>391</v>
      </c>
      <c r="L181" s="2" t="str">
        <f t="shared" si="44"/>
        <v>Current</v>
      </c>
      <c r="M181" s="2" t="s">
        <v>1754</v>
      </c>
      <c r="N181" s="2" t="str">
        <f t="shared" si="45"/>
        <v>Standard Freight</v>
      </c>
      <c r="O181" s="2" t="str">
        <f t="shared" si="46"/>
        <v>n</v>
      </c>
      <c r="P181" s="2" t="str">
        <f t="shared" si="47"/>
        <v>n</v>
      </c>
      <c r="Q181" s="2" t="s">
        <v>58</v>
      </c>
      <c r="R181" s="2" t="s">
        <v>61</v>
      </c>
      <c r="S181" s="46" t="str">
        <f t="shared" si="48"/>
        <v>https://www.biamp.com</v>
      </c>
      <c r="T181" s="2" t="str">
        <f>Table148[[#This Row],[Manufacturer''s Category]]</f>
        <v>Desono</v>
      </c>
      <c r="U181" s="2"/>
    </row>
    <row r="182" spans="1:21" ht="42" customHeight="1" x14ac:dyDescent="0.3">
      <c r="A182" s="2" t="str">
        <f t="shared" si="42"/>
        <v>Biamp Systems</v>
      </c>
      <c r="B182" s="17">
        <f t="shared" si="41"/>
        <v>46076</v>
      </c>
      <c r="C182" s="47" t="s">
        <v>4232</v>
      </c>
      <c r="D182" s="62" t="s">
        <v>2184</v>
      </c>
      <c r="E182" s="2" t="s">
        <v>38</v>
      </c>
      <c r="F182" s="40">
        <v>301</v>
      </c>
      <c r="G182" s="2" t="s">
        <v>2183</v>
      </c>
      <c r="H182" s="2" t="str">
        <f t="shared" si="43"/>
        <v>USD</v>
      </c>
      <c r="I182" s="2" t="str">
        <f>Table148[[#This Row],[Short Description]]</f>
        <v>SPA-TR400</v>
      </c>
      <c r="J182" s="2" t="s">
        <v>2185</v>
      </c>
      <c r="K182" s="2" t="s">
        <v>391</v>
      </c>
      <c r="L182" s="2" t="str">
        <f t="shared" si="44"/>
        <v>Current</v>
      </c>
      <c r="M182" s="2" t="s">
        <v>1754</v>
      </c>
      <c r="N182" s="2" t="str">
        <f t="shared" si="45"/>
        <v>Standard Freight</v>
      </c>
      <c r="O182" s="2" t="str">
        <f t="shared" si="46"/>
        <v>n</v>
      </c>
      <c r="P182" s="2" t="str">
        <f t="shared" si="47"/>
        <v>n</v>
      </c>
      <c r="Q182" s="2" t="s">
        <v>58</v>
      </c>
      <c r="R182" s="2" t="s">
        <v>61</v>
      </c>
      <c r="S182" s="46" t="str">
        <f t="shared" si="48"/>
        <v>https://www.biamp.com</v>
      </c>
      <c r="T182" s="2" t="str">
        <f>Table148[[#This Row],[Manufacturer''s Category]]</f>
        <v>Desono</v>
      </c>
      <c r="U182" s="2"/>
    </row>
    <row r="183" spans="1:21" ht="42" customHeight="1" x14ac:dyDescent="0.3">
      <c r="A183" s="2" t="str">
        <f t="shared" si="42"/>
        <v>Biamp Systems</v>
      </c>
      <c r="B183" s="17">
        <f t="shared" si="41"/>
        <v>46076</v>
      </c>
      <c r="C183" s="47" t="s">
        <v>4233</v>
      </c>
      <c r="D183" s="62" t="s">
        <v>2187</v>
      </c>
      <c r="E183" s="2" t="s">
        <v>38</v>
      </c>
      <c r="F183" s="40">
        <v>93</v>
      </c>
      <c r="G183" s="2" t="s">
        <v>2186</v>
      </c>
      <c r="H183" s="2" t="str">
        <f t="shared" si="43"/>
        <v>USD</v>
      </c>
      <c r="I183" s="2" t="str">
        <f>Table148[[#This Row],[Short Description]]</f>
        <v>SPA-UBDX100-B</v>
      </c>
      <c r="J183" s="2" t="s">
        <v>2188</v>
      </c>
      <c r="K183" s="2" t="s">
        <v>391</v>
      </c>
      <c r="L183" s="2" t="str">
        <f t="shared" si="44"/>
        <v>Current</v>
      </c>
      <c r="M183" s="2" t="s">
        <v>1754</v>
      </c>
      <c r="N183" s="2" t="str">
        <f t="shared" si="45"/>
        <v>Standard Freight</v>
      </c>
      <c r="O183" s="2" t="str">
        <f t="shared" si="46"/>
        <v>n</v>
      </c>
      <c r="P183" s="2" t="str">
        <f t="shared" si="47"/>
        <v>n</v>
      </c>
      <c r="Q183" s="2" t="s">
        <v>58</v>
      </c>
      <c r="R183" s="2" t="s">
        <v>61</v>
      </c>
      <c r="S183" s="46" t="str">
        <f t="shared" si="48"/>
        <v>https://www.biamp.com</v>
      </c>
      <c r="T183" s="2" t="str">
        <f>Table148[[#This Row],[Manufacturer''s Category]]</f>
        <v>Desono</v>
      </c>
      <c r="U183" s="2"/>
    </row>
    <row r="184" spans="1:21" ht="42" customHeight="1" x14ac:dyDescent="0.3">
      <c r="A184" s="2" t="str">
        <f t="shared" si="42"/>
        <v>Biamp Systems</v>
      </c>
      <c r="B184" s="17">
        <f t="shared" si="41"/>
        <v>46076</v>
      </c>
      <c r="C184" s="47" t="s">
        <v>4234</v>
      </c>
      <c r="D184" s="62" t="s">
        <v>2190</v>
      </c>
      <c r="E184" s="2" t="s">
        <v>38</v>
      </c>
      <c r="F184" s="40">
        <v>93</v>
      </c>
      <c r="G184" s="2" t="s">
        <v>2189</v>
      </c>
      <c r="H184" s="2" t="str">
        <f t="shared" si="43"/>
        <v>USD</v>
      </c>
      <c r="I184" s="2" t="str">
        <f>Table148[[#This Row],[Short Description]]</f>
        <v>SPA-UBDX100-W</v>
      </c>
      <c r="J184" s="2" t="s">
        <v>2191</v>
      </c>
      <c r="K184" s="2" t="s">
        <v>391</v>
      </c>
      <c r="L184" s="2" t="str">
        <f t="shared" si="44"/>
        <v>Current</v>
      </c>
      <c r="M184" s="2" t="s">
        <v>1754</v>
      </c>
      <c r="N184" s="2" t="str">
        <f t="shared" si="45"/>
        <v>Standard Freight</v>
      </c>
      <c r="O184" s="2" t="str">
        <f t="shared" si="46"/>
        <v>n</v>
      </c>
      <c r="P184" s="2" t="str">
        <f t="shared" si="47"/>
        <v>n</v>
      </c>
      <c r="Q184" s="2" t="s">
        <v>58</v>
      </c>
      <c r="R184" s="2" t="s">
        <v>61</v>
      </c>
      <c r="S184" s="46" t="str">
        <f t="shared" si="48"/>
        <v>https://www.biamp.com</v>
      </c>
      <c r="T184" s="2" t="str">
        <f>Table148[[#This Row],[Manufacturer''s Category]]</f>
        <v>Desono</v>
      </c>
      <c r="U184" s="2"/>
    </row>
    <row r="185" spans="1:21" ht="42" customHeight="1" x14ac:dyDescent="0.3">
      <c r="A185" s="2" t="str">
        <f t="shared" si="42"/>
        <v>Biamp Systems</v>
      </c>
      <c r="B185" s="17">
        <f t="shared" si="41"/>
        <v>46076</v>
      </c>
      <c r="C185" s="47" t="s">
        <v>4235</v>
      </c>
      <c r="D185" s="62" t="s">
        <v>2193</v>
      </c>
      <c r="E185" s="2" t="s">
        <v>38</v>
      </c>
      <c r="F185" s="40">
        <v>106</v>
      </c>
      <c r="G185" s="2" t="s">
        <v>2192</v>
      </c>
      <c r="H185" s="2" t="str">
        <f t="shared" si="43"/>
        <v>USD</v>
      </c>
      <c r="I185" s="2" t="str">
        <f>Table148[[#This Row],[Short Description]]</f>
        <v>SPA-UBDX200-B</v>
      </c>
      <c r="J185" s="2" t="s">
        <v>2194</v>
      </c>
      <c r="K185" s="2" t="s">
        <v>391</v>
      </c>
      <c r="L185" s="2" t="str">
        <f t="shared" si="44"/>
        <v>Current</v>
      </c>
      <c r="M185" s="2" t="s">
        <v>1754</v>
      </c>
      <c r="N185" s="2" t="str">
        <f t="shared" si="45"/>
        <v>Standard Freight</v>
      </c>
      <c r="O185" s="2" t="str">
        <f t="shared" si="46"/>
        <v>n</v>
      </c>
      <c r="P185" s="2" t="str">
        <f t="shared" si="47"/>
        <v>n</v>
      </c>
      <c r="Q185" s="2" t="s">
        <v>58</v>
      </c>
      <c r="R185" s="2" t="s">
        <v>61</v>
      </c>
      <c r="S185" s="46" t="str">
        <f t="shared" si="48"/>
        <v>https://www.biamp.com</v>
      </c>
      <c r="T185" s="2" t="str">
        <f>Table148[[#This Row],[Manufacturer''s Category]]</f>
        <v>Desono</v>
      </c>
      <c r="U185" s="2"/>
    </row>
    <row r="186" spans="1:21" ht="42" customHeight="1" x14ac:dyDescent="0.3">
      <c r="A186" s="2" t="str">
        <f t="shared" si="42"/>
        <v>Biamp Systems</v>
      </c>
      <c r="B186" s="17">
        <f t="shared" si="41"/>
        <v>46076</v>
      </c>
      <c r="C186" s="47" t="s">
        <v>4236</v>
      </c>
      <c r="D186" s="62" t="s">
        <v>2196</v>
      </c>
      <c r="E186" s="2" t="s">
        <v>38</v>
      </c>
      <c r="F186" s="40">
        <v>106</v>
      </c>
      <c r="G186" s="2" t="s">
        <v>2195</v>
      </c>
      <c r="H186" s="2" t="str">
        <f t="shared" si="43"/>
        <v>USD</v>
      </c>
      <c r="I186" s="2" t="str">
        <f>Table148[[#This Row],[Short Description]]</f>
        <v>SPA-UBDX200-W</v>
      </c>
      <c r="J186" s="2" t="s">
        <v>2197</v>
      </c>
      <c r="K186" s="2" t="s">
        <v>391</v>
      </c>
      <c r="L186" s="2" t="str">
        <f t="shared" si="44"/>
        <v>Current</v>
      </c>
      <c r="M186" s="2" t="s">
        <v>1754</v>
      </c>
      <c r="N186" s="2" t="str">
        <f t="shared" si="45"/>
        <v>Standard Freight</v>
      </c>
      <c r="O186" s="2" t="str">
        <f t="shared" si="46"/>
        <v>n</v>
      </c>
      <c r="P186" s="2" t="str">
        <f t="shared" si="47"/>
        <v>n</v>
      </c>
      <c r="Q186" s="2" t="s">
        <v>58</v>
      </c>
      <c r="R186" s="2" t="s">
        <v>61</v>
      </c>
      <c r="S186" s="46" t="str">
        <f t="shared" si="48"/>
        <v>https://www.biamp.com</v>
      </c>
      <c r="T186" s="2" t="str">
        <f>Table148[[#This Row],[Manufacturer''s Category]]</f>
        <v>Desono</v>
      </c>
      <c r="U186" s="2"/>
    </row>
    <row r="187" spans="1:21" ht="42" customHeight="1" x14ac:dyDescent="0.3">
      <c r="A187" s="2" t="s">
        <v>1</v>
      </c>
      <c r="B187" s="17">
        <f t="shared" si="41"/>
        <v>46076</v>
      </c>
      <c r="C187" s="47" t="s">
        <v>4639</v>
      </c>
      <c r="D187" s="62" t="s">
        <v>4640</v>
      </c>
      <c r="E187" s="2" t="s">
        <v>38</v>
      </c>
      <c r="F187" s="40">
        <v>723</v>
      </c>
      <c r="G187" s="2" t="s">
        <v>4641</v>
      </c>
      <c r="H187" s="2" t="s">
        <v>2</v>
      </c>
      <c r="I187" s="2" t="s">
        <v>4640</v>
      </c>
      <c r="J187" s="2" t="s">
        <v>4642</v>
      </c>
      <c r="K187" s="2" t="s">
        <v>859</v>
      </c>
      <c r="L187" s="2" t="s">
        <v>5</v>
      </c>
      <c r="M187" s="2" t="s">
        <v>1754</v>
      </c>
      <c r="N187" s="2" t="s">
        <v>7</v>
      </c>
      <c r="O187" s="2" t="s">
        <v>4</v>
      </c>
      <c r="P187" s="2" t="s">
        <v>4</v>
      </c>
      <c r="Q187" s="2" t="s">
        <v>58</v>
      </c>
      <c r="R187" s="2" t="s">
        <v>61</v>
      </c>
      <c r="S187" s="57" t="s">
        <v>4522</v>
      </c>
      <c r="T187" s="2" t="s">
        <v>1754</v>
      </c>
      <c r="U187" s="2"/>
    </row>
    <row r="188" spans="1:21" ht="42" customHeight="1" x14ac:dyDescent="0.3">
      <c r="A188" s="2" t="str">
        <f>Company</f>
        <v>Biamp Systems</v>
      </c>
      <c r="B188" s="17">
        <f t="shared" si="41"/>
        <v>46076</v>
      </c>
      <c r="C188" s="47" t="s">
        <v>4643</v>
      </c>
      <c r="D188" s="62" t="s">
        <v>4644</v>
      </c>
      <c r="E188" s="2" t="s">
        <v>38</v>
      </c>
      <c r="F188" s="40">
        <v>935</v>
      </c>
      <c r="G188" s="2" t="s">
        <v>4645</v>
      </c>
      <c r="H188" s="2" t="s">
        <v>2</v>
      </c>
      <c r="I188" s="2" t="s">
        <v>4644</v>
      </c>
      <c r="J188" s="2" t="s">
        <v>4646</v>
      </c>
      <c r="K188" s="2" t="s">
        <v>859</v>
      </c>
      <c r="L188" s="2" t="s">
        <v>5</v>
      </c>
      <c r="M188" s="2" t="s">
        <v>1754</v>
      </c>
      <c r="N188" s="2" t="s">
        <v>7</v>
      </c>
      <c r="O188" s="2" t="s">
        <v>4</v>
      </c>
      <c r="P188" s="2" t="s">
        <v>4</v>
      </c>
      <c r="Q188" s="2" t="s">
        <v>58</v>
      </c>
      <c r="R188" s="2" t="s">
        <v>61</v>
      </c>
      <c r="S188" s="63" t="s">
        <v>4522</v>
      </c>
      <c r="T188" s="2" t="s">
        <v>1754</v>
      </c>
      <c r="U188" s="2"/>
    </row>
    <row r="189" spans="1:21" ht="42" customHeight="1" x14ac:dyDescent="0.3">
      <c r="A189" s="2" t="str">
        <f>Company</f>
        <v>Biamp Systems</v>
      </c>
      <c r="B189" s="17">
        <f t="shared" si="41"/>
        <v>46076</v>
      </c>
      <c r="C189" s="47" t="s">
        <v>4647</v>
      </c>
      <c r="D189" s="62" t="s">
        <v>4648</v>
      </c>
      <c r="E189" s="2" t="s">
        <v>38</v>
      </c>
      <c r="F189" s="40">
        <v>935</v>
      </c>
      <c r="G189" s="2" t="s">
        <v>4649</v>
      </c>
      <c r="H189" s="2" t="s">
        <v>2</v>
      </c>
      <c r="I189" s="2" t="s">
        <v>4648</v>
      </c>
      <c r="J189" s="2" t="s">
        <v>4650</v>
      </c>
      <c r="K189" s="2" t="s">
        <v>859</v>
      </c>
      <c r="L189" s="2" t="s">
        <v>5</v>
      </c>
      <c r="M189" s="2" t="s">
        <v>1754</v>
      </c>
      <c r="N189" s="2" t="s">
        <v>7</v>
      </c>
      <c r="O189" s="2" t="s">
        <v>4</v>
      </c>
      <c r="P189" s="2" t="s">
        <v>4</v>
      </c>
      <c r="Q189" s="2" t="s">
        <v>58</v>
      </c>
      <c r="R189" s="2" t="s">
        <v>61</v>
      </c>
      <c r="S189" s="63" t="s">
        <v>4522</v>
      </c>
      <c r="T189" s="2" t="s">
        <v>1754</v>
      </c>
      <c r="U189" s="2"/>
    </row>
    <row r="190" spans="1:21" ht="42" customHeight="1" x14ac:dyDescent="0.3">
      <c r="A190" s="2" t="str">
        <f>Company</f>
        <v>Biamp Systems</v>
      </c>
      <c r="B190" s="17">
        <f t="shared" si="41"/>
        <v>46076</v>
      </c>
      <c r="C190" s="44" t="s">
        <v>4239</v>
      </c>
      <c r="D190" s="59" t="s">
        <v>2199</v>
      </c>
      <c r="E190" s="2" t="s">
        <v>38</v>
      </c>
      <c r="F190" s="40">
        <v>492</v>
      </c>
      <c r="G190" s="2" t="s">
        <v>2198</v>
      </c>
      <c r="H190" s="2" t="str">
        <f>Currency</f>
        <v>USD</v>
      </c>
      <c r="I190" s="2" t="str">
        <f>Table148[[#This Row],[Short Description]]</f>
        <v>SUBLIME-BL</v>
      </c>
      <c r="J190" s="2" t="s">
        <v>2200</v>
      </c>
      <c r="K190" s="2" t="s">
        <v>859</v>
      </c>
      <c r="L190" s="2" t="str">
        <f>ItemStatus</f>
        <v>Current</v>
      </c>
      <c r="M190" s="2" t="s">
        <v>1754</v>
      </c>
      <c r="N190" s="2" t="str">
        <f>Freight</f>
        <v>Standard Freight</v>
      </c>
      <c r="O190" s="2" t="str">
        <f>DropShip</f>
        <v>n</v>
      </c>
      <c r="P190" s="2" t="str">
        <f>EnergyStar</f>
        <v>n</v>
      </c>
      <c r="Q190" s="2" t="s">
        <v>58</v>
      </c>
      <c r="R190" s="2" t="s">
        <v>61</v>
      </c>
      <c r="S190" s="46" t="str">
        <f>URL</f>
        <v>https://www.biamp.com</v>
      </c>
      <c r="T190" s="2" t="str">
        <f>Table148[[#This Row],[Manufacturer''s Category]]</f>
        <v>Desono</v>
      </c>
      <c r="U190" s="2"/>
    </row>
    <row r="191" spans="1:21" ht="42" customHeight="1" x14ac:dyDescent="0.3">
      <c r="A191" s="2" t="str">
        <f>Company</f>
        <v>Biamp Systems</v>
      </c>
      <c r="B191" s="17">
        <f t="shared" si="41"/>
        <v>46076</v>
      </c>
      <c r="C191" s="44" t="s">
        <v>4240</v>
      </c>
      <c r="D191" s="59" t="s">
        <v>2202</v>
      </c>
      <c r="E191" s="2" t="s">
        <v>38</v>
      </c>
      <c r="F191" s="40">
        <v>492</v>
      </c>
      <c r="G191" s="2" t="s">
        <v>2201</v>
      </c>
      <c r="H191" s="2" t="str">
        <f>Currency</f>
        <v>USD</v>
      </c>
      <c r="I191" s="2" t="str">
        <f>Table148[[#This Row],[Short Description]]</f>
        <v>SUBLIME-W</v>
      </c>
      <c r="J191" s="2" t="s">
        <v>2203</v>
      </c>
      <c r="K191" s="2" t="s">
        <v>859</v>
      </c>
      <c r="L191" s="2" t="str">
        <f>ItemStatus</f>
        <v>Current</v>
      </c>
      <c r="M191" s="2" t="s">
        <v>1754</v>
      </c>
      <c r="N191" s="2" t="str">
        <f>Freight</f>
        <v>Standard Freight</v>
      </c>
      <c r="O191" s="2" t="str">
        <f>DropShip</f>
        <v>n</v>
      </c>
      <c r="P191" s="2" t="str">
        <f>EnergyStar</f>
        <v>n</v>
      </c>
      <c r="Q191" s="2" t="s">
        <v>58</v>
      </c>
      <c r="R191" s="2" t="s">
        <v>61</v>
      </c>
      <c r="S191" s="46" t="str">
        <f>URL</f>
        <v>https://www.biamp.com</v>
      </c>
      <c r="T191" s="2" t="str">
        <f>Table148[[#This Row],[Manufacturer''s Category]]</f>
        <v>Desono</v>
      </c>
      <c r="U191" s="2"/>
    </row>
  </sheetData>
  <sheetProtection algorithmName="SHA-512" hashValue="hf8boRdzkiovZmwdAFpmkD0N39+l0Ib5NL7D5SmurRQejmyE5lYvHs6/MJ5D32fY10thBzMn/0wZKRdMF4CxxQ==" saltValue="neWRIqTltqcTTLuS2/jxFw==" spinCount="100000" sheet="1" objects="1" scenarios="1"/>
  <phoneticPr fontId="16" type="noConversion"/>
  <conditionalFormatting sqref="C2:C3">
    <cfRule type="duplicateValues" dxfId="23" priority="28"/>
  </conditionalFormatting>
  <conditionalFormatting sqref="C28:C33">
    <cfRule type="duplicateValues" dxfId="22" priority="11"/>
  </conditionalFormatting>
  <conditionalFormatting sqref="C34:C49 C14:C27">
    <cfRule type="duplicateValues" dxfId="21" priority="10"/>
  </conditionalFormatting>
  <conditionalFormatting sqref="C64:C69">
    <cfRule type="duplicateValues" dxfId="20" priority="2"/>
  </conditionalFormatting>
  <conditionalFormatting sqref="C81">
    <cfRule type="duplicateValues" dxfId="19" priority="6"/>
  </conditionalFormatting>
  <conditionalFormatting sqref="C102:C103 C105">
    <cfRule type="duplicateValues" dxfId="18" priority="5"/>
  </conditionalFormatting>
  <conditionalFormatting sqref="C116">
    <cfRule type="duplicateValues" dxfId="17" priority="3"/>
  </conditionalFormatting>
  <conditionalFormatting sqref="C117:C118">
    <cfRule type="duplicateValues" dxfId="16" priority="4"/>
  </conditionalFormatting>
  <conditionalFormatting sqref="C160">
    <cfRule type="duplicateValues" dxfId="15" priority="1"/>
  </conditionalFormatting>
  <hyperlinks>
    <hyperlink ref="S2" r:id="rId1" display="https://www.biamp.com" xr:uid="{8FFF58EE-CFB7-43E4-9A7A-8CE639399888}"/>
    <hyperlink ref="S3" r:id="rId2" display="https://www.biamp.com" xr:uid="{EC2226A2-AD58-47FA-98E2-E4E9CA0AD379}"/>
    <hyperlink ref="S4" r:id="rId3" display="https://www.biamp.com" xr:uid="{BB60FA2D-F537-4029-BC42-2D90D5022B09}"/>
    <hyperlink ref="S5" r:id="rId4" display="https://www.biamp.com" xr:uid="{D3D8C805-0FEA-45DD-9EE5-146FCC8738C4}"/>
    <hyperlink ref="S6" r:id="rId5" display="https://www.biamp.com" xr:uid="{7DA55A4F-667E-44BA-92D8-9FB003CEC2F8}"/>
    <hyperlink ref="S7" r:id="rId6" display="https://www.biamp.com" xr:uid="{3718F68D-6856-46B0-AE2A-F0178B2792EC}"/>
    <hyperlink ref="S8" r:id="rId7" display="https://www.biamp.com" xr:uid="{6F25656E-FBC8-4D11-A7A7-2B6229884927}"/>
    <hyperlink ref="S9" r:id="rId8" display="https://www.biamp.com" xr:uid="{4F968081-1FC1-4006-94E0-AA5F621B4C6C}"/>
    <hyperlink ref="S10" r:id="rId9" display="https://www.biamp.com" xr:uid="{7A9925C1-03DD-4E39-A4D5-847E4D329FDE}"/>
    <hyperlink ref="S11" r:id="rId10" display="https://www.biamp.com" xr:uid="{504776DE-1015-401F-A5AD-34CFDBCD382F}"/>
    <hyperlink ref="S20" r:id="rId11" display="https://www.biamp.com" xr:uid="{D52D7A01-5143-4EF5-A637-A6D08C73DCDD}"/>
    <hyperlink ref="S21" r:id="rId12" display="https://www.biamp.com" xr:uid="{E6EC1F29-66C3-4C28-96A6-61323B28A929}"/>
    <hyperlink ref="S22" r:id="rId13" display="https://www.biamp.com" xr:uid="{B2337D15-423A-4884-9B51-BD1CFF83EFB7}"/>
    <hyperlink ref="S23" r:id="rId14" display="https://www.biamp.com" xr:uid="{755BB5D6-95FB-4D13-BD57-A4F5557759BD}"/>
    <hyperlink ref="S24" r:id="rId15" xr:uid="{5BA79EA3-1F03-46F3-91BB-E3E69556B1B0}"/>
    <hyperlink ref="S25" r:id="rId16" display="https://www.biamp.com" xr:uid="{B6FB495A-95D5-47A9-A108-26AA30A0CA51}"/>
    <hyperlink ref="S30" r:id="rId17" xr:uid="{4EF4B4F4-049C-4FCD-8CCF-F3D61A90EAC6}"/>
    <hyperlink ref="S31" r:id="rId18" xr:uid="{7C10EEF6-01FD-4F1A-80FF-B0C94A770239}"/>
    <hyperlink ref="S32" r:id="rId19" xr:uid="{85D4DCBC-232F-47E6-91B2-5ABCEF43580B}"/>
    <hyperlink ref="S33" r:id="rId20" xr:uid="{E80BBFC3-138F-41C6-8BDE-FE9F9E27B2E8}"/>
    <hyperlink ref="S34" r:id="rId21" xr:uid="{7916AF12-F33F-45A9-8AA9-5064CA940D87}"/>
    <hyperlink ref="S41" r:id="rId22" xr:uid="{984A65DB-BFDC-4E89-BF86-9A838B862FFF}"/>
    <hyperlink ref="S46" r:id="rId23" display="https://www.biamp.com" xr:uid="{20793A15-0FAC-4CA5-B2B6-EF47F7E952E0}"/>
    <hyperlink ref="S47" r:id="rId24" display="https://www.biamp.com" xr:uid="{41717B18-343F-4243-AE19-330761B3225F}"/>
    <hyperlink ref="S48" r:id="rId25" display="https://www.biamp.com" xr:uid="{1F4A28F4-0285-465D-B0AE-B8490EF4C101}"/>
    <hyperlink ref="S49" r:id="rId26" display="https://www.biamp.com" xr:uid="{4F9744E3-DEA7-4A7F-A3B4-FB50DB384D3C}"/>
    <hyperlink ref="S50" r:id="rId27" display="https://www.biamp.com" xr:uid="{F378E7AA-DFA7-4FA8-8B8C-A16FF0178A93}"/>
    <hyperlink ref="S51" r:id="rId28" display="https://www.biamp.com" xr:uid="{6FC57B4E-B7FF-4473-AE0F-EF422659114D}"/>
    <hyperlink ref="S52" r:id="rId29" display="https://www.biamp.com" xr:uid="{07296773-759E-4FAB-993D-476863E233E3}"/>
    <hyperlink ref="S53" r:id="rId30" display="https://www.biamp.com" xr:uid="{4DE7B583-B26D-48DF-A3A8-C0061FB532E9}"/>
    <hyperlink ref="S54" r:id="rId31" display="https://www.biamp.com" xr:uid="{F5F16DC9-E114-4960-8424-07A2AF3C1539}"/>
    <hyperlink ref="S55" r:id="rId32" display="https://www.biamp.com" xr:uid="{73958A3C-DFCE-48A3-9ADD-3DF9DFCC8831}"/>
    <hyperlink ref="S56" r:id="rId33" display="https://www.biamp.com" xr:uid="{FEAAF5EA-C130-477F-89EE-CD28A1BB3501}"/>
    <hyperlink ref="S57" r:id="rId34" display="https://www.biamp.com" xr:uid="{A8D37F06-D604-4CA5-83D5-00DEC1CDC197}"/>
    <hyperlink ref="S58" r:id="rId35" display="https://www.biamp.com" xr:uid="{C795285E-C7C0-43A0-85D3-F8B792271AC5}"/>
    <hyperlink ref="S59" r:id="rId36" display="https://www.biamp.com" xr:uid="{B50244B3-B036-479C-9C47-98BFFB53634B}"/>
    <hyperlink ref="S60" r:id="rId37" display="https://www.biamp.com" xr:uid="{15A16B42-6E3F-478B-9120-4BDE6DE54F5C}"/>
    <hyperlink ref="S61" r:id="rId38" display="https://www.biamp.com" xr:uid="{2D6D014E-D1AF-4AB3-BE33-CB8F57192FDC}"/>
    <hyperlink ref="S62" r:id="rId39" display="https://www.biamp.com" xr:uid="{E41C33FD-97E0-45AB-93B9-8822359F0DE4}"/>
    <hyperlink ref="S63" r:id="rId40" display="https://www.biamp.com" xr:uid="{72457D18-9D62-4C1A-B391-726C03D41012}"/>
    <hyperlink ref="S64" r:id="rId41" display="https://www.biamp.com" xr:uid="{BE03E88F-1CE5-4B38-B447-204316FBDD6D}"/>
    <hyperlink ref="S65" r:id="rId42" display="https://www.biamp.com" xr:uid="{E53D5EAE-6E7D-44DB-A20B-2DE10420F013}"/>
    <hyperlink ref="S66" r:id="rId43" display="https://www.biamp.com" xr:uid="{A799E84F-A6D1-429F-95AB-1D6564308C21}"/>
    <hyperlink ref="S67" r:id="rId44" display="https://www.biamp.com" xr:uid="{ED7A3AF9-BEE5-4B1E-90AC-F717814AEFF1}"/>
    <hyperlink ref="S68" r:id="rId45" display="https://www.biamp.com" xr:uid="{BAF38588-2B82-47E2-B125-D23B4F501685}"/>
    <hyperlink ref="S69" r:id="rId46" display="https://www.biamp.com" xr:uid="{3ADF7193-BF8F-48C3-8945-53B52F3FB9B4}"/>
    <hyperlink ref="S70" r:id="rId47" display="https://www.biamp.com" xr:uid="{5D6CDCA4-9754-4DF1-A841-8307BFCD5505}"/>
    <hyperlink ref="S71" r:id="rId48" display="https://www.biamp.com" xr:uid="{C99B004D-212C-40FC-B8B5-E876AADEA62B}"/>
    <hyperlink ref="S72" r:id="rId49" display="https://www.biamp.com" xr:uid="{30810D0D-C7BA-4888-8D52-9EE155C6A3C2}"/>
    <hyperlink ref="S73" r:id="rId50" display="https://www.biamp.com" xr:uid="{0972C2BA-8ACF-4DF4-8ECE-9767040CB446}"/>
    <hyperlink ref="S74" r:id="rId51" display="https://www.biamp.com" xr:uid="{900681AD-8592-4DF9-BD8F-79466360384B}"/>
    <hyperlink ref="S75" r:id="rId52" display="https://www.biamp.com" xr:uid="{3E105320-DFF9-4D85-B6C6-31C4457607D7}"/>
    <hyperlink ref="S76" r:id="rId53" display="https://www.biamp.com" xr:uid="{C1A8EE67-ADE7-4371-AA04-31DFA5BB1E62}"/>
    <hyperlink ref="S77" r:id="rId54" display="https://www.biamp.com" xr:uid="{A4617B8A-E984-41DB-A186-814D44C0917B}"/>
    <hyperlink ref="S78" r:id="rId55" display="https://www.biamp.com" xr:uid="{06CBEB34-9510-4DD7-B6C8-7CBD68BB83FC}"/>
    <hyperlink ref="S79" r:id="rId56" display="https://www.biamp.com" xr:uid="{330AB61B-7A15-4440-B6F7-C21649807C5D}"/>
    <hyperlink ref="S80" r:id="rId57" display="https://www.biamp.com" xr:uid="{26C64910-A7D1-4A85-B5F7-516060EF67CC}"/>
    <hyperlink ref="S81" r:id="rId58" display="https://www.biamp.com" xr:uid="{46923205-6264-4689-9656-2B2AD47AE91E}"/>
    <hyperlink ref="S82" r:id="rId59" display="https://www.biamp.com" xr:uid="{FC4F7D8C-DEC5-4A92-A27D-F692798252D2}"/>
    <hyperlink ref="S83" r:id="rId60" display="https://www.biamp.com" xr:uid="{80A29F06-A559-463A-B854-FBC2E4839864}"/>
    <hyperlink ref="S84" r:id="rId61" display="https://www.biamp.com" xr:uid="{342C279B-71F7-4035-A03E-5587B1A79B4C}"/>
    <hyperlink ref="S85" r:id="rId62" display="https://www.biamp.com" xr:uid="{9E82131C-E837-42C1-90FB-FAAA2B69B6C0}"/>
    <hyperlink ref="S86" r:id="rId63" display="https://www.biamp.com" xr:uid="{0C2FEDE6-19BF-484A-9799-630A42CAF677}"/>
    <hyperlink ref="S87" r:id="rId64" display="https://www.biamp.com" xr:uid="{018BECE3-A31D-406D-9150-E697035E5FEC}"/>
    <hyperlink ref="S88" r:id="rId65" display="https://www.biamp.com" xr:uid="{F607067F-8D75-469E-B2A5-30E1DDE671DF}"/>
    <hyperlink ref="S89" r:id="rId66" display="https://www.biamp.com" xr:uid="{ECCE44C0-0E8D-413A-BB38-7CD13E6CFFA3}"/>
    <hyperlink ref="S90" r:id="rId67" display="https://www.biamp.com" xr:uid="{BE70455F-AC7F-4ABC-9479-438AA188DBF5}"/>
    <hyperlink ref="S91" r:id="rId68" display="https://www.biamp.com" xr:uid="{7B4A4B88-1519-4ED9-BFCF-B45CC70AAE27}"/>
    <hyperlink ref="S92" r:id="rId69" display="https://www.biamp.com" xr:uid="{5B6F0C2F-180C-4F76-8D85-A5EC133373EF}"/>
    <hyperlink ref="S93" r:id="rId70" display="https://www.biamp.com" xr:uid="{F1A134CA-F2EB-40FC-A27C-EF092B19AD51}"/>
    <hyperlink ref="S94" r:id="rId71" display="https://www.biamp.com" xr:uid="{39D9D370-BA08-4572-863A-D7C3CA4365A2}"/>
    <hyperlink ref="S95" r:id="rId72" display="https://www.biamp.com" xr:uid="{7FBD266A-1DD0-4D85-89AB-54620FA7AB48}"/>
    <hyperlink ref="S96" r:id="rId73" display="https://www.biamp.com" xr:uid="{CEA00236-D356-4650-B457-AA9E16420741}"/>
    <hyperlink ref="S97" r:id="rId74" display="https://www.biamp.com" xr:uid="{CD2C3C9E-F79B-4995-9E89-A5A1C3A1A984}"/>
    <hyperlink ref="S98" r:id="rId75" display="https://www.biamp.com" xr:uid="{19F53173-B9EF-42CC-8831-7F3701716DC1}"/>
    <hyperlink ref="S99" r:id="rId76" display="https://www.biamp.com" xr:uid="{B6C75C6C-8B23-4069-94C4-84B850C331BE}"/>
    <hyperlink ref="S100" r:id="rId77" display="https://www.biamp.com" xr:uid="{C4C21309-9F12-424F-8276-EEBBBF01181A}"/>
    <hyperlink ref="S101" r:id="rId78" display="https://www.biamp.com" xr:uid="{AF28276E-534A-4CC9-A88F-44AF119AD257}"/>
    <hyperlink ref="S102" r:id="rId79" display="https://www.biamp.com" xr:uid="{92C0E4EC-2743-4864-ADBB-C42C63B39A98}"/>
    <hyperlink ref="S103" r:id="rId80" display="https://www.biamp.com" xr:uid="{A9E1260E-F8E2-49AD-B3BE-F1193EA6F890}"/>
    <hyperlink ref="S104" r:id="rId81" display="https://www.biamp.com" xr:uid="{9487C248-703F-4A78-A45C-1AE7A5FFEA9C}"/>
    <hyperlink ref="S105" r:id="rId82" display="https://www.biamp.com" xr:uid="{0315414B-44E7-4F90-ABDD-8A5D84A5085B}"/>
    <hyperlink ref="S106" r:id="rId83" display="https://www.biamp.com" xr:uid="{E8C84958-A010-461D-82C5-A1BAC6F2553C}"/>
    <hyperlink ref="S107" r:id="rId84" display="https://www.biamp.com" xr:uid="{CE2D5B01-F9D0-4BA3-8CA0-6EBFC1E028E8}"/>
    <hyperlink ref="S108" r:id="rId85" display="https://www.biamp.com" xr:uid="{D3829132-5059-4ADE-8F37-DC24AB3C0C4F}"/>
    <hyperlink ref="S109" r:id="rId86" display="https://www.biamp.com" xr:uid="{3C48C1CB-D42A-4A5E-B808-C308CFD4F7DE}"/>
    <hyperlink ref="S110" r:id="rId87" display="https://www.biamp.com" xr:uid="{72771810-5104-409F-9735-FCFE582F7803}"/>
    <hyperlink ref="S111" r:id="rId88" display="https://www.biamp.com" xr:uid="{F35C7260-8997-404B-9641-A2927CAEFE30}"/>
    <hyperlink ref="S112" r:id="rId89" display="https://www.biamp.com" xr:uid="{3A988467-693D-431E-9998-7151B94BB328}"/>
    <hyperlink ref="S113" r:id="rId90" display="https://www.biamp.com" xr:uid="{5D862093-FFF7-4DD6-B35F-8A7C39FF8CDA}"/>
    <hyperlink ref="S114" r:id="rId91" display="https://www.biamp.com" xr:uid="{4ABA459B-C118-4162-8D86-AED50007AD9A}"/>
    <hyperlink ref="S115" r:id="rId92" display="https://www.biamp.com" xr:uid="{B24E5F5A-2C68-430B-AE29-BB27C503ED57}"/>
    <hyperlink ref="S116" r:id="rId93" display="https://www.biamp.com" xr:uid="{9854D6F5-756F-4FFC-B5E5-E974D78D3F17}"/>
    <hyperlink ref="S117" r:id="rId94" display="https://www.biamp.com" xr:uid="{C0A6C483-2D95-42F5-B386-ADAC9C78D8E0}"/>
    <hyperlink ref="S118" r:id="rId95" display="https://www.biamp.com" xr:uid="{2CCD27EF-45FC-4A1B-8CC8-6ABA5AB7443D}"/>
    <hyperlink ref="S119" r:id="rId96" display="https://www.biamp.com" xr:uid="{2E3B6C2D-0CD6-4436-8FB3-CB8F285B903C}"/>
    <hyperlink ref="S120" r:id="rId97" display="https://www.biamp.com" xr:uid="{11DCD33F-83D9-4B42-9F33-C05D7C9230AC}"/>
    <hyperlink ref="S121" r:id="rId98" display="https://www.biamp.com" xr:uid="{C7046A47-EB6F-419D-BA50-216B2426BA91}"/>
    <hyperlink ref="S122" r:id="rId99" display="https://www.biamp.com" xr:uid="{CC98AFAA-0F24-4C82-B9CE-F0B7AFBDA14B}"/>
    <hyperlink ref="S123" r:id="rId100" display="https://www.biamp.com" xr:uid="{EB2574C7-C631-474D-999B-051B4332B2B5}"/>
    <hyperlink ref="S124" r:id="rId101" display="https://www.biamp.com" xr:uid="{A3FA951A-9A5B-4405-8DAE-64A32C3F3934}"/>
    <hyperlink ref="S125" r:id="rId102" display="https://www.biamp.com" xr:uid="{76D0EF8C-DA98-4FCC-98ED-FAE343491787}"/>
    <hyperlink ref="S126" r:id="rId103" display="https://www.biamp.com" xr:uid="{560F5D52-4183-4160-8749-C7521261465C}"/>
    <hyperlink ref="S127" r:id="rId104" display="https://www.biamp.com" xr:uid="{BAA0EE00-52E2-4F7C-BA4F-84D7DE08DA3D}"/>
    <hyperlink ref="S128" r:id="rId105" display="https://www.biamp.com" xr:uid="{5C132CAE-05F5-4A57-8444-ABE3591D311F}"/>
    <hyperlink ref="S129" r:id="rId106" display="https://www.biamp.com" xr:uid="{DD0D877F-6CA1-4497-B1D2-FC3358BE77AB}"/>
    <hyperlink ref="S130" r:id="rId107" display="https://www.biamp.com" xr:uid="{D313DE5F-51B1-4FD8-87F9-D947B1964430}"/>
    <hyperlink ref="S131" r:id="rId108" display="https://www.biamp.com" xr:uid="{6B59B154-E8D4-48D9-B5F2-1F418C7DDCEC}"/>
    <hyperlink ref="S132" r:id="rId109" display="https://www.biamp.com" xr:uid="{ACDF7A70-A7A0-47FF-8128-179F3F5E01D0}"/>
    <hyperlink ref="S133" r:id="rId110" display="https://www.biamp.com" xr:uid="{69AEBED8-5B86-4E48-A8BF-D73B8C756445}"/>
    <hyperlink ref="S134" r:id="rId111" display="https://www.biamp.com" xr:uid="{4D6A423A-4C54-4688-BAA8-302862517991}"/>
    <hyperlink ref="S135" r:id="rId112" display="https://www.biamp.com" xr:uid="{22CF91F1-2EF0-4B6F-A147-AFAC51B9CB64}"/>
    <hyperlink ref="S136" r:id="rId113" display="https://www.biamp.com" xr:uid="{E253EE54-8F9F-41E9-84BB-B345DD0A481F}"/>
    <hyperlink ref="S137" r:id="rId114" display="https://www.biamp.com" xr:uid="{8E782902-DA08-46CD-BF19-E6C50EE5E48B}"/>
    <hyperlink ref="S138" r:id="rId115" display="https://www.biamp.com" xr:uid="{4EF2148C-1D3B-473D-BD61-E386B32268DA}"/>
    <hyperlink ref="S139" r:id="rId116" display="https://www.biamp.com" xr:uid="{EC85EE30-F19E-43D9-9056-1A695CF694D3}"/>
    <hyperlink ref="S140" r:id="rId117" display="https://www.biamp.com" xr:uid="{85A47DA6-2BF3-46F9-81F4-7AC251A67D3A}"/>
    <hyperlink ref="S141" r:id="rId118" display="https://www.biamp.com" xr:uid="{AA769698-D07D-4EF7-9056-B47652166E2F}"/>
    <hyperlink ref="S142" r:id="rId119" display="https://www.biamp.com" xr:uid="{8B3FDE6A-5AA3-4DB5-BCBC-09EC77F85F9E}"/>
    <hyperlink ref="S143" r:id="rId120" display="https://www.biamp.com" xr:uid="{B655B352-5316-446B-8A0D-5656DB1ED77A}"/>
    <hyperlink ref="S144" r:id="rId121" display="https://www.biamp.com" xr:uid="{0A709C2C-B21E-44A9-ABB6-80B7A26D4EE9}"/>
    <hyperlink ref="S145" r:id="rId122" display="https://www.biamp.com" xr:uid="{6DCCED7C-8F70-41A1-97ED-44D16C18B512}"/>
    <hyperlink ref="S146" r:id="rId123" display="https://www.biamp.com" xr:uid="{92EEB028-9123-433E-91AD-6C953937F024}"/>
    <hyperlink ref="S147" r:id="rId124" display="https://www.biamp.com" xr:uid="{87DD5263-99D6-4DAA-8381-192DD73BE5EE}"/>
    <hyperlink ref="S148" r:id="rId125" display="https://www.biamp.com" xr:uid="{89B0384B-B7BC-4D23-BA90-85627612EBF1}"/>
    <hyperlink ref="S149" r:id="rId126" display="https://www.biamp.com" xr:uid="{79DF972F-F0AA-4A1E-9C45-0FAA4B2ACDEA}"/>
    <hyperlink ref="S150" r:id="rId127" display="https://www.biamp.com" xr:uid="{8F2ACED2-1400-486B-BE12-26EF73A8FA71}"/>
    <hyperlink ref="S151" r:id="rId128" display="https://www.biamp.com" xr:uid="{FA70C060-484D-4DE2-9C57-5A25BAEA5146}"/>
    <hyperlink ref="S152" r:id="rId129" display="https://www.biamp.com" xr:uid="{6404F03F-1892-4814-A17A-C53942F93A39}"/>
    <hyperlink ref="S153" r:id="rId130" display="https://www.biamp.com" xr:uid="{A6747FDC-1A6F-4CAC-9D19-13EC271FFBD0}"/>
    <hyperlink ref="S154" r:id="rId131" display="https://www.biamp.com" xr:uid="{8A8EBEFA-6B6D-4FE1-B559-70571CEA3161}"/>
    <hyperlink ref="S155" r:id="rId132" display="https://www.biamp.com" xr:uid="{D30815B4-D11F-4BCA-BDF1-2C7C4DB100FA}"/>
    <hyperlink ref="S156" r:id="rId133" display="https://www.biamp.com" xr:uid="{9B96F0CA-31C0-4607-965B-00641A51AFC9}"/>
    <hyperlink ref="S157" r:id="rId134" display="https://www.biamp.com" xr:uid="{F0E046DD-90BC-4C7C-B98E-7CA3E4AF6AFC}"/>
    <hyperlink ref="S158" r:id="rId135" display="https://www.biamp.com" xr:uid="{7BC58240-542A-48CA-B71C-EBFB58D5B030}"/>
    <hyperlink ref="S159" r:id="rId136" display="https://www.biamp.com" xr:uid="{1CAFE6C5-173D-40D2-9217-27309B60ACB8}"/>
    <hyperlink ref="S160" r:id="rId137" display="https://www.biamp.com" xr:uid="{5DA373D1-0000-4E40-8B6D-AE3F1A9BFF5B}"/>
    <hyperlink ref="S161" r:id="rId138" display="https://www.biamp.com" xr:uid="{9B749477-A589-4DEF-9D82-B19B1B7BF7AD}"/>
    <hyperlink ref="S162" r:id="rId139" display="https://www.biamp.com" xr:uid="{32CE32AE-7C95-40DF-AD6F-437D2C4D4737}"/>
    <hyperlink ref="S163" r:id="rId140" display="https://www.biamp.com" xr:uid="{F11DA1C7-63F4-4C34-B426-7FF0AA49123F}"/>
    <hyperlink ref="S164" r:id="rId141" display="https://www.biamp.com" xr:uid="{47FA26A0-4AA7-420E-AF69-B1063AB06D26}"/>
    <hyperlink ref="S165" r:id="rId142" display="https://www.biamp.com" xr:uid="{2A2565F4-E826-48A4-BA24-94BBB4489EC6}"/>
    <hyperlink ref="S166" r:id="rId143" display="https://www.biamp.com" xr:uid="{FEBF7711-9A21-46C9-84F8-B33726ED77E3}"/>
    <hyperlink ref="S167" r:id="rId144" display="https://www.biamp.com" xr:uid="{2F5F2462-9FA1-4805-AD66-2FCDAD6C0ACF}"/>
    <hyperlink ref="S168" r:id="rId145" display="https://www.biamp.com" xr:uid="{94F39F83-E0B6-41ED-B88F-FA23E1053623}"/>
    <hyperlink ref="S169" r:id="rId146" display="https://www.biamp.com" xr:uid="{8E2418D5-8146-4F83-A55C-427D1AB4A563}"/>
    <hyperlink ref="S170" r:id="rId147" display="https://www.biamp.com" xr:uid="{0E1EAC53-C93B-4D89-83C2-C14041EF04B1}"/>
    <hyperlink ref="S171" r:id="rId148" display="https://www.biamp.com" xr:uid="{B0BA91B7-3B12-4814-8C5C-B271EAE38178}"/>
    <hyperlink ref="S172" r:id="rId149" display="https://www.biamp.com" xr:uid="{DC4ED08A-F38B-44C8-A0E9-A1289FB1E36B}"/>
    <hyperlink ref="S173" r:id="rId150" display="https://www.biamp.com" xr:uid="{BA2D0DBE-F31B-4B93-A497-8B943FBFB824}"/>
    <hyperlink ref="S174" r:id="rId151" display="https://www.biamp.com" xr:uid="{8334551E-5B0F-4707-B5C5-CED5A1D41EFE}"/>
    <hyperlink ref="S175" r:id="rId152" display="https://www.biamp.com" xr:uid="{35B4C598-823E-48D1-9E9F-58EEC87F3AF1}"/>
    <hyperlink ref="S176" r:id="rId153" display="https://www.biamp.com" xr:uid="{DE0D9F57-9F66-4506-9894-5B27AA40D15F}"/>
    <hyperlink ref="S177" r:id="rId154" display="https://www.biamp.com" xr:uid="{3AC93F90-75D6-421C-9691-4E95582E69C6}"/>
    <hyperlink ref="S178" r:id="rId155" display="https://www.biamp.com" xr:uid="{A6D3CA1B-9F68-4294-B0CA-DC02355C339C}"/>
    <hyperlink ref="S179" r:id="rId156" display="https://www.biamp.com" xr:uid="{9CFB1ECE-98C7-4010-A32A-DD565FAC32FB}"/>
    <hyperlink ref="S180" r:id="rId157" display="https://www.biamp.com" xr:uid="{E353B64A-4893-4C9A-B9D2-64B935779EC6}"/>
    <hyperlink ref="S181" r:id="rId158" display="https://www.biamp.com" xr:uid="{19CF86A1-5B76-4B3C-A002-287BA8F516F4}"/>
    <hyperlink ref="S182" r:id="rId159" display="https://www.biamp.com" xr:uid="{741A43BD-6F82-42EA-A18F-45A7B6F8E4A2}"/>
    <hyperlink ref="S183" r:id="rId160" display="https://www.biamp.com" xr:uid="{5FB612F4-DC90-4045-A301-704071A1EC1A}"/>
    <hyperlink ref="S184" r:id="rId161" display="https://www.biamp.com" xr:uid="{A9DAF6E4-ED4E-477B-B59F-3F80D11927F1}"/>
    <hyperlink ref="S185" r:id="rId162" display="https://www.biamp.com" xr:uid="{29745AAA-04B4-4E01-92CE-514D5DF6DCE8}"/>
    <hyperlink ref="S186" r:id="rId163" display="https://www.biamp.com" xr:uid="{B3EDD5A4-AA99-45F3-BF9A-4F8A0002462C}"/>
    <hyperlink ref="S190" r:id="rId164" display="https://www.biamp.com" xr:uid="{FC678DE5-0ADD-4680-947C-106831B11175}"/>
    <hyperlink ref="S191" r:id="rId165" display="https://www.biamp.com" xr:uid="{17136C3D-7A08-4AD3-AA2C-80F4D3DE38EC}"/>
  </hyperlinks>
  <pageMargins left="0.7" right="0.7" top="0.75" bottom="0.75" header="0.3" footer="0.3"/>
  <pageSetup orientation="portrait" horizontalDpi="300" verticalDpi="300" r:id="rId166"/>
  <tableParts count="1">
    <tablePart r:id="rId167"/>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AD4FF-C2DA-48D4-B609-8A0CDC6B18BC}">
  <sheetPr codeName="Sheet10"/>
  <dimension ref="A1:U30"/>
  <sheetViews>
    <sheetView workbookViewId="0">
      <pane xSplit="4" ySplit="1" topLeftCell="E2" activePane="bottomRight" state="frozen"/>
      <selection pane="topRight" activeCell="E1" sqref="E1"/>
      <selection pane="bottomLeft" activeCell="A2" sqref="A2"/>
      <selection pane="bottomRight" activeCell="U2" sqref="U2"/>
    </sheetView>
  </sheetViews>
  <sheetFormatPr defaultColWidth="8.88671875" defaultRowHeight="15.6" x14ac:dyDescent="0.3"/>
  <cols>
    <col min="1" max="1" width="17.5546875" style="42" customWidth="1"/>
    <col min="2" max="2" width="19.5546875" style="42" customWidth="1"/>
    <col min="3" max="3" width="20.6640625" style="42" customWidth="1"/>
    <col min="4" max="4" width="29.5546875" style="42" customWidth="1"/>
    <col min="5" max="5" width="11.109375" style="42" customWidth="1"/>
    <col min="6" max="6" width="14" style="42" customWidth="1"/>
    <col min="7" max="7" width="15.6640625" style="42" customWidth="1"/>
    <col min="8" max="8" width="11.33203125" style="42" bestFit="1" customWidth="1"/>
    <col min="9" max="9" width="32.21875" style="42" customWidth="1"/>
    <col min="10" max="10" width="45" style="42" customWidth="1"/>
    <col min="11" max="11" width="23.5546875" style="42" customWidth="1"/>
    <col min="12" max="12" width="14" style="42" customWidth="1"/>
    <col min="13" max="13" width="10.5546875" style="42" customWidth="1"/>
    <col min="14" max="14" width="17" style="42" customWidth="1"/>
    <col min="15" max="15" width="16" style="42" bestFit="1" customWidth="1"/>
    <col min="16" max="16" width="12" style="42" customWidth="1"/>
    <col min="17" max="17" width="16.5546875" style="42" customWidth="1"/>
    <col min="18" max="18" width="22.88671875" style="42" customWidth="1"/>
    <col min="19" max="19" width="23.5546875" style="42" customWidth="1"/>
    <col min="20" max="20" width="21" style="42" customWidth="1"/>
    <col min="21" max="21" width="60.5546875" style="42" customWidth="1"/>
    <col min="22" max="22" width="69" style="42" customWidth="1"/>
    <col min="23" max="16384" width="8.88671875" style="42"/>
  </cols>
  <sheetData>
    <row r="1" spans="1:21" ht="62.4" x14ac:dyDescent="0.3">
      <c r="A1" s="42" t="s">
        <v>9</v>
      </c>
      <c r="B1" s="42" t="s">
        <v>10</v>
      </c>
      <c r="C1" s="42" t="s">
        <v>11</v>
      </c>
      <c r="D1" s="42" t="s">
        <v>12</v>
      </c>
      <c r="E1" s="42" t="s">
        <v>13</v>
      </c>
      <c r="F1" s="42" t="s">
        <v>14</v>
      </c>
      <c r="G1" s="42" t="s">
        <v>4439</v>
      </c>
      <c r="H1" s="42" t="s">
        <v>16</v>
      </c>
      <c r="I1" s="42" t="s">
        <v>19</v>
      </c>
      <c r="J1" s="42" t="s">
        <v>20</v>
      </c>
      <c r="K1" s="42" t="s">
        <v>21</v>
      </c>
      <c r="L1" s="42" t="s">
        <v>22</v>
      </c>
      <c r="M1" s="42" t="s">
        <v>23</v>
      </c>
      <c r="N1" s="42" t="s">
        <v>24</v>
      </c>
      <c r="O1" s="42" t="s">
        <v>28</v>
      </c>
      <c r="P1" s="42" t="s">
        <v>30</v>
      </c>
      <c r="Q1" s="42" t="s">
        <v>31</v>
      </c>
      <c r="R1" s="42" t="s">
        <v>32</v>
      </c>
      <c r="S1" s="42" t="s">
        <v>33</v>
      </c>
      <c r="T1" s="42" t="s">
        <v>34</v>
      </c>
      <c r="U1" s="42" t="s">
        <v>35</v>
      </c>
    </row>
    <row r="2" spans="1:21" ht="93.6" x14ac:dyDescent="0.3">
      <c r="A2" s="42" t="str">
        <f t="shared" ref="A2:A27" si="0">Company</f>
        <v>Biamp Systems</v>
      </c>
      <c r="B2" s="42">
        <f t="shared" ref="B2:B30" si="1">Effectivity_Date</f>
        <v>46076</v>
      </c>
      <c r="C2" s="71" t="s">
        <v>3409</v>
      </c>
      <c r="D2" s="42" t="s">
        <v>3154</v>
      </c>
      <c r="E2" s="42" t="s">
        <v>38</v>
      </c>
      <c r="F2" s="42">
        <v>10611</v>
      </c>
      <c r="G2" s="42" t="s">
        <v>2800</v>
      </c>
      <c r="H2" s="42" t="str">
        <f t="shared" ref="H2:H27" si="2">Currency</f>
        <v>USD</v>
      </c>
      <c r="I2" s="42" t="str">
        <f>Table13[[#This Row],[Short Description]]</f>
        <v>Biamp MRB-L-SCX400-C</v>
      </c>
      <c r="J2" s="73" t="s">
        <v>2273</v>
      </c>
      <c r="K2" s="42" t="s">
        <v>2274</v>
      </c>
      <c r="L2" s="42" t="str">
        <f t="shared" ref="L2:L27" si="3">ItemStatus</f>
        <v>Current</v>
      </c>
      <c r="M2" s="42" t="s">
        <v>225</v>
      </c>
      <c r="O2" s="42" t="str">
        <f t="shared" ref="O2:O27" si="4">Freight</f>
        <v>Standard Freight</v>
      </c>
      <c r="P2" s="42" t="str">
        <f t="shared" ref="P2:P27" si="5">EnergyStar</f>
        <v>n</v>
      </c>
      <c r="Q2" s="42" t="s">
        <v>58</v>
      </c>
      <c r="R2" s="42" t="s">
        <v>2275</v>
      </c>
      <c r="S2" s="74" t="str">
        <f t="shared" ref="S2:S30" si="6">URL</f>
        <v>https://www.biamp.com</v>
      </c>
      <c r="T2" s="42" t="str">
        <f>Table13[[#This Row],[Manufacturer''s Category]]</f>
        <v>Biamp</v>
      </c>
    </row>
    <row r="3" spans="1:21" ht="93.6" x14ac:dyDescent="0.3">
      <c r="A3" s="42" t="str">
        <f t="shared" si="0"/>
        <v>Biamp Systems</v>
      </c>
      <c r="B3" s="42">
        <f t="shared" si="1"/>
        <v>46076</v>
      </c>
      <c r="C3" s="71" t="s">
        <v>3410</v>
      </c>
      <c r="D3" s="42" t="s">
        <v>3155</v>
      </c>
      <c r="E3" s="42" t="s">
        <v>38</v>
      </c>
      <c r="F3" s="42">
        <v>9911</v>
      </c>
      <c r="G3" s="42" t="s">
        <v>2801</v>
      </c>
      <c r="H3" s="42" t="str">
        <f t="shared" si="2"/>
        <v>USD</v>
      </c>
      <c r="I3" s="42" t="str">
        <f>Table13[[#This Row],[Short Description]]</f>
        <v>Biamp MRB-L-SCX400-T</v>
      </c>
      <c r="J3" s="73" t="s">
        <v>3158</v>
      </c>
      <c r="K3" s="42" t="s">
        <v>2274</v>
      </c>
      <c r="L3" s="42" t="str">
        <f t="shared" si="3"/>
        <v>Current</v>
      </c>
      <c r="M3" s="42" t="s">
        <v>225</v>
      </c>
      <c r="O3" s="42" t="str">
        <f t="shared" si="4"/>
        <v>Standard Freight</v>
      </c>
      <c r="P3" s="42" t="str">
        <f t="shared" si="5"/>
        <v>n</v>
      </c>
      <c r="Q3" s="42" t="s">
        <v>58</v>
      </c>
      <c r="R3" s="42" t="s">
        <v>2275</v>
      </c>
      <c r="S3" s="74" t="str">
        <f t="shared" si="6"/>
        <v>https://www.biamp.com</v>
      </c>
      <c r="T3" s="42" t="str">
        <f>Table13[[#This Row],[Manufacturer''s Category]]</f>
        <v>Biamp</v>
      </c>
    </row>
    <row r="4" spans="1:21" ht="78" x14ac:dyDescent="0.3">
      <c r="A4" s="42" t="str">
        <f t="shared" si="0"/>
        <v>Biamp Systems</v>
      </c>
      <c r="B4" s="42">
        <f t="shared" si="1"/>
        <v>46076</v>
      </c>
      <c r="C4" s="71" t="s">
        <v>3429</v>
      </c>
      <c r="D4" s="42" t="s">
        <v>3156</v>
      </c>
      <c r="E4" s="42" t="s">
        <v>38</v>
      </c>
      <c r="F4" s="42">
        <v>8514</v>
      </c>
      <c r="G4" s="42" t="s">
        <v>2802</v>
      </c>
      <c r="H4" s="42" t="str">
        <f t="shared" si="2"/>
        <v>USD</v>
      </c>
      <c r="I4" s="42" t="str">
        <f>Table13[[#This Row],[Short Description]]</f>
        <v>Biamp MRB-M-SCX400-C</v>
      </c>
      <c r="J4" s="73" t="s">
        <v>2276</v>
      </c>
      <c r="K4" s="42" t="s">
        <v>2274</v>
      </c>
      <c r="L4" s="42" t="str">
        <f t="shared" si="3"/>
        <v>Current</v>
      </c>
      <c r="M4" s="42" t="s">
        <v>225</v>
      </c>
      <c r="O4" s="42" t="str">
        <f t="shared" si="4"/>
        <v>Standard Freight</v>
      </c>
      <c r="P4" s="42" t="str">
        <f t="shared" si="5"/>
        <v>n</v>
      </c>
      <c r="Q4" s="42" t="s">
        <v>58</v>
      </c>
      <c r="R4" s="42" t="s">
        <v>2275</v>
      </c>
      <c r="S4" s="74" t="str">
        <f t="shared" si="6"/>
        <v>https://www.biamp.com</v>
      </c>
      <c r="T4" s="42" t="str">
        <f>Table13[[#This Row],[Manufacturer''s Category]]</f>
        <v>Biamp</v>
      </c>
    </row>
    <row r="5" spans="1:21" ht="78" x14ac:dyDescent="0.3">
      <c r="A5" s="42" t="str">
        <f t="shared" si="0"/>
        <v>Biamp Systems</v>
      </c>
      <c r="B5" s="42">
        <f t="shared" si="1"/>
        <v>46076</v>
      </c>
      <c r="C5" s="71" t="s">
        <v>3430</v>
      </c>
      <c r="D5" s="42" t="s">
        <v>3157</v>
      </c>
      <c r="E5" s="42" t="s">
        <v>38</v>
      </c>
      <c r="F5" s="42">
        <v>8397</v>
      </c>
      <c r="G5" s="42" t="s">
        <v>2803</v>
      </c>
      <c r="H5" s="42" t="str">
        <f t="shared" si="2"/>
        <v>USD</v>
      </c>
      <c r="I5" s="42" t="str">
        <f>Table13[[#This Row],[Short Description]]</f>
        <v>Biamp MRB-M-SCX400-T</v>
      </c>
      <c r="J5" s="42" t="s">
        <v>3159</v>
      </c>
      <c r="K5" s="42" t="s">
        <v>2274</v>
      </c>
      <c r="L5" s="42" t="str">
        <f t="shared" si="3"/>
        <v>Current</v>
      </c>
      <c r="M5" s="42" t="s">
        <v>225</v>
      </c>
      <c r="O5" s="42" t="str">
        <f t="shared" si="4"/>
        <v>Standard Freight</v>
      </c>
      <c r="P5" s="42" t="str">
        <f t="shared" si="5"/>
        <v>n</v>
      </c>
      <c r="Q5" s="42" t="s">
        <v>58</v>
      </c>
      <c r="R5" s="42" t="s">
        <v>2275</v>
      </c>
      <c r="S5" s="74" t="str">
        <f t="shared" si="6"/>
        <v>https://www.biamp.com</v>
      </c>
      <c r="T5" s="42" t="str">
        <f>Table13[[#This Row],[Manufacturer''s Category]]</f>
        <v>Biamp</v>
      </c>
    </row>
    <row r="6" spans="1:21" ht="45.6" x14ac:dyDescent="0.3">
      <c r="A6" s="42" t="str">
        <f t="shared" si="0"/>
        <v>Biamp Systems</v>
      </c>
      <c r="B6" s="42">
        <f t="shared" si="1"/>
        <v>46076</v>
      </c>
      <c r="C6" s="71" t="s">
        <v>3498</v>
      </c>
      <c r="D6" s="42" t="s">
        <v>2211</v>
      </c>
      <c r="E6" s="42" t="s">
        <v>38</v>
      </c>
      <c r="F6" s="42">
        <v>1096</v>
      </c>
      <c r="G6" s="42" t="s">
        <v>2210</v>
      </c>
      <c r="H6" s="42" t="str">
        <f t="shared" si="2"/>
        <v>USD</v>
      </c>
      <c r="I6" s="42" t="str">
        <f>Table13[[#This Row],[Short Description]]</f>
        <v>Devio DCM-1 Black</v>
      </c>
      <c r="J6" s="42" t="s">
        <v>2212</v>
      </c>
      <c r="K6" s="42" t="s">
        <v>348</v>
      </c>
      <c r="L6" s="42" t="str">
        <f t="shared" si="3"/>
        <v>Current</v>
      </c>
      <c r="M6" s="42" t="s">
        <v>2213</v>
      </c>
      <c r="O6" s="42" t="str">
        <f t="shared" si="4"/>
        <v>Standard Freight</v>
      </c>
      <c r="P6" s="42" t="str">
        <f t="shared" si="5"/>
        <v>n</v>
      </c>
      <c r="Q6" s="42" t="s">
        <v>42</v>
      </c>
      <c r="R6" s="42" t="s">
        <v>46</v>
      </c>
      <c r="S6" s="74" t="str">
        <f t="shared" si="6"/>
        <v>https://www.biamp.com</v>
      </c>
      <c r="T6" s="42" t="str">
        <f>Table13[[#This Row],[Manufacturer''s Category]]</f>
        <v>Devio</v>
      </c>
    </row>
    <row r="7" spans="1:21" ht="45.6" x14ac:dyDescent="0.3">
      <c r="A7" s="42" t="str">
        <f t="shared" si="0"/>
        <v>Biamp Systems</v>
      </c>
      <c r="B7" s="42">
        <f t="shared" si="1"/>
        <v>46076</v>
      </c>
      <c r="C7" s="71" t="s">
        <v>3499</v>
      </c>
      <c r="D7" s="42" t="s">
        <v>2215</v>
      </c>
      <c r="E7" s="42" t="s">
        <v>38</v>
      </c>
      <c r="F7" s="42">
        <v>1096</v>
      </c>
      <c r="G7" s="42" t="s">
        <v>2214</v>
      </c>
      <c r="H7" s="42" t="str">
        <f t="shared" si="2"/>
        <v>USD</v>
      </c>
      <c r="I7" s="42" t="str">
        <f>Table13[[#This Row],[Short Description]]</f>
        <v>Devio DCM-1 White</v>
      </c>
      <c r="J7" s="42" t="s">
        <v>2216</v>
      </c>
      <c r="K7" s="42" t="s">
        <v>348</v>
      </c>
      <c r="L7" s="42" t="str">
        <f t="shared" si="3"/>
        <v>Current</v>
      </c>
      <c r="M7" s="42" t="s">
        <v>2213</v>
      </c>
      <c r="O7" s="42" t="str">
        <f t="shared" si="4"/>
        <v>Standard Freight</v>
      </c>
      <c r="P7" s="42" t="str">
        <f t="shared" si="5"/>
        <v>n</v>
      </c>
      <c r="Q7" s="42" t="s">
        <v>42</v>
      </c>
      <c r="R7" s="42" t="s">
        <v>46</v>
      </c>
      <c r="S7" s="74" t="str">
        <f t="shared" si="6"/>
        <v>https://www.biamp.com</v>
      </c>
      <c r="T7" s="42" t="str">
        <f>Table13[[#This Row],[Manufacturer''s Category]]</f>
        <v>Devio</v>
      </c>
    </row>
    <row r="8" spans="1:21" ht="45.6" x14ac:dyDescent="0.3">
      <c r="A8" s="42" t="str">
        <f t="shared" si="0"/>
        <v>Biamp Systems</v>
      </c>
      <c r="B8" s="42">
        <f t="shared" si="1"/>
        <v>46076</v>
      </c>
      <c r="C8" s="75" t="s">
        <v>3500</v>
      </c>
      <c r="D8" s="42" t="s">
        <v>2218</v>
      </c>
      <c r="E8" s="42" t="s">
        <v>38</v>
      </c>
      <c r="F8" s="42">
        <v>1096</v>
      </c>
      <c r="G8" s="42" t="s">
        <v>2217</v>
      </c>
      <c r="H8" s="42" t="str">
        <f t="shared" si="2"/>
        <v>USD</v>
      </c>
      <c r="I8" s="42" t="str">
        <f>Table13[[#This Row],[Short Description]]</f>
        <v>Devio DTM-1</v>
      </c>
      <c r="J8" s="42" t="s">
        <v>2219</v>
      </c>
      <c r="K8" s="42" t="s">
        <v>348</v>
      </c>
      <c r="L8" s="42" t="str">
        <f t="shared" si="3"/>
        <v>Current</v>
      </c>
      <c r="M8" s="42" t="s">
        <v>2213</v>
      </c>
      <c r="O8" s="42" t="str">
        <f t="shared" si="4"/>
        <v>Standard Freight</v>
      </c>
      <c r="P8" s="42" t="str">
        <f t="shared" si="5"/>
        <v>n</v>
      </c>
      <c r="Q8" s="42" t="s">
        <v>42</v>
      </c>
      <c r="R8" s="42" t="s">
        <v>46</v>
      </c>
      <c r="S8" s="74" t="str">
        <f t="shared" si="6"/>
        <v>https://www.biamp.com</v>
      </c>
      <c r="T8" s="42" t="str">
        <f>Table13[[#This Row],[Manufacturer''s Category]]</f>
        <v>Devio</v>
      </c>
    </row>
    <row r="9" spans="1:21" ht="45.6" x14ac:dyDescent="0.3">
      <c r="A9" s="42" t="str">
        <f t="shared" si="0"/>
        <v>Biamp Systems</v>
      </c>
      <c r="B9" s="42">
        <f t="shared" si="1"/>
        <v>46076</v>
      </c>
      <c r="C9" s="71" t="s">
        <v>3501</v>
      </c>
      <c r="D9" s="42" t="s">
        <v>2221</v>
      </c>
      <c r="E9" s="42" t="s">
        <v>38</v>
      </c>
      <c r="F9" s="42">
        <v>200</v>
      </c>
      <c r="G9" s="42" t="s">
        <v>2220</v>
      </c>
      <c r="H9" s="42" t="str">
        <f t="shared" si="2"/>
        <v>USD</v>
      </c>
      <c r="I9" s="42" t="str">
        <f>Table13[[#This Row],[Short Description]]</f>
        <v>Devio SCR-10</v>
      </c>
      <c r="J9" s="42" t="s">
        <v>2222</v>
      </c>
      <c r="K9" s="42" t="s">
        <v>2223</v>
      </c>
      <c r="L9" s="42" t="str">
        <f t="shared" si="3"/>
        <v>Current</v>
      </c>
      <c r="M9" s="42" t="s">
        <v>2213</v>
      </c>
      <c r="O9" s="42" t="str">
        <f t="shared" si="4"/>
        <v>Standard Freight</v>
      </c>
      <c r="P9" s="42" t="str">
        <f t="shared" si="5"/>
        <v>n</v>
      </c>
      <c r="Q9" s="42" t="s">
        <v>42</v>
      </c>
      <c r="R9" s="42" t="s">
        <v>2224</v>
      </c>
      <c r="S9" s="74" t="str">
        <f t="shared" si="6"/>
        <v>https://www.biamp.com</v>
      </c>
      <c r="T9" s="42" t="str">
        <f>Table13[[#This Row],[Manufacturer''s Category]]</f>
        <v>Devio</v>
      </c>
    </row>
    <row r="10" spans="1:21" ht="46.8" x14ac:dyDescent="0.3">
      <c r="A10" s="42" t="str">
        <f t="shared" si="0"/>
        <v>Biamp Systems</v>
      </c>
      <c r="B10" s="42">
        <f t="shared" si="1"/>
        <v>46076</v>
      </c>
      <c r="C10" s="71" t="s">
        <v>3502</v>
      </c>
      <c r="D10" s="42" t="s">
        <v>2226</v>
      </c>
      <c r="E10" s="42" t="s">
        <v>38</v>
      </c>
      <c r="F10" s="42">
        <v>3967</v>
      </c>
      <c r="G10" s="42" t="s">
        <v>2225</v>
      </c>
      <c r="H10" s="42" t="str">
        <f t="shared" si="2"/>
        <v>USD</v>
      </c>
      <c r="I10" s="42" t="str">
        <f>Table13[[#This Row],[Short Description]]</f>
        <v>Devio SCR-20C Black</v>
      </c>
      <c r="J10" s="42" t="s">
        <v>2227</v>
      </c>
      <c r="K10" s="42" t="s">
        <v>2228</v>
      </c>
      <c r="L10" s="42" t="str">
        <f t="shared" si="3"/>
        <v>Current</v>
      </c>
      <c r="M10" s="42" t="s">
        <v>2213</v>
      </c>
      <c r="O10" s="42" t="str">
        <f t="shared" si="4"/>
        <v>Standard Freight</v>
      </c>
      <c r="P10" s="42" t="str">
        <f t="shared" si="5"/>
        <v>n</v>
      </c>
      <c r="Q10" s="42" t="s">
        <v>42</v>
      </c>
      <c r="R10" s="42" t="s">
        <v>46</v>
      </c>
      <c r="S10" s="74" t="str">
        <f t="shared" si="6"/>
        <v>https://www.biamp.com</v>
      </c>
      <c r="T10" s="42" t="str">
        <f>Table13[[#This Row],[Manufacturer''s Category]]</f>
        <v>Devio</v>
      </c>
    </row>
    <row r="11" spans="1:21" ht="46.8" x14ac:dyDescent="0.3">
      <c r="A11" s="42" t="str">
        <f t="shared" si="0"/>
        <v>Biamp Systems</v>
      </c>
      <c r="B11" s="42">
        <f t="shared" si="1"/>
        <v>46076</v>
      </c>
      <c r="C11" s="71" t="s">
        <v>3503</v>
      </c>
      <c r="D11" s="42" t="s">
        <v>2230</v>
      </c>
      <c r="E11" s="42" t="s">
        <v>38</v>
      </c>
      <c r="F11" s="42">
        <v>3967</v>
      </c>
      <c r="G11" s="42" t="s">
        <v>2229</v>
      </c>
      <c r="H11" s="42" t="str">
        <f t="shared" si="2"/>
        <v>USD</v>
      </c>
      <c r="I11" s="42" t="str">
        <f>Table13[[#This Row],[Short Description]]</f>
        <v>Devio SCR-20C White</v>
      </c>
      <c r="J11" s="42" t="s">
        <v>2231</v>
      </c>
      <c r="K11" s="42" t="s">
        <v>2228</v>
      </c>
      <c r="L11" s="42" t="str">
        <f t="shared" si="3"/>
        <v>Current</v>
      </c>
      <c r="M11" s="42" t="s">
        <v>2213</v>
      </c>
      <c r="O11" s="42" t="str">
        <f t="shared" si="4"/>
        <v>Standard Freight</v>
      </c>
      <c r="P11" s="42" t="str">
        <f t="shared" si="5"/>
        <v>n</v>
      </c>
      <c r="Q11" s="42" t="s">
        <v>42</v>
      </c>
      <c r="R11" s="42" t="s">
        <v>46</v>
      </c>
      <c r="S11" s="74" t="str">
        <f t="shared" si="6"/>
        <v>https://www.biamp.com</v>
      </c>
      <c r="T11" s="42" t="str">
        <f>Table13[[#This Row],[Manufacturer''s Category]]</f>
        <v>Devio</v>
      </c>
    </row>
    <row r="12" spans="1:21" ht="46.8" x14ac:dyDescent="0.3">
      <c r="A12" s="42" t="str">
        <f t="shared" si="0"/>
        <v>Biamp Systems</v>
      </c>
      <c r="B12" s="42">
        <f t="shared" si="1"/>
        <v>46076</v>
      </c>
      <c r="C12" s="71" t="s">
        <v>3504</v>
      </c>
      <c r="D12" s="42" t="s">
        <v>2233</v>
      </c>
      <c r="E12" s="42" t="s">
        <v>38</v>
      </c>
      <c r="F12" s="42">
        <v>4547</v>
      </c>
      <c r="G12" s="42" t="s">
        <v>2232</v>
      </c>
      <c r="H12" s="42" t="str">
        <f t="shared" si="2"/>
        <v>USD</v>
      </c>
      <c r="I12" s="42" t="str">
        <f>Table13[[#This Row],[Short Description]]</f>
        <v>Devio SCR-20CX Black</v>
      </c>
      <c r="J12" s="42" t="s">
        <v>2234</v>
      </c>
      <c r="K12" s="42" t="s">
        <v>2228</v>
      </c>
      <c r="L12" s="42" t="str">
        <f t="shared" si="3"/>
        <v>Current</v>
      </c>
      <c r="M12" s="42" t="s">
        <v>2213</v>
      </c>
      <c r="O12" s="42" t="str">
        <f t="shared" si="4"/>
        <v>Standard Freight</v>
      </c>
      <c r="P12" s="42" t="str">
        <f t="shared" si="5"/>
        <v>n</v>
      </c>
      <c r="Q12" s="42" t="s">
        <v>42</v>
      </c>
      <c r="R12" s="42" t="s">
        <v>46</v>
      </c>
      <c r="S12" s="74" t="str">
        <f t="shared" si="6"/>
        <v>https://www.biamp.com</v>
      </c>
      <c r="T12" s="42" t="str">
        <f>Table13[[#This Row],[Manufacturer''s Category]]</f>
        <v>Devio</v>
      </c>
      <c r="U12" s="76"/>
    </row>
    <row r="13" spans="1:21" ht="46.8" x14ac:dyDescent="0.3">
      <c r="A13" s="42" t="str">
        <f t="shared" si="0"/>
        <v>Biamp Systems</v>
      </c>
      <c r="B13" s="42">
        <f t="shared" si="1"/>
        <v>46076</v>
      </c>
      <c r="C13" s="77" t="s">
        <v>3505</v>
      </c>
      <c r="D13" s="54" t="s">
        <v>2236</v>
      </c>
      <c r="E13" s="42" t="s">
        <v>38</v>
      </c>
      <c r="F13" s="42">
        <v>4547</v>
      </c>
      <c r="G13" s="42" t="s">
        <v>2235</v>
      </c>
      <c r="H13" s="42" t="str">
        <f t="shared" si="2"/>
        <v>USD</v>
      </c>
      <c r="I13" s="42" t="str">
        <f>Table13[[#This Row],[Short Description]]</f>
        <v>Devio SCR-20CX White</v>
      </c>
      <c r="J13" s="54" t="s">
        <v>2237</v>
      </c>
      <c r="K13" s="54" t="s">
        <v>2228</v>
      </c>
      <c r="L13" s="42" t="str">
        <f t="shared" si="3"/>
        <v>Current</v>
      </c>
      <c r="M13" s="54" t="s">
        <v>2213</v>
      </c>
      <c r="O13" s="42" t="str">
        <f t="shared" si="4"/>
        <v>Standard Freight</v>
      </c>
      <c r="P13" s="42" t="str">
        <f t="shared" si="5"/>
        <v>n</v>
      </c>
      <c r="Q13" s="42" t="s">
        <v>42</v>
      </c>
      <c r="R13" s="42" t="s">
        <v>46</v>
      </c>
      <c r="S13" s="74" t="str">
        <f t="shared" si="6"/>
        <v>https://www.biamp.com</v>
      </c>
      <c r="T13" s="42" t="str">
        <f>Table13[[#This Row],[Manufacturer''s Category]]</f>
        <v>Devio</v>
      </c>
      <c r="U13" s="76"/>
    </row>
    <row r="14" spans="1:21" ht="46.8" x14ac:dyDescent="0.3">
      <c r="A14" s="42" t="str">
        <f t="shared" si="0"/>
        <v>Biamp Systems</v>
      </c>
      <c r="B14" s="42">
        <f t="shared" si="1"/>
        <v>46076</v>
      </c>
      <c r="C14" s="71" t="s">
        <v>3506</v>
      </c>
      <c r="D14" s="42" t="s">
        <v>2239</v>
      </c>
      <c r="E14" s="42" t="s">
        <v>38</v>
      </c>
      <c r="F14" s="42">
        <v>3967</v>
      </c>
      <c r="G14" s="42" t="s">
        <v>2238</v>
      </c>
      <c r="H14" s="42" t="str">
        <f t="shared" si="2"/>
        <v>USD</v>
      </c>
      <c r="I14" s="42" t="str">
        <f>Table13[[#This Row],[Short Description]]</f>
        <v>Devio SCR-20T</v>
      </c>
      <c r="J14" s="42" t="s">
        <v>2240</v>
      </c>
      <c r="K14" s="42" t="s">
        <v>2241</v>
      </c>
      <c r="L14" s="42" t="str">
        <f t="shared" si="3"/>
        <v>Current</v>
      </c>
      <c r="M14" s="42" t="s">
        <v>2213</v>
      </c>
      <c r="O14" s="42" t="str">
        <f t="shared" si="4"/>
        <v>Standard Freight</v>
      </c>
      <c r="P14" s="42" t="str">
        <f t="shared" si="5"/>
        <v>n</v>
      </c>
      <c r="Q14" s="42" t="s">
        <v>42</v>
      </c>
      <c r="R14" s="42" t="s">
        <v>46</v>
      </c>
      <c r="S14" s="74" t="str">
        <f t="shared" si="6"/>
        <v>https://www.biamp.com</v>
      </c>
      <c r="T14" s="42" t="str">
        <f>Table13[[#This Row],[Manufacturer''s Category]]</f>
        <v>Devio</v>
      </c>
    </row>
    <row r="15" spans="1:21" ht="46.8" x14ac:dyDescent="0.3">
      <c r="A15" s="42" t="str">
        <f t="shared" si="0"/>
        <v>Biamp Systems</v>
      </c>
      <c r="B15" s="42">
        <f t="shared" si="1"/>
        <v>46076</v>
      </c>
      <c r="C15" s="71" t="s">
        <v>3507</v>
      </c>
      <c r="D15" s="42" t="s">
        <v>2243</v>
      </c>
      <c r="E15" s="42" t="s">
        <v>38</v>
      </c>
      <c r="F15" s="42">
        <v>3967</v>
      </c>
      <c r="G15" s="42" t="s">
        <v>2242</v>
      </c>
      <c r="H15" s="42" t="str">
        <f t="shared" si="2"/>
        <v>USD</v>
      </c>
      <c r="I15" s="42" t="str">
        <f>Table13[[#This Row],[Short Description]]</f>
        <v>Devio SCR-20TX Black</v>
      </c>
      <c r="J15" s="42" t="s">
        <v>2244</v>
      </c>
      <c r="K15" s="42" t="s">
        <v>2241</v>
      </c>
      <c r="L15" s="42" t="str">
        <f t="shared" si="3"/>
        <v>Current</v>
      </c>
      <c r="M15" s="42" t="s">
        <v>2213</v>
      </c>
      <c r="O15" s="42" t="str">
        <f t="shared" si="4"/>
        <v>Standard Freight</v>
      </c>
      <c r="P15" s="42" t="str">
        <f t="shared" si="5"/>
        <v>n</v>
      </c>
      <c r="Q15" s="42" t="s">
        <v>42</v>
      </c>
      <c r="R15" s="42" t="s">
        <v>46</v>
      </c>
      <c r="S15" s="74" t="str">
        <f t="shared" si="6"/>
        <v>https://www.biamp.com</v>
      </c>
      <c r="T15" s="42" t="str">
        <f>Table13[[#This Row],[Manufacturer''s Category]]</f>
        <v>Devio</v>
      </c>
      <c r="U15" s="76"/>
    </row>
    <row r="16" spans="1:21" ht="46.8" x14ac:dyDescent="0.3">
      <c r="A16" s="42" t="str">
        <f t="shared" si="0"/>
        <v>Biamp Systems</v>
      </c>
      <c r="B16" s="42">
        <f t="shared" si="1"/>
        <v>46076</v>
      </c>
      <c r="C16" s="71" t="s">
        <v>3508</v>
      </c>
      <c r="D16" s="42" t="s">
        <v>2246</v>
      </c>
      <c r="E16" s="42" t="s">
        <v>38</v>
      </c>
      <c r="F16" s="42">
        <v>3967</v>
      </c>
      <c r="G16" s="42" t="s">
        <v>2245</v>
      </c>
      <c r="H16" s="42" t="str">
        <f t="shared" si="2"/>
        <v>USD</v>
      </c>
      <c r="I16" s="42" t="str">
        <f>Table13[[#This Row],[Short Description]]</f>
        <v>Devio SCR-20TX White</v>
      </c>
      <c r="J16" s="42" t="s">
        <v>2247</v>
      </c>
      <c r="K16" s="42" t="s">
        <v>2241</v>
      </c>
      <c r="L16" s="42" t="str">
        <f t="shared" si="3"/>
        <v>Current</v>
      </c>
      <c r="M16" s="42" t="s">
        <v>2213</v>
      </c>
      <c r="O16" s="42" t="str">
        <f t="shared" si="4"/>
        <v>Standard Freight</v>
      </c>
      <c r="P16" s="42" t="str">
        <f t="shared" si="5"/>
        <v>n</v>
      </c>
      <c r="Q16" s="42" t="s">
        <v>42</v>
      </c>
      <c r="R16" s="42" t="s">
        <v>46</v>
      </c>
      <c r="S16" s="74" t="str">
        <f t="shared" si="6"/>
        <v>https://www.biamp.com</v>
      </c>
      <c r="T16" s="42" t="str">
        <f>Table13[[#This Row],[Manufacturer''s Category]]</f>
        <v>Devio</v>
      </c>
      <c r="U16" s="76"/>
    </row>
    <row r="17" spans="1:21" ht="46.8" x14ac:dyDescent="0.3">
      <c r="A17" s="42" t="str">
        <f t="shared" si="0"/>
        <v>Biamp Systems</v>
      </c>
      <c r="B17" s="42">
        <f t="shared" si="1"/>
        <v>46076</v>
      </c>
      <c r="C17" s="71" t="s">
        <v>3509</v>
      </c>
      <c r="D17" s="42" t="s">
        <v>2249</v>
      </c>
      <c r="E17" s="42" t="s">
        <v>38</v>
      </c>
      <c r="F17" s="42">
        <v>4316</v>
      </c>
      <c r="G17" s="42" t="s">
        <v>2248</v>
      </c>
      <c r="H17" s="42" t="str">
        <f t="shared" si="2"/>
        <v>USD</v>
      </c>
      <c r="I17" s="42" t="str">
        <f>Table13[[#This Row],[Short Description]]</f>
        <v>Devio SCR-25C Black</v>
      </c>
      <c r="J17" s="42" t="s">
        <v>2250</v>
      </c>
      <c r="K17" s="42" t="s">
        <v>2228</v>
      </c>
      <c r="L17" s="42" t="str">
        <f t="shared" si="3"/>
        <v>Current</v>
      </c>
      <c r="M17" s="42" t="s">
        <v>2213</v>
      </c>
      <c r="O17" s="42" t="str">
        <f t="shared" si="4"/>
        <v>Standard Freight</v>
      </c>
      <c r="P17" s="42" t="str">
        <f t="shared" si="5"/>
        <v>n</v>
      </c>
      <c r="Q17" s="42" t="s">
        <v>42</v>
      </c>
      <c r="R17" s="42" t="s">
        <v>46</v>
      </c>
      <c r="S17" s="74" t="str">
        <f t="shared" si="6"/>
        <v>https://www.biamp.com</v>
      </c>
      <c r="T17" s="42" t="str">
        <f>Table13[[#This Row],[Manufacturer''s Category]]</f>
        <v>Devio</v>
      </c>
    </row>
    <row r="18" spans="1:21" ht="46.8" x14ac:dyDescent="0.3">
      <c r="A18" s="42" t="str">
        <f t="shared" si="0"/>
        <v>Biamp Systems</v>
      </c>
      <c r="B18" s="42">
        <f t="shared" si="1"/>
        <v>46076</v>
      </c>
      <c r="C18" s="71" t="s">
        <v>3510</v>
      </c>
      <c r="D18" s="42" t="s">
        <v>2252</v>
      </c>
      <c r="E18" s="42" t="s">
        <v>38</v>
      </c>
      <c r="F18" s="42">
        <v>4316</v>
      </c>
      <c r="G18" s="42" t="s">
        <v>2251</v>
      </c>
      <c r="H18" s="42" t="str">
        <f t="shared" si="2"/>
        <v>USD</v>
      </c>
      <c r="I18" s="42" t="str">
        <f>Table13[[#This Row],[Short Description]]</f>
        <v>Devio SCR-25C White</v>
      </c>
      <c r="J18" s="54" t="s">
        <v>2253</v>
      </c>
      <c r="K18" s="42" t="s">
        <v>2228</v>
      </c>
      <c r="L18" s="42" t="str">
        <f t="shared" si="3"/>
        <v>Current</v>
      </c>
      <c r="M18" s="42" t="s">
        <v>2213</v>
      </c>
      <c r="O18" s="42" t="str">
        <f t="shared" si="4"/>
        <v>Standard Freight</v>
      </c>
      <c r="P18" s="42" t="str">
        <f t="shared" si="5"/>
        <v>n</v>
      </c>
      <c r="Q18" s="42" t="s">
        <v>42</v>
      </c>
      <c r="R18" s="42" t="s">
        <v>46</v>
      </c>
      <c r="S18" s="74" t="str">
        <f t="shared" si="6"/>
        <v>https://www.biamp.com</v>
      </c>
      <c r="T18" s="42" t="str">
        <f>Table13[[#This Row],[Manufacturer''s Category]]</f>
        <v>Devio</v>
      </c>
    </row>
    <row r="19" spans="1:21" ht="46.8" x14ac:dyDescent="0.3">
      <c r="A19" s="42" t="str">
        <f t="shared" si="0"/>
        <v>Biamp Systems</v>
      </c>
      <c r="B19" s="42">
        <f t="shared" si="1"/>
        <v>46076</v>
      </c>
      <c r="C19" s="71" t="s">
        <v>3511</v>
      </c>
      <c r="D19" s="42" t="s">
        <v>2255</v>
      </c>
      <c r="E19" s="42" t="s">
        <v>38</v>
      </c>
      <c r="F19" s="42">
        <v>4781</v>
      </c>
      <c r="G19" s="42" t="s">
        <v>2254</v>
      </c>
      <c r="H19" s="42" t="str">
        <f t="shared" si="2"/>
        <v>USD</v>
      </c>
      <c r="I19" s="42" t="str">
        <f>Table13[[#This Row],[Short Description]]</f>
        <v>Devio SCR-25CX Black</v>
      </c>
      <c r="J19" s="42" t="s">
        <v>2256</v>
      </c>
      <c r="K19" s="42" t="s">
        <v>2228</v>
      </c>
      <c r="L19" s="42" t="str">
        <f t="shared" si="3"/>
        <v>Current</v>
      </c>
      <c r="M19" s="42" t="s">
        <v>2213</v>
      </c>
      <c r="O19" s="42" t="str">
        <f t="shared" si="4"/>
        <v>Standard Freight</v>
      </c>
      <c r="P19" s="42" t="str">
        <f t="shared" si="5"/>
        <v>n</v>
      </c>
      <c r="Q19" s="42" t="s">
        <v>42</v>
      </c>
      <c r="R19" s="42" t="s">
        <v>46</v>
      </c>
      <c r="S19" s="74" t="str">
        <f t="shared" si="6"/>
        <v>https://www.biamp.com</v>
      </c>
      <c r="T19" s="42" t="str">
        <f>Table13[[#This Row],[Manufacturer''s Category]]</f>
        <v>Devio</v>
      </c>
      <c r="U19" s="76"/>
    </row>
    <row r="20" spans="1:21" ht="46.8" x14ac:dyDescent="0.3">
      <c r="A20" s="42" t="str">
        <f t="shared" si="0"/>
        <v>Biamp Systems</v>
      </c>
      <c r="B20" s="42">
        <f t="shared" si="1"/>
        <v>46076</v>
      </c>
      <c r="C20" s="71" t="s">
        <v>3512</v>
      </c>
      <c r="D20" s="42" t="s">
        <v>2258</v>
      </c>
      <c r="E20" s="42" t="s">
        <v>38</v>
      </c>
      <c r="F20" s="42">
        <v>4781</v>
      </c>
      <c r="G20" s="42" t="s">
        <v>2257</v>
      </c>
      <c r="H20" s="42" t="str">
        <f t="shared" si="2"/>
        <v>USD</v>
      </c>
      <c r="I20" s="42" t="str">
        <f>Table13[[#This Row],[Short Description]]</f>
        <v>Devio SCR-25CX White</v>
      </c>
      <c r="J20" s="42" t="s">
        <v>2259</v>
      </c>
      <c r="K20" s="42" t="s">
        <v>2228</v>
      </c>
      <c r="L20" s="42" t="str">
        <f t="shared" si="3"/>
        <v>Current</v>
      </c>
      <c r="M20" s="42" t="s">
        <v>2213</v>
      </c>
      <c r="O20" s="42" t="str">
        <f t="shared" si="4"/>
        <v>Standard Freight</v>
      </c>
      <c r="P20" s="42" t="str">
        <f t="shared" si="5"/>
        <v>n</v>
      </c>
      <c r="Q20" s="42" t="s">
        <v>42</v>
      </c>
      <c r="R20" s="42" t="s">
        <v>46</v>
      </c>
      <c r="S20" s="74" t="str">
        <f t="shared" si="6"/>
        <v>https://www.biamp.com</v>
      </c>
      <c r="T20" s="42" t="str">
        <f>Table13[[#This Row],[Manufacturer''s Category]]</f>
        <v>Devio</v>
      </c>
      <c r="U20" s="76"/>
    </row>
    <row r="21" spans="1:21" ht="46.8" x14ac:dyDescent="0.3">
      <c r="A21" s="42" t="str">
        <f t="shared" si="0"/>
        <v>Biamp Systems</v>
      </c>
      <c r="B21" s="42">
        <f t="shared" si="1"/>
        <v>46076</v>
      </c>
      <c r="C21" s="71" t="s">
        <v>3513</v>
      </c>
      <c r="D21" s="42" t="s">
        <v>2261</v>
      </c>
      <c r="E21" s="42" t="s">
        <v>38</v>
      </c>
      <c r="F21" s="42">
        <v>4316</v>
      </c>
      <c r="G21" s="42" t="s">
        <v>2260</v>
      </c>
      <c r="H21" s="42" t="str">
        <f t="shared" si="2"/>
        <v>USD</v>
      </c>
      <c r="I21" s="42" t="str">
        <f>Table13[[#This Row],[Short Description]]</f>
        <v>Devio SCR-25T</v>
      </c>
      <c r="J21" s="42" t="s">
        <v>2262</v>
      </c>
      <c r="K21" s="42" t="s">
        <v>2241</v>
      </c>
      <c r="L21" s="42" t="str">
        <f t="shared" si="3"/>
        <v>Current</v>
      </c>
      <c r="M21" s="42" t="s">
        <v>2213</v>
      </c>
      <c r="O21" s="42" t="str">
        <f t="shared" si="4"/>
        <v>Standard Freight</v>
      </c>
      <c r="P21" s="42" t="str">
        <f t="shared" si="5"/>
        <v>n</v>
      </c>
      <c r="Q21" s="42" t="s">
        <v>42</v>
      </c>
      <c r="R21" s="42" t="s">
        <v>46</v>
      </c>
      <c r="S21" s="74" t="str">
        <f t="shared" si="6"/>
        <v>https://www.biamp.com</v>
      </c>
      <c r="T21" s="42" t="str">
        <f>Table13[[#This Row],[Manufacturer''s Category]]</f>
        <v>Devio</v>
      </c>
    </row>
    <row r="22" spans="1:21" ht="46.8" x14ac:dyDescent="0.3">
      <c r="A22" s="42" t="str">
        <f t="shared" si="0"/>
        <v>Biamp Systems</v>
      </c>
      <c r="B22" s="42">
        <f t="shared" si="1"/>
        <v>46076</v>
      </c>
      <c r="C22" s="71" t="s">
        <v>3514</v>
      </c>
      <c r="D22" s="42" t="s">
        <v>2264</v>
      </c>
      <c r="E22" s="42" t="s">
        <v>38</v>
      </c>
      <c r="F22" s="42">
        <v>4316</v>
      </c>
      <c r="G22" s="42" t="s">
        <v>2263</v>
      </c>
      <c r="H22" s="42" t="str">
        <f t="shared" si="2"/>
        <v>USD</v>
      </c>
      <c r="I22" s="42" t="str">
        <f>Table13[[#This Row],[Short Description]]</f>
        <v>Devio SCR-25TX Black</v>
      </c>
      <c r="J22" s="42" t="s">
        <v>2265</v>
      </c>
      <c r="K22" s="42" t="s">
        <v>2241</v>
      </c>
      <c r="L22" s="42" t="str">
        <f t="shared" si="3"/>
        <v>Current</v>
      </c>
      <c r="M22" s="42" t="s">
        <v>2213</v>
      </c>
      <c r="O22" s="42" t="str">
        <f t="shared" si="4"/>
        <v>Standard Freight</v>
      </c>
      <c r="P22" s="42" t="str">
        <f t="shared" si="5"/>
        <v>n</v>
      </c>
      <c r="Q22" s="42" t="s">
        <v>42</v>
      </c>
      <c r="R22" s="42" t="s">
        <v>46</v>
      </c>
      <c r="S22" s="74" t="str">
        <f t="shared" si="6"/>
        <v>https://www.biamp.com</v>
      </c>
      <c r="T22" s="42" t="str">
        <f>Table13[[#This Row],[Manufacturer''s Category]]</f>
        <v>Devio</v>
      </c>
      <c r="U22" s="76"/>
    </row>
    <row r="23" spans="1:21" ht="46.8" x14ac:dyDescent="0.3">
      <c r="A23" s="42" t="str">
        <f t="shared" si="0"/>
        <v>Biamp Systems</v>
      </c>
      <c r="B23" s="42">
        <f t="shared" si="1"/>
        <v>46076</v>
      </c>
      <c r="C23" s="71" t="s">
        <v>3515</v>
      </c>
      <c r="D23" s="42" t="s">
        <v>2267</v>
      </c>
      <c r="E23" s="42" t="s">
        <v>38</v>
      </c>
      <c r="F23" s="42">
        <v>4316</v>
      </c>
      <c r="G23" s="42" t="s">
        <v>2266</v>
      </c>
      <c r="H23" s="42" t="str">
        <f t="shared" si="2"/>
        <v>USD</v>
      </c>
      <c r="I23" s="42" t="str">
        <f>Table13[[#This Row],[Short Description]]</f>
        <v>Devio SCR-25TX White</v>
      </c>
      <c r="J23" s="42" t="s">
        <v>2268</v>
      </c>
      <c r="K23" s="42" t="s">
        <v>2241</v>
      </c>
      <c r="L23" s="42" t="str">
        <f t="shared" si="3"/>
        <v>Current</v>
      </c>
      <c r="M23" s="42" t="s">
        <v>2213</v>
      </c>
      <c r="O23" s="42" t="str">
        <f t="shared" si="4"/>
        <v>Standard Freight</v>
      </c>
      <c r="P23" s="42" t="str">
        <f t="shared" si="5"/>
        <v>n</v>
      </c>
      <c r="Q23" s="42" t="s">
        <v>42</v>
      </c>
      <c r="R23" s="42" t="s">
        <v>46</v>
      </c>
      <c r="S23" s="74" t="str">
        <f t="shared" si="6"/>
        <v>https://www.biamp.com</v>
      </c>
      <c r="T23" s="42" t="str">
        <f>Table13[[#This Row],[Manufacturer''s Category]]</f>
        <v>Devio</v>
      </c>
      <c r="U23" s="76"/>
    </row>
    <row r="24" spans="1:21" ht="45.6" x14ac:dyDescent="0.3">
      <c r="A24" s="42" t="str">
        <f t="shared" si="0"/>
        <v>Biamp Systems</v>
      </c>
      <c r="B24" s="42">
        <f t="shared" si="1"/>
        <v>46076</v>
      </c>
      <c r="C24" s="71" t="s">
        <v>3516</v>
      </c>
      <c r="D24" s="42" t="s">
        <v>2270</v>
      </c>
      <c r="E24" s="42" t="s">
        <v>38</v>
      </c>
      <c r="F24" s="42">
        <v>4781</v>
      </c>
      <c r="G24" s="42" t="s">
        <v>2269</v>
      </c>
      <c r="H24" s="42" t="str">
        <f t="shared" si="2"/>
        <v>USD</v>
      </c>
      <c r="I24" s="42" t="str">
        <f>Table13[[#This Row],[Short Description]]</f>
        <v>Devio SCX 400​</v>
      </c>
      <c r="J24" s="42" t="s">
        <v>2222</v>
      </c>
      <c r="K24" s="42" t="s">
        <v>2223</v>
      </c>
      <c r="L24" s="42" t="str">
        <f t="shared" si="3"/>
        <v>Current</v>
      </c>
      <c r="M24" s="42" t="s">
        <v>2213</v>
      </c>
      <c r="O24" s="42" t="str">
        <f t="shared" si="4"/>
        <v>Standard Freight</v>
      </c>
      <c r="P24" s="42" t="str">
        <f t="shared" si="5"/>
        <v>n</v>
      </c>
      <c r="Q24" s="42" t="s">
        <v>42</v>
      </c>
      <c r="R24" s="42" t="s">
        <v>46</v>
      </c>
      <c r="S24" s="74" t="str">
        <f t="shared" si="6"/>
        <v>https://www.biamp.com</v>
      </c>
      <c r="T24" s="42" t="str">
        <f>Table13[[#This Row],[Manufacturer''s Category]]</f>
        <v>Devio</v>
      </c>
    </row>
    <row r="25" spans="1:21" ht="45.6" x14ac:dyDescent="0.3">
      <c r="A25" s="42" t="str">
        <f t="shared" si="0"/>
        <v>Biamp Systems</v>
      </c>
      <c r="B25" s="42">
        <f t="shared" si="1"/>
        <v>46076</v>
      </c>
      <c r="C25" s="71" t="s">
        <v>3517</v>
      </c>
      <c r="D25" s="42" t="s">
        <v>2272</v>
      </c>
      <c r="E25" s="42" t="s">
        <v>38</v>
      </c>
      <c r="F25" s="42">
        <v>5597</v>
      </c>
      <c r="G25" s="42" t="s">
        <v>2271</v>
      </c>
      <c r="H25" s="42" t="str">
        <f t="shared" si="2"/>
        <v>USD</v>
      </c>
      <c r="I25" s="42" t="str">
        <f>Table13[[#This Row],[Short Description]]</f>
        <v>Devio SCX 800​</v>
      </c>
      <c r="J25" s="42" t="s">
        <v>2222</v>
      </c>
      <c r="K25" s="42" t="s">
        <v>2223</v>
      </c>
      <c r="L25" s="42" t="str">
        <f t="shared" si="3"/>
        <v>Current</v>
      </c>
      <c r="M25" s="42" t="s">
        <v>2213</v>
      </c>
      <c r="O25" s="42" t="str">
        <f t="shared" si="4"/>
        <v>Standard Freight</v>
      </c>
      <c r="P25" s="42" t="str">
        <f t="shared" si="5"/>
        <v>n</v>
      </c>
      <c r="Q25" s="42" t="s">
        <v>42</v>
      </c>
      <c r="R25" s="42" t="s">
        <v>46</v>
      </c>
      <c r="S25" s="74" t="str">
        <f t="shared" si="6"/>
        <v>https://www.biamp.com</v>
      </c>
      <c r="T25" s="42" t="str">
        <f>Table13[[#This Row],[Manufacturer''s Category]]</f>
        <v>Devio</v>
      </c>
    </row>
    <row r="26" spans="1:21" ht="45.6" x14ac:dyDescent="0.3">
      <c r="A26" s="42" t="str">
        <f t="shared" si="0"/>
        <v>Biamp Systems</v>
      </c>
      <c r="B26" s="42">
        <f t="shared" si="1"/>
        <v>46076</v>
      </c>
      <c r="C26" s="71" t="s">
        <v>4104</v>
      </c>
      <c r="D26" s="42" t="s">
        <v>2278</v>
      </c>
      <c r="E26" s="42" t="s">
        <v>38</v>
      </c>
      <c r="F26" s="42">
        <v>235</v>
      </c>
      <c r="G26" s="42" t="s">
        <v>2277</v>
      </c>
      <c r="H26" s="42" t="str">
        <f t="shared" si="2"/>
        <v>USD</v>
      </c>
      <c r="I26" s="42" t="str">
        <f>Table13[[#This Row],[Short Description]]</f>
        <v>Plenum box 12 x 12</v>
      </c>
      <c r="J26" s="73" t="s">
        <v>2279</v>
      </c>
      <c r="K26" s="42" t="s">
        <v>299</v>
      </c>
      <c r="L26" s="42" t="str">
        <f t="shared" si="3"/>
        <v>Current</v>
      </c>
      <c r="M26" s="42" t="s">
        <v>225</v>
      </c>
      <c r="O26" s="42" t="str">
        <f t="shared" si="4"/>
        <v>Standard Freight</v>
      </c>
      <c r="P26" s="42" t="str">
        <f t="shared" si="5"/>
        <v>n</v>
      </c>
      <c r="Q26" s="42" t="s">
        <v>4</v>
      </c>
      <c r="R26" s="42" t="s">
        <v>61</v>
      </c>
      <c r="S26" s="74" t="str">
        <f t="shared" si="6"/>
        <v>https://www.biamp.com</v>
      </c>
      <c r="T26" s="42" t="str">
        <f>Table13[[#This Row],[Manufacturer''s Category]]</f>
        <v>Biamp</v>
      </c>
    </row>
    <row r="27" spans="1:21" ht="45.6" x14ac:dyDescent="0.3">
      <c r="A27" s="42" t="str">
        <f t="shared" si="0"/>
        <v>Biamp Systems</v>
      </c>
      <c r="B27" s="42">
        <f t="shared" si="1"/>
        <v>46076</v>
      </c>
      <c r="C27" s="71" t="s">
        <v>4195</v>
      </c>
      <c r="D27" s="42" t="s">
        <v>2281</v>
      </c>
      <c r="E27" s="42" t="s">
        <v>38</v>
      </c>
      <c r="F27" s="42">
        <v>187</v>
      </c>
      <c r="G27" s="42" t="s">
        <v>2280</v>
      </c>
      <c r="H27" s="42" t="str">
        <f t="shared" si="2"/>
        <v>USD</v>
      </c>
      <c r="I27" s="42" t="str">
        <f>Table13[[#This Row],[Short Description]]</f>
        <v>RMX 100</v>
      </c>
      <c r="J27" s="42" t="s">
        <v>2282</v>
      </c>
      <c r="K27" s="42" t="s">
        <v>299</v>
      </c>
      <c r="L27" s="42" t="str">
        <f t="shared" si="3"/>
        <v>Current</v>
      </c>
      <c r="M27" s="42" t="s">
        <v>225</v>
      </c>
      <c r="O27" s="42" t="str">
        <f t="shared" si="4"/>
        <v>Standard Freight</v>
      </c>
      <c r="P27" s="42" t="str">
        <f t="shared" si="5"/>
        <v>n</v>
      </c>
      <c r="Q27" s="42" t="s">
        <v>4</v>
      </c>
      <c r="R27" s="42" t="s">
        <v>61</v>
      </c>
      <c r="S27" s="74" t="str">
        <f t="shared" si="6"/>
        <v>https://www.biamp.com</v>
      </c>
      <c r="T27" s="42" t="str">
        <f>Table13[[#This Row],[Manufacturer''s Category]]</f>
        <v>Biamp</v>
      </c>
    </row>
    <row r="28" spans="1:21" ht="46.8" x14ac:dyDescent="0.3">
      <c r="A28" s="42" t="s">
        <v>1</v>
      </c>
      <c r="B28" s="42">
        <f t="shared" si="1"/>
        <v>46076</v>
      </c>
      <c r="C28" s="71" t="s">
        <v>4298</v>
      </c>
      <c r="D28" s="42" t="s">
        <v>3263</v>
      </c>
      <c r="E28" s="42" t="s">
        <v>38</v>
      </c>
      <c r="F28" s="42">
        <v>7000</v>
      </c>
      <c r="G28" s="42" t="s">
        <v>3262</v>
      </c>
      <c r="H28" s="42" t="s">
        <v>2</v>
      </c>
      <c r="I28" s="42" t="s">
        <v>3263</v>
      </c>
      <c r="J28" s="42" t="s">
        <v>3264</v>
      </c>
      <c r="K28" s="42" t="s">
        <v>2847</v>
      </c>
      <c r="L28" s="42" t="s">
        <v>5</v>
      </c>
      <c r="M28" s="42" t="s">
        <v>225</v>
      </c>
      <c r="N28" s="42" t="s">
        <v>2964</v>
      </c>
      <c r="O28" s="42" t="s">
        <v>7</v>
      </c>
      <c r="P28" s="42" t="s">
        <v>58</v>
      </c>
      <c r="Q28" s="42" t="s">
        <v>58</v>
      </c>
      <c r="R28" s="42" t="s">
        <v>2964</v>
      </c>
      <c r="S28" s="74" t="str">
        <f t="shared" si="6"/>
        <v>https://www.biamp.com</v>
      </c>
      <c r="T28" s="42" t="s">
        <v>225</v>
      </c>
      <c r="U28" s="72" t="s">
        <v>4444</v>
      </c>
    </row>
    <row r="29" spans="1:21" ht="46.8" x14ac:dyDescent="0.3">
      <c r="A29" s="42" t="s">
        <v>1</v>
      </c>
      <c r="B29" s="42">
        <f t="shared" si="1"/>
        <v>46076</v>
      </c>
      <c r="C29" s="71" t="s">
        <v>4299</v>
      </c>
      <c r="D29" s="42" t="s">
        <v>3266</v>
      </c>
      <c r="E29" s="42" t="s">
        <v>38</v>
      </c>
      <c r="F29" s="42">
        <v>7400</v>
      </c>
      <c r="G29" s="42" t="s">
        <v>3265</v>
      </c>
      <c r="H29" s="42" t="s">
        <v>2</v>
      </c>
      <c r="I29" s="42" t="s">
        <v>3266</v>
      </c>
      <c r="J29" s="42" t="s">
        <v>3267</v>
      </c>
      <c r="K29" s="42" t="s">
        <v>2847</v>
      </c>
      <c r="L29" s="42" t="s">
        <v>5</v>
      </c>
      <c r="M29" s="42" t="s">
        <v>225</v>
      </c>
      <c r="N29" s="42" t="s">
        <v>2964</v>
      </c>
      <c r="O29" s="42" t="s">
        <v>7</v>
      </c>
      <c r="P29" s="42" t="s">
        <v>58</v>
      </c>
      <c r="Q29" s="42" t="s">
        <v>58</v>
      </c>
      <c r="R29" s="42" t="s">
        <v>2964</v>
      </c>
      <c r="S29" s="74" t="str">
        <f t="shared" si="6"/>
        <v>https://www.biamp.com</v>
      </c>
      <c r="T29" s="42" t="s">
        <v>225</v>
      </c>
      <c r="U29" s="72" t="s">
        <v>4444</v>
      </c>
    </row>
    <row r="30" spans="1:21" ht="45.6" x14ac:dyDescent="0.3">
      <c r="A30" s="42" t="str">
        <f>Company</f>
        <v>Biamp Systems</v>
      </c>
      <c r="B30" s="42">
        <f t="shared" si="1"/>
        <v>46076</v>
      </c>
      <c r="C30" s="71" t="s">
        <v>4301</v>
      </c>
      <c r="D30" s="42" t="s">
        <v>393</v>
      </c>
      <c r="E30" s="42" t="s">
        <v>38</v>
      </c>
      <c r="F30" s="42">
        <v>293</v>
      </c>
      <c r="G30" s="42" t="s">
        <v>392</v>
      </c>
      <c r="H30" s="42" t="s">
        <v>2</v>
      </c>
      <c r="I30" s="42" t="str">
        <f>Table13[[#This Row],[Short Description]]</f>
        <v>USB 200</v>
      </c>
      <c r="J30" s="42" t="s">
        <v>394</v>
      </c>
      <c r="K30" s="42" t="s">
        <v>395</v>
      </c>
      <c r="L30" s="42" t="s">
        <v>5</v>
      </c>
      <c r="M30" s="42" t="s">
        <v>225</v>
      </c>
      <c r="O30" s="42" t="s">
        <v>7</v>
      </c>
      <c r="P30" s="42" t="s">
        <v>4</v>
      </c>
      <c r="Q30" s="42" t="s">
        <v>39</v>
      </c>
      <c r="R30" s="42" t="s">
        <v>396</v>
      </c>
      <c r="S30" s="74" t="str">
        <f t="shared" si="6"/>
        <v>https://www.biamp.com</v>
      </c>
      <c r="T30" s="42" t="s">
        <v>225</v>
      </c>
    </row>
  </sheetData>
  <sheetProtection algorithmName="SHA-512" hashValue="2FINRcykRvxq/d3YBD3cf6C02/GSu91KTLGhycWT5dYRkVl9hii+JEHZpU4/fJlZSj5ToZfuZmxfO9h1hfSwAg==" saltValue="KQunBUU+0lswqWG/0EAbjw==" spinCount="100000" sheet="1" objects="1" scenarios="1"/>
  <conditionalFormatting sqref="C18">
    <cfRule type="duplicateValues" dxfId="14" priority="4"/>
  </conditionalFormatting>
  <hyperlinks>
    <hyperlink ref="S2" r:id="rId1" display="https://www.biamp.com" xr:uid="{E156512F-FE78-4DD7-B033-BD96899F2AF6}"/>
    <hyperlink ref="S3" r:id="rId2" display="https://www.biamp.com" xr:uid="{C6CEBA4C-27BA-4366-B27C-4A575853CAEC}"/>
    <hyperlink ref="S4" r:id="rId3" display="https://www.biamp.com" xr:uid="{93ED633F-E0CB-4351-A22B-3645C8658BE6}"/>
    <hyperlink ref="S5" r:id="rId4" display="https://www.biamp.com" xr:uid="{D2049474-DA02-4493-B9BF-D6A9FE11928D}"/>
    <hyperlink ref="S6" r:id="rId5" display="https://www.biamp.com" xr:uid="{F89BA0AD-630D-44C6-9523-AD293B3C8FCB}"/>
    <hyperlink ref="S7" r:id="rId6" display="https://www.biamp.com" xr:uid="{D77A6D39-765A-4E2F-8C4E-1570A131C896}"/>
    <hyperlink ref="S8" r:id="rId7" display="https://www.biamp.com" xr:uid="{44BA60DB-5B75-40A9-B546-2C42EAF24484}"/>
    <hyperlink ref="S9" r:id="rId8" display="https://www.biamp.com" xr:uid="{EFBD3C7E-2DF4-4F0D-9E7B-9DA95F7F3B35}"/>
    <hyperlink ref="S10" r:id="rId9" display="https://www.biamp.com" xr:uid="{3F93A24C-1173-4ACB-9738-4F87DC842233}"/>
    <hyperlink ref="S11" r:id="rId10" display="https://www.biamp.com" xr:uid="{4D489300-47DE-404C-B9ED-DD992345ABA9}"/>
    <hyperlink ref="S12" r:id="rId11" display="https://www.biamp.com" xr:uid="{9D99F0BE-A226-4F6D-913F-F70FE64D9352}"/>
    <hyperlink ref="S13" r:id="rId12" display="https://www.biamp.com" xr:uid="{AAAD77B4-131A-40CB-9F51-B432345B4A0B}"/>
    <hyperlink ref="S14" r:id="rId13" display="https://www.biamp.com" xr:uid="{D3E85689-469C-4F1A-BFC2-EADDF9626F3F}"/>
    <hyperlink ref="S15" r:id="rId14" display="https://www.biamp.com" xr:uid="{EBFBAC7B-9DB8-41CA-B9BF-EC9C5EE9CE64}"/>
    <hyperlink ref="S16" r:id="rId15" display="https://www.biamp.com" xr:uid="{6AFDF7E2-8663-4DA7-8DBC-EECEBCE7FDA7}"/>
    <hyperlink ref="S17" r:id="rId16" display="https://www.biamp.com" xr:uid="{320CABB4-7637-4228-8D64-6607BBAB7CCA}"/>
    <hyperlink ref="S18" r:id="rId17" display="https://www.biamp.com" xr:uid="{A12F7EA0-EE81-4D8D-AF07-48CDFB7052C9}"/>
    <hyperlink ref="S19" r:id="rId18" display="https://www.biamp.com" xr:uid="{C90EBC65-1501-4714-B54B-137F245F8593}"/>
    <hyperlink ref="S20" r:id="rId19" display="https://www.biamp.com" xr:uid="{104EFA07-69C7-4C4C-BF5B-543713C04BB7}"/>
    <hyperlink ref="S21" r:id="rId20" display="https://www.biamp.com" xr:uid="{26B2DF92-193C-4701-9CC1-DF49C45AB7C4}"/>
    <hyperlink ref="S22" r:id="rId21" display="https://www.biamp.com" xr:uid="{E859C3CE-A70B-473E-8BDB-13E3ACC321BD}"/>
    <hyperlink ref="S23" r:id="rId22" display="https://www.biamp.com" xr:uid="{38E869D2-BA95-4867-8F08-D9EF50BD1F43}"/>
    <hyperlink ref="S24" r:id="rId23" display="https://www.biamp.com" xr:uid="{FFDC8869-E6B4-47E7-A99E-21082CDE4689}"/>
    <hyperlink ref="S25" r:id="rId24" display="https://www.biamp.com" xr:uid="{9D32F8E3-07EF-4948-AD8A-C4CDDCC1C1D2}"/>
    <hyperlink ref="S26" r:id="rId25" display="https://www.biamp.com" xr:uid="{95D0DF72-568E-4D63-858D-5E39934CCD69}"/>
    <hyperlink ref="S27" r:id="rId26" display="https://www.biamp.com" xr:uid="{93A3C68C-1CDF-492D-B528-647D9BFEE223}"/>
    <hyperlink ref="S28" r:id="rId27" display="https://www.biamp.com" xr:uid="{563539FD-4DE1-4496-9BF0-92ED613CF1CE}"/>
    <hyperlink ref="S29" r:id="rId28" display="https://www.biamp.com" xr:uid="{C819E525-7023-4A87-803D-AD48E71973A5}"/>
    <hyperlink ref="S30" r:id="rId29" display="https://www.biamp.com" xr:uid="{D1E993D3-C545-453E-A17C-BF9EF27374CE}"/>
  </hyperlinks>
  <pageMargins left="0.7" right="0.7" top="0.75" bottom="0.75" header="0.3" footer="0.3"/>
  <pageSetup orientation="portrait" horizontalDpi="1200" verticalDpi="1200" r:id="rId30"/>
  <tableParts count="1">
    <tablePart r:id="rId3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3388E48C9BD448962396E139CC73A5" ma:contentTypeVersion="16" ma:contentTypeDescription="Create a new document." ma:contentTypeScope="" ma:versionID="3c90a18469ffa1a3b07a4704684e1040">
  <xsd:schema xmlns:xsd="http://www.w3.org/2001/XMLSchema" xmlns:xs="http://www.w3.org/2001/XMLSchema" xmlns:p="http://schemas.microsoft.com/office/2006/metadata/properties" xmlns:ns2="d92a0426-f723-4686-8b48-00eefbfa74fe" xmlns:ns3="df4699de-a9ac-4d2c-b96d-a3b72479bb53" targetNamespace="http://schemas.microsoft.com/office/2006/metadata/properties" ma:root="true" ma:fieldsID="d81a07d05a1657ab93dac06b32af95c0" ns2:_="" ns3:_="">
    <xsd:import namespace="d92a0426-f723-4686-8b48-00eefbfa74fe"/>
    <xsd:import namespace="df4699de-a9ac-4d2c-b96d-a3b72479bb5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2a0426-f723-4686-8b48-00eefbfa74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a794568-9b48-453a-b2be-260bc428a65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4699de-a9ac-4d2c-b96d-a3b72479bb5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86c1506-6b3a-4eba-b896-a36461ba6c28}" ma:internalName="TaxCatchAll" ma:showField="CatchAllData" ma:web="df4699de-a9ac-4d2c-b96d-a3b72479bb53">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f4699de-a9ac-4d2c-b96d-a3b72479bb53">
      <UserInfo>
        <DisplayName/>
        <AccountId xsi:nil="true"/>
        <AccountType/>
      </UserInfo>
    </SharedWithUsers>
    <TaxCatchAll xmlns="df4699de-a9ac-4d2c-b96d-a3b72479bb53" xsi:nil="true"/>
    <lcf76f155ced4ddcb4097134ff3c332f xmlns="d92a0426-f723-4686-8b48-00eefbfa74f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6BBB37-62A4-4113-920C-5F8B96BFB0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2a0426-f723-4686-8b48-00eefbfa74fe"/>
    <ds:schemaRef ds:uri="df4699de-a9ac-4d2c-b96d-a3b72479bb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3974D2-EECB-439D-B599-B4DF20CBD46A}">
  <ds:schemaRefs>
    <ds:schemaRef ds:uri="http://schemas.microsoft.com/sharepoint/v3/contenttype/forms"/>
  </ds:schemaRefs>
</ds:datastoreItem>
</file>

<file path=customXml/itemProps3.xml><?xml version="1.0" encoding="utf-8"?>
<ds:datastoreItem xmlns:ds="http://schemas.openxmlformats.org/officeDocument/2006/customXml" ds:itemID="{31F75B64-CF0F-48CE-AF0C-991C1A86A6AD}">
  <ds:schemaRefs>
    <ds:schemaRef ds:uri="http://schemas.microsoft.com/office/2006/metadata/properties"/>
    <ds:schemaRef ds:uri="http://schemas.microsoft.com/office/infopath/2007/PartnerControls"/>
    <ds:schemaRef ds:uri="df4699de-a9ac-4d2c-b96d-a3b72479bb53"/>
    <ds:schemaRef ds:uri="d92a0426-f723-4686-8b48-00eefbfa74f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INSTRUCTIONS</vt:lpstr>
      <vt:lpstr>Apprimo</vt:lpstr>
      <vt:lpstr>Biamp Workplace</vt:lpstr>
      <vt:lpstr>Cambridge</vt:lpstr>
      <vt:lpstr>Commercial</vt:lpstr>
      <vt:lpstr>Community</vt:lpstr>
      <vt:lpstr>Crowd Mics</vt:lpstr>
      <vt:lpstr>Desono</vt:lpstr>
      <vt:lpstr>Devio</vt:lpstr>
      <vt:lpstr>EasyConnect</vt:lpstr>
      <vt:lpstr>Evoko</vt:lpstr>
      <vt:lpstr>Impera</vt:lpstr>
      <vt:lpstr>Modena</vt:lpstr>
      <vt:lpstr>Parle</vt:lpstr>
      <vt:lpstr>Tesira</vt:lpstr>
      <vt:lpstr>Vidi</vt:lpstr>
      <vt:lpstr>Vocia</vt:lpstr>
      <vt:lpstr>Voltera</vt:lpstr>
      <vt:lpstr>AMP_A460H</vt:lpstr>
      <vt:lpstr>CM1_6W</vt:lpstr>
      <vt:lpstr>Company</vt:lpstr>
      <vt:lpstr>Currency</vt:lpstr>
      <vt:lpstr>Discount_Percentage</vt:lpstr>
      <vt:lpstr>DropShip</vt:lpstr>
      <vt:lpstr>Effectivity_Date</vt:lpstr>
      <vt:lpstr>EnergyStar</vt:lpstr>
      <vt:lpstr>FOB</vt:lpstr>
      <vt:lpstr>Freight</vt:lpstr>
      <vt:lpstr>InfoComm_Number</vt:lpstr>
      <vt:lpstr>ItemStatus</vt:lpstr>
      <vt:lpstr>NotForSale</vt:lpstr>
      <vt:lpstr>Price_Label</vt:lpstr>
      <vt:lpstr>Price_List_Type</vt:lpstr>
      <vt:lpstr>URL</vt:lpstr>
      <vt:lpstr>WeightUOM</vt:lpstr>
    </vt:vector>
  </TitlesOfParts>
  <Manager/>
  <Company>BIAMP Systems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 Criswell</dc:creator>
  <cp:keywords/>
  <dc:description/>
  <cp:lastModifiedBy>Cindy Turner</cp:lastModifiedBy>
  <cp:revision/>
  <dcterms:created xsi:type="dcterms:W3CDTF">2008-02-06T19:26:45Z</dcterms:created>
  <dcterms:modified xsi:type="dcterms:W3CDTF">2026-06-24T19:41:38Z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1769000</vt:r8>
  </property>
  <property fmtid="{D5CDD505-2E9C-101B-9397-08002B2CF9AE}" pid="3" name="ContentTypeId">
    <vt:lpwstr>0x0101001F3388E48C9BD448962396E139CC73A5</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