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autoCompressPictures="0"/>
  <mc:AlternateContent xmlns:mc="http://schemas.openxmlformats.org/markup-compatibility/2006">
    <mc:Choice Requires="x15">
      <x15ac:absPath xmlns:x15ac="http://schemas.microsoft.com/office/spreadsheetml/2010/11/ac" url="https://avispl-my.sharepoint.com/personal/ct1858_avispl_com/Documents/Documents/Prices/2024/uploaded/"/>
    </mc:Choice>
  </mc:AlternateContent>
  <xr:revisionPtr revIDLastSave="95" documentId="8_{6A510070-38D4-4C10-801A-FEBC97E1ACE7}" xr6:coauthVersionLast="47" xr6:coauthVersionMax="47" xr10:uidLastSave="{8156D5C3-9939-4C8D-83D1-E515031AD5C0}"/>
  <bookViews>
    <workbookView xWindow="-28920" yWindow="-120" windowWidth="29040" windowHeight="15840" tabRatio="820" xr2:uid="{00000000-000D-0000-FFFF-FFFF00000000}"/>
  </bookViews>
  <sheets>
    <sheet name="BIAMP JUNE 2024" sheetId="21" r:id="rId1"/>
    <sheet name="Apprimo" sheetId="13" r:id="rId2"/>
    <sheet name="Cambridge" sheetId="8" r:id="rId3"/>
    <sheet name="Commercial" sheetId="10" r:id="rId4"/>
    <sheet name="Community" sheetId="11" r:id="rId5"/>
    <sheet name="Crowd Mics" sheetId="17" r:id="rId6"/>
    <sheet name="Desono" sheetId="9" r:id="rId7"/>
    <sheet name="Devio" sheetId="4" r:id="rId8"/>
    <sheet name="EasyConnect" sheetId="20" r:id="rId9"/>
    <sheet name="Evoko" sheetId="19" r:id="rId10"/>
    <sheet name="Impera" sheetId="14" r:id="rId11"/>
    <sheet name="Modena" sheetId="12" r:id="rId12"/>
    <sheet name="Parle" sheetId="16" r:id="rId13"/>
    <sheet name="Tesira" sheetId="5" r:id="rId14"/>
    <sheet name="Vidi" sheetId="15" r:id="rId15"/>
    <sheet name="Vocia" sheetId="6" r:id="rId16"/>
    <sheet name="Vocia TTS Licensing" sheetId="2" r:id="rId17"/>
    <sheet name="Voltera" sheetId="18" r:id="rId18"/>
  </sheets>
  <definedNames>
    <definedName name="AMP_A460H">Tesira!$Z$2</definedName>
    <definedName name="CM1_6W">Tesira!$Z$3</definedName>
    <definedName name="CM1_6WS">Tesira!$Z$5</definedName>
    <definedName name="Company">#REF!</definedName>
    <definedName name="Currency">#REF!</definedName>
    <definedName name="Discount_Percentage">#REF!</definedName>
    <definedName name="DropShip">#REF!</definedName>
    <definedName name="Effectivity_Date">#REF!</definedName>
    <definedName name="EnergyStar">#REF!</definedName>
    <definedName name="FOB">#REF!</definedName>
    <definedName name="Freight">#REF!</definedName>
    <definedName name="InfoComm_Number">#REF!</definedName>
    <definedName name="ItemStatus">#REF!</definedName>
    <definedName name="JB_1">Tesira!#REF!</definedName>
    <definedName name="JB_CM1">Tesira!#REF!</definedName>
    <definedName name="NotForSale">#REF!</definedName>
    <definedName name="Price_Label">#REF!</definedName>
    <definedName name="Price_List_Type">#REF!</definedName>
    <definedName name="TB_1">Tesira!$Z$8</definedName>
    <definedName name="URL">#REF!</definedName>
    <definedName name="WeightUOM">#REF!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G38" i="4" l="1"/>
  <c r="AG39" i="4"/>
  <c r="AC3" i="14"/>
  <c r="AC4" i="14"/>
  <c r="AC5" i="14"/>
  <c r="AC6" i="14"/>
  <c r="AC7" i="14"/>
  <c r="AC8" i="14"/>
  <c r="AC9" i="14"/>
  <c r="AC10" i="14"/>
  <c r="AC11" i="14"/>
  <c r="AC12" i="14"/>
  <c r="AC13" i="14"/>
  <c r="AC14" i="14"/>
  <c r="AC15" i="14"/>
  <c r="AC16" i="14"/>
  <c r="AC17" i="14"/>
  <c r="AC18" i="14"/>
  <c r="V18" i="13"/>
  <c r="P10" i="18"/>
  <c r="P11" i="18"/>
  <c r="P12" i="18"/>
  <c r="P13" i="18"/>
  <c r="P14" i="18"/>
  <c r="A10" i="18"/>
  <c r="A11" i="18"/>
  <c r="A12" i="18"/>
  <c r="A13" i="18"/>
  <c r="A14" i="18"/>
  <c r="B10" i="18"/>
  <c r="B11" i="18"/>
  <c r="B12" i="18"/>
  <c r="B13" i="18"/>
  <c r="B14" i="18"/>
  <c r="L2" i="15"/>
  <c r="L6" i="15"/>
  <c r="A6" i="15"/>
  <c r="B6" i="15"/>
  <c r="S113" i="5"/>
  <c r="S111" i="5"/>
  <c r="S112" i="5"/>
  <c r="S4" i="5"/>
  <c r="S5" i="5"/>
  <c r="S6" i="5"/>
  <c r="S8" i="5"/>
  <c r="S9" i="5"/>
  <c r="S22" i="5"/>
  <c r="S23" i="5"/>
  <c r="S24" i="5"/>
  <c r="S25" i="5"/>
  <c r="S26" i="5"/>
  <c r="S27" i="5"/>
  <c r="S63" i="5"/>
  <c r="A4" i="5"/>
  <c r="A5" i="5"/>
  <c r="A6" i="5"/>
  <c r="A8" i="5"/>
  <c r="A9" i="5"/>
  <c r="A22" i="5"/>
  <c r="A23" i="5"/>
  <c r="A24" i="5"/>
  <c r="A25" i="5"/>
  <c r="A26" i="5"/>
  <c r="A27" i="5"/>
  <c r="A63" i="5"/>
  <c r="B4" i="5"/>
  <c r="B5" i="5"/>
  <c r="B6" i="5"/>
  <c r="B8" i="5"/>
  <c r="B9" i="5"/>
  <c r="B22" i="5"/>
  <c r="B23" i="5"/>
  <c r="B24" i="5"/>
  <c r="B25" i="5"/>
  <c r="B26" i="5"/>
  <c r="B27" i="5"/>
  <c r="B63" i="5"/>
  <c r="R40" i="16"/>
  <c r="R2" i="16"/>
  <c r="R3" i="16"/>
  <c r="R4" i="16"/>
  <c r="R5" i="16"/>
  <c r="R8" i="16"/>
  <c r="R36" i="16"/>
  <c r="A2" i="16"/>
  <c r="A3" i="16"/>
  <c r="A4" i="16"/>
  <c r="A5" i="16"/>
  <c r="A8" i="16"/>
  <c r="A36" i="16"/>
  <c r="B2" i="16"/>
  <c r="B3" i="16"/>
  <c r="B4" i="16"/>
  <c r="B5" i="16"/>
  <c r="B8" i="16"/>
  <c r="B36" i="16"/>
  <c r="B25" i="19"/>
  <c r="P13" i="11"/>
  <c r="A13" i="11"/>
  <c r="B13" i="11"/>
  <c r="A5" i="10"/>
  <c r="A6" i="10"/>
  <c r="B5" i="10"/>
  <c r="B6" i="10"/>
  <c r="A13" i="8"/>
  <c r="B13" i="8"/>
  <c r="P5" i="18"/>
  <c r="P6" i="18"/>
  <c r="P7" i="18"/>
  <c r="P8" i="18"/>
  <c r="P9" i="18"/>
  <c r="R9" i="16"/>
  <c r="R10" i="16"/>
  <c r="A38" i="20"/>
  <c r="A44" i="20"/>
  <c r="A30" i="20"/>
  <c r="A39" i="20"/>
  <c r="A45" i="20"/>
  <c r="A33" i="20"/>
  <c r="A35" i="20"/>
  <c r="A41" i="20"/>
  <c r="A27" i="20"/>
  <c r="A26" i="20"/>
  <c r="A16" i="20"/>
  <c r="A46" i="20"/>
  <c r="B38" i="20"/>
  <c r="B44" i="20"/>
  <c r="B30" i="20"/>
  <c r="B39" i="20"/>
  <c r="B45" i="20"/>
  <c r="B33" i="20"/>
  <c r="B35" i="20"/>
  <c r="B41" i="20"/>
  <c r="B27" i="20"/>
  <c r="B26" i="20"/>
  <c r="B16" i="20"/>
  <c r="B46" i="20"/>
  <c r="B9" i="18"/>
  <c r="B8" i="18"/>
  <c r="B7" i="18"/>
  <c r="B6" i="18"/>
  <c r="B47" i="6"/>
  <c r="B46" i="6"/>
  <c r="B45" i="6"/>
  <c r="B44" i="6"/>
  <c r="B112" i="5"/>
  <c r="B111" i="5"/>
  <c r="B15" i="19"/>
  <c r="B16" i="19"/>
  <c r="B17" i="19"/>
  <c r="B18" i="19"/>
  <c r="B19" i="19"/>
  <c r="B20" i="19"/>
  <c r="B21" i="19"/>
  <c r="B22" i="19"/>
  <c r="B23" i="19"/>
  <c r="B24" i="19"/>
  <c r="B29" i="20"/>
  <c r="B43" i="20"/>
  <c r="B37" i="20"/>
  <c r="B28" i="20"/>
  <c r="B9" i="20"/>
  <c r="B10" i="20"/>
  <c r="B12" i="20"/>
  <c r="B11" i="20"/>
  <c r="B13" i="20"/>
  <c r="B15" i="20"/>
  <c r="B39" i="4"/>
  <c r="B38" i="4"/>
  <c r="B48" i="10"/>
  <c r="B47" i="10"/>
  <c r="B135" i="8"/>
  <c r="B134" i="8"/>
  <c r="B133" i="8"/>
  <c r="B132" i="8"/>
  <c r="B127" i="8"/>
  <c r="B126" i="8"/>
  <c r="B125" i="8"/>
  <c r="B42" i="20"/>
  <c r="A42" i="20"/>
  <c r="B40" i="20"/>
  <c r="A40" i="20"/>
  <c r="B36" i="20"/>
  <c r="A36" i="20"/>
  <c r="B34" i="20"/>
  <c r="A34" i="20"/>
  <c r="B32" i="20"/>
  <c r="A32" i="20"/>
  <c r="B31" i="20"/>
  <c r="A31" i="20"/>
  <c r="Z25" i="20"/>
  <c r="W25" i="20"/>
  <c r="T25" i="20"/>
  <c r="S25" i="20"/>
  <c r="R25" i="20"/>
  <c r="Q25" i="20"/>
  <c r="K25" i="20"/>
  <c r="H25" i="20"/>
  <c r="B25" i="20"/>
  <c r="A25" i="20"/>
  <c r="B24" i="20"/>
  <c r="B23" i="20"/>
  <c r="A23" i="20"/>
  <c r="Z22" i="20"/>
  <c r="W22" i="20"/>
  <c r="T22" i="20"/>
  <c r="S22" i="20"/>
  <c r="R22" i="20"/>
  <c r="Q22" i="20"/>
  <c r="K22" i="20"/>
  <c r="H22" i="20"/>
  <c r="B22" i="20"/>
  <c r="A22" i="20"/>
  <c r="B21" i="20"/>
  <c r="A21" i="20"/>
  <c r="B20" i="20"/>
  <c r="A20" i="20"/>
  <c r="B19" i="20"/>
  <c r="A19" i="20"/>
  <c r="B18" i="20"/>
  <c r="A18" i="20"/>
  <c r="B17" i="20"/>
  <c r="A17" i="20"/>
  <c r="Z14" i="20"/>
  <c r="W14" i="20"/>
  <c r="T14" i="20"/>
  <c r="S14" i="20"/>
  <c r="R14" i="20"/>
  <c r="Q14" i="20"/>
  <c r="K14" i="20"/>
  <c r="H14" i="20"/>
  <c r="B14" i="20"/>
  <c r="A14" i="20"/>
  <c r="Z8" i="20"/>
  <c r="W8" i="20"/>
  <c r="T8" i="20"/>
  <c r="S8" i="20"/>
  <c r="R8" i="20"/>
  <c r="Q8" i="20"/>
  <c r="K8" i="20"/>
  <c r="H8" i="20"/>
  <c r="B8" i="20"/>
  <c r="A8" i="20"/>
  <c r="Z7" i="20"/>
  <c r="W7" i="20"/>
  <c r="T7" i="20"/>
  <c r="S7" i="20"/>
  <c r="R7" i="20"/>
  <c r="Q7" i="20"/>
  <c r="K7" i="20"/>
  <c r="H7" i="20"/>
  <c r="B7" i="20"/>
  <c r="A7" i="20"/>
  <c r="Z6" i="20"/>
  <c r="W6" i="20"/>
  <c r="T6" i="20"/>
  <c r="S6" i="20"/>
  <c r="R6" i="20"/>
  <c r="Q6" i="20"/>
  <c r="K6" i="20"/>
  <c r="H6" i="20"/>
  <c r="B6" i="20"/>
  <c r="A6" i="20"/>
  <c r="Z5" i="20"/>
  <c r="W5" i="20"/>
  <c r="T5" i="20"/>
  <c r="S5" i="20"/>
  <c r="R5" i="20"/>
  <c r="Q5" i="20"/>
  <c r="K5" i="20"/>
  <c r="H5" i="20"/>
  <c r="B5" i="20"/>
  <c r="A5" i="20"/>
  <c r="B4" i="20"/>
  <c r="A4" i="20"/>
  <c r="B3" i="20"/>
  <c r="A3" i="20"/>
  <c r="B2" i="20"/>
  <c r="B14" i="19"/>
  <c r="B13" i="19"/>
  <c r="B3" i="19"/>
  <c r="B4" i="19"/>
  <c r="B5" i="19"/>
  <c r="B6" i="19"/>
  <c r="B7" i="19"/>
  <c r="B8" i="19"/>
  <c r="B9" i="19"/>
  <c r="B10" i="19"/>
  <c r="B11" i="19"/>
  <c r="B12" i="19"/>
  <c r="B2" i="19"/>
  <c r="G113" i="5"/>
  <c r="G40" i="16"/>
  <c r="AC5" i="12"/>
  <c r="AC6" i="12"/>
  <c r="AC7" i="12"/>
  <c r="AC8" i="12"/>
  <c r="AC9" i="12"/>
  <c r="AC10" i="12"/>
  <c r="R3" i="12"/>
  <c r="R4" i="12"/>
  <c r="R2" i="12"/>
  <c r="AG37" i="4"/>
  <c r="V37" i="4"/>
  <c r="K37" i="4"/>
  <c r="A45" i="10"/>
  <c r="A46" i="10"/>
  <c r="B45" i="10"/>
  <c r="B46" i="10"/>
  <c r="B11" i="5" l="1"/>
  <c r="B9" i="16"/>
  <c r="A6" i="12"/>
  <c r="A7" i="12"/>
  <c r="A8" i="12"/>
  <c r="A9" i="12"/>
  <c r="A10" i="12"/>
  <c r="B6" i="12"/>
  <c r="B7" i="12"/>
  <c r="B8" i="12"/>
  <c r="B9" i="12"/>
  <c r="B10" i="12"/>
  <c r="B5" i="12"/>
  <c r="A21" i="9"/>
  <c r="A22" i="9"/>
  <c r="A23" i="9"/>
  <c r="A24" i="9"/>
  <c r="A18" i="9"/>
  <c r="A20" i="9"/>
  <c r="B21" i="9"/>
  <c r="B22" i="9"/>
  <c r="B23" i="9"/>
  <c r="B24" i="9"/>
  <c r="B18" i="9"/>
  <c r="B20" i="9"/>
  <c r="B25" i="9"/>
  <c r="A43" i="10"/>
  <c r="A41" i="10"/>
  <c r="A44" i="10"/>
  <c r="A10" i="10"/>
  <c r="B43" i="10"/>
  <c r="B41" i="10"/>
  <c r="B44" i="10"/>
  <c r="B10" i="10"/>
  <c r="B42" i="10"/>
  <c r="B7" i="8"/>
  <c r="B18" i="13"/>
  <c r="B2" i="15"/>
  <c r="B113" i="5"/>
  <c r="B40" i="16"/>
  <c r="A37" i="4"/>
  <c r="B37" i="4"/>
  <c r="Q5" i="18"/>
  <c r="L5" i="18"/>
  <c r="K5" i="18"/>
  <c r="G5" i="18"/>
  <c r="B5" i="18"/>
  <c r="A5" i="18"/>
  <c r="Q4" i="18"/>
  <c r="P4" i="18"/>
  <c r="L4" i="18"/>
  <c r="K4" i="18"/>
  <c r="G4" i="18"/>
  <c r="B4" i="18"/>
  <c r="A4" i="18"/>
  <c r="Q3" i="18"/>
  <c r="P3" i="18"/>
  <c r="L3" i="18"/>
  <c r="K3" i="18"/>
  <c r="G3" i="18"/>
  <c r="B3" i="18"/>
  <c r="A3" i="18"/>
  <c r="Q2" i="18"/>
  <c r="P2" i="18"/>
  <c r="L2" i="18"/>
  <c r="K2" i="18"/>
  <c r="G2" i="18"/>
  <c r="B2" i="18"/>
  <c r="A2" i="18"/>
  <c r="S10" i="5"/>
  <c r="S109" i="5"/>
  <c r="S110" i="5"/>
  <c r="A109" i="5"/>
  <c r="A110" i="5"/>
  <c r="B109" i="5"/>
  <c r="B110" i="5"/>
  <c r="G109" i="5"/>
  <c r="G110" i="5"/>
  <c r="J109" i="5"/>
  <c r="J110" i="5"/>
  <c r="M109" i="5"/>
  <c r="M110" i="5"/>
  <c r="N109" i="5"/>
  <c r="N110" i="5"/>
  <c r="O109" i="5"/>
  <c r="O110" i="5"/>
  <c r="P109" i="5"/>
  <c r="P110" i="5"/>
  <c r="T109" i="5"/>
  <c r="T110" i="5"/>
  <c r="V109" i="5"/>
  <c r="V110" i="5"/>
  <c r="A10" i="5"/>
  <c r="B10" i="5"/>
  <c r="G10" i="5"/>
  <c r="J10" i="5"/>
  <c r="M10" i="5"/>
  <c r="N10" i="5"/>
  <c r="O10" i="5"/>
  <c r="P10" i="5"/>
  <c r="T10" i="5"/>
  <c r="V10" i="5"/>
  <c r="R7" i="16"/>
  <c r="R35" i="16"/>
  <c r="A7" i="16"/>
  <c r="A35" i="16"/>
  <c r="B7" i="16"/>
  <c r="B35" i="16"/>
  <c r="G7" i="16"/>
  <c r="G35" i="16"/>
  <c r="J7" i="16"/>
  <c r="J35" i="16"/>
  <c r="L7" i="16"/>
  <c r="L35" i="16"/>
  <c r="M7" i="16"/>
  <c r="M35" i="16"/>
  <c r="N7" i="16"/>
  <c r="N35" i="16"/>
  <c r="O7" i="16"/>
  <c r="O35" i="16"/>
  <c r="S7" i="16"/>
  <c r="S35" i="16"/>
  <c r="U7" i="16"/>
  <c r="U35" i="16"/>
  <c r="A11" i="14"/>
  <c r="B11" i="14"/>
  <c r="G11" i="14"/>
  <c r="K11" i="14"/>
  <c r="L11" i="14"/>
  <c r="R11" i="14"/>
  <c r="W11" i="14"/>
  <c r="X11" i="14"/>
  <c r="Y11" i="14"/>
  <c r="Z11" i="14"/>
  <c r="AD11" i="14"/>
  <c r="AF11" i="14"/>
  <c r="AG2" i="4"/>
  <c r="AG3" i="4"/>
  <c r="AG5" i="4"/>
  <c r="AG4" i="4"/>
  <c r="AG6" i="4"/>
  <c r="AG8" i="4"/>
  <c r="AG7" i="4"/>
  <c r="AG35" i="4"/>
  <c r="AG36" i="4"/>
  <c r="A2" i="4"/>
  <c r="A3" i="4"/>
  <c r="A5" i="4"/>
  <c r="A4" i="4"/>
  <c r="A6" i="4"/>
  <c r="A8" i="4"/>
  <c r="A7" i="4"/>
  <c r="A35" i="4"/>
  <c r="A36" i="4"/>
  <c r="B2" i="4"/>
  <c r="B3" i="4"/>
  <c r="B5" i="4"/>
  <c r="B4" i="4"/>
  <c r="B6" i="4"/>
  <c r="B8" i="4"/>
  <c r="B7" i="4"/>
  <c r="B35" i="4"/>
  <c r="B36" i="4"/>
  <c r="G2" i="4"/>
  <c r="G3" i="4"/>
  <c r="G5" i="4"/>
  <c r="G4" i="4"/>
  <c r="G6" i="4"/>
  <c r="G8" i="4"/>
  <c r="G7" i="4"/>
  <c r="G35" i="4"/>
  <c r="G36" i="4"/>
  <c r="I2" i="4"/>
  <c r="I3" i="4"/>
  <c r="I5" i="4"/>
  <c r="I4" i="4"/>
  <c r="I6" i="4"/>
  <c r="I8" i="4"/>
  <c r="I7" i="4"/>
  <c r="I35" i="4"/>
  <c r="I36" i="4"/>
  <c r="K2" i="4"/>
  <c r="K3" i="4"/>
  <c r="K5" i="4"/>
  <c r="K4" i="4"/>
  <c r="K6" i="4"/>
  <c r="K8" i="4"/>
  <c r="K7" i="4"/>
  <c r="K35" i="4"/>
  <c r="K36" i="4"/>
  <c r="O2" i="4"/>
  <c r="O3" i="4"/>
  <c r="O5" i="4"/>
  <c r="O4" i="4"/>
  <c r="O6" i="4"/>
  <c r="O8" i="4"/>
  <c r="O7" i="4"/>
  <c r="O35" i="4"/>
  <c r="O36" i="4"/>
  <c r="P2" i="4"/>
  <c r="P3" i="4"/>
  <c r="P5" i="4"/>
  <c r="P4" i="4"/>
  <c r="P6" i="4"/>
  <c r="P8" i="4"/>
  <c r="P7" i="4"/>
  <c r="P35" i="4"/>
  <c r="P36" i="4"/>
  <c r="V2" i="4"/>
  <c r="V3" i="4"/>
  <c r="V5" i="4"/>
  <c r="V4" i="4"/>
  <c r="V6" i="4"/>
  <c r="V8" i="4"/>
  <c r="V7" i="4"/>
  <c r="V35" i="4"/>
  <c r="V36" i="4"/>
  <c r="AA2" i="4"/>
  <c r="AA3" i="4"/>
  <c r="AA5" i="4"/>
  <c r="AA4" i="4"/>
  <c r="AA6" i="4"/>
  <c r="AA8" i="4"/>
  <c r="AA7" i="4"/>
  <c r="AA35" i="4"/>
  <c r="AA36" i="4"/>
  <c r="AB2" i="4"/>
  <c r="AB3" i="4"/>
  <c r="AB5" i="4"/>
  <c r="AB4" i="4"/>
  <c r="AB6" i="4"/>
  <c r="AB8" i="4"/>
  <c r="AB7" i="4"/>
  <c r="AB35" i="4"/>
  <c r="AB36" i="4"/>
  <c r="AC2" i="4"/>
  <c r="AC3" i="4"/>
  <c r="AC5" i="4"/>
  <c r="AC4" i="4"/>
  <c r="AC6" i="4"/>
  <c r="AC8" i="4"/>
  <c r="AC7" i="4"/>
  <c r="AC35" i="4"/>
  <c r="AC36" i="4"/>
  <c r="AD2" i="4"/>
  <c r="AD3" i="4"/>
  <c r="AD5" i="4"/>
  <c r="AD4" i="4"/>
  <c r="AD6" i="4"/>
  <c r="AD8" i="4"/>
  <c r="AD7" i="4"/>
  <c r="AD35" i="4"/>
  <c r="AD36" i="4"/>
  <c r="AH2" i="4"/>
  <c r="AH3" i="4"/>
  <c r="AH5" i="4"/>
  <c r="AH4" i="4"/>
  <c r="AH6" i="4"/>
  <c r="AH8" i="4"/>
  <c r="AH7" i="4"/>
  <c r="AH35" i="4"/>
  <c r="AH36" i="4"/>
  <c r="AJ2" i="4"/>
  <c r="AJ3" i="4"/>
  <c r="AJ5" i="4"/>
  <c r="AJ4" i="4"/>
  <c r="AJ6" i="4"/>
  <c r="AJ8" i="4"/>
  <c r="AJ7" i="4"/>
  <c r="AJ35" i="4"/>
  <c r="AJ36" i="4"/>
  <c r="AF19" i="9"/>
  <c r="AF17" i="9"/>
  <c r="AF35" i="9"/>
  <c r="A19" i="9"/>
  <c r="A17" i="9"/>
  <c r="A35" i="9"/>
  <c r="B19" i="9"/>
  <c r="B17" i="9"/>
  <c r="B35" i="9"/>
  <c r="H19" i="9"/>
  <c r="H17" i="9"/>
  <c r="H35" i="9"/>
  <c r="J19" i="9"/>
  <c r="J17" i="9"/>
  <c r="J35" i="9"/>
  <c r="N19" i="9"/>
  <c r="N17" i="9"/>
  <c r="N35" i="9"/>
  <c r="O19" i="9"/>
  <c r="O17" i="9"/>
  <c r="O35" i="9"/>
  <c r="U19" i="9"/>
  <c r="U17" i="9"/>
  <c r="U35" i="9"/>
  <c r="Z19" i="9"/>
  <c r="Z17" i="9"/>
  <c r="Z35" i="9"/>
  <c r="AA19" i="9"/>
  <c r="AA17" i="9"/>
  <c r="AA35" i="9"/>
  <c r="AB19" i="9"/>
  <c r="AB17" i="9"/>
  <c r="AB35" i="9"/>
  <c r="AC19" i="9"/>
  <c r="AC17" i="9"/>
  <c r="AC35" i="9"/>
  <c r="AG19" i="9"/>
  <c r="AG17" i="9"/>
  <c r="AG35" i="9"/>
  <c r="AI19" i="9"/>
  <c r="AI17" i="9"/>
  <c r="AI35" i="9"/>
  <c r="A7" i="10"/>
  <c r="A9" i="10"/>
  <c r="A27" i="10"/>
  <c r="A26" i="10"/>
  <c r="A29" i="10"/>
  <c r="A28" i="10"/>
  <c r="A15" i="10"/>
  <c r="A16" i="10"/>
  <c r="A17" i="10"/>
  <c r="A25" i="10"/>
  <c r="B7" i="10"/>
  <c r="B9" i="10"/>
  <c r="B27" i="10"/>
  <c r="B26" i="10"/>
  <c r="B29" i="10"/>
  <c r="B28" i="10"/>
  <c r="B15" i="10"/>
  <c r="B16" i="10"/>
  <c r="B17" i="10"/>
  <c r="B25" i="10"/>
  <c r="H7" i="10"/>
  <c r="H9" i="10"/>
  <c r="H27" i="10"/>
  <c r="H26" i="10"/>
  <c r="H29" i="10"/>
  <c r="H28" i="10"/>
  <c r="H15" i="10"/>
  <c r="H16" i="10"/>
  <c r="H17" i="10"/>
  <c r="H25" i="10"/>
  <c r="J7" i="10"/>
  <c r="J9" i="10"/>
  <c r="J27" i="10"/>
  <c r="J26" i="10"/>
  <c r="J29" i="10"/>
  <c r="J28" i="10"/>
  <c r="J15" i="10"/>
  <c r="J16" i="10"/>
  <c r="J17" i="10"/>
  <c r="J25" i="10"/>
  <c r="M7" i="10"/>
  <c r="M9" i="10"/>
  <c r="M27" i="10"/>
  <c r="M26" i="10"/>
  <c r="M29" i="10"/>
  <c r="M28" i="10"/>
  <c r="M15" i="10"/>
  <c r="M16" i="10"/>
  <c r="M17" i="10"/>
  <c r="M25" i="10"/>
  <c r="O7" i="10"/>
  <c r="O9" i="10"/>
  <c r="O27" i="10"/>
  <c r="O26" i="10"/>
  <c r="O29" i="10"/>
  <c r="O28" i="10"/>
  <c r="O15" i="10"/>
  <c r="O16" i="10"/>
  <c r="O17" i="10"/>
  <c r="O25" i="10"/>
  <c r="P7" i="10"/>
  <c r="P9" i="10"/>
  <c r="P27" i="10"/>
  <c r="P26" i="10"/>
  <c r="P29" i="10"/>
  <c r="P28" i="10"/>
  <c r="P15" i="10"/>
  <c r="P16" i="10"/>
  <c r="P17" i="10"/>
  <c r="P25" i="10"/>
  <c r="Q7" i="10"/>
  <c r="Q9" i="10"/>
  <c r="Q27" i="10"/>
  <c r="Q26" i="10"/>
  <c r="Q29" i="10"/>
  <c r="Q28" i="10"/>
  <c r="Q15" i="10"/>
  <c r="Q16" i="10"/>
  <c r="Q17" i="10"/>
  <c r="Q25" i="10"/>
  <c r="T7" i="10"/>
  <c r="T9" i="10"/>
  <c r="T27" i="10"/>
  <c r="T26" i="10"/>
  <c r="T29" i="10"/>
  <c r="T28" i="10"/>
  <c r="T15" i="10"/>
  <c r="T16" i="10"/>
  <c r="T17" i="10"/>
  <c r="T25" i="10"/>
  <c r="U7" i="10"/>
  <c r="U9" i="10"/>
  <c r="U27" i="10"/>
  <c r="U26" i="10"/>
  <c r="U29" i="10"/>
  <c r="U28" i="10"/>
  <c r="U15" i="10"/>
  <c r="U16" i="10"/>
  <c r="U17" i="10"/>
  <c r="U25" i="10"/>
  <c r="W7" i="10"/>
  <c r="W9" i="10"/>
  <c r="W27" i="10"/>
  <c r="W26" i="10"/>
  <c r="W29" i="10"/>
  <c r="W28" i="10"/>
  <c r="W15" i="10"/>
  <c r="W16" i="10"/>
  <c r="W17" i="10"/>
  <c r="W25" i="10"/>
  <c r="Q6" i="8"/>
  <c r="A6" i="8"/>
  <c r="B6" i="8"/>
  <c r="G6" i="8"/>
  <c r="I6" i="8"/>
  <c r="L6" i="8"/>
  <c r="N6" i="8"/>
  <c r="R6" i="8"/>
  <c r="T6" i="8"/>
  <c r="V14" i="13"/>
  <c r="V16" i="13"/>
  <c r="A14" i="13"/>
  <c r="A16" i="13"/>
  <c r="B14" i="13"/>
  <c r="B16" i="13"/>
  <c r="H14" i="13"/>
  <c r="H16" i="13"/>
  <c r="J14" i="13"/>
  <c r="J16" i="13"/>
  <c r="M14" i="13"/>
  <c r="M16" i="13"/>
  <c r="Q14" i="13"/>
  <c r="Q16" i="13"/>
  <c r="R14" i="13"/>
  <c r="R16" i="13"/>
  <c r="S14" i="13"/>
  <c r="S16" i="13"/>
  <c r="W14" i="13"/>
  <c r="W16" i="13"/>
  <c r="A7" i="14"/>
  <c r="A8" i="14"/>
  <c r="A9" i="14"/>
  <c r="B7" i="14"/>
  <c r="B8" i="14"/>
  <c r="B9" i="14"/>
  <c r="G7" i="14"/>
  <c r="G8" i="14"/>
  <c r="G9" i="14"/>
  <c r="K7" i="14"/>
  <c r="K8" i="14"/>
  <c r="K9" i="14"/>
  <c r="L7" i="14"/>
  <c r="L8" i="14"/>
  <c r="L9" i="14"/>
  <c r="R7" i="14"/>
  <c r="R8" i="14"/>
  <c r="R9" i="14"/>
  <c r="W7" i="14"/>
  <c r="W8" i="14"/>
  <c r="W9" i="14"/>
  <c r="X7" i="14"/>
  <c r="X8" i="14"/>
  <c r="X9" i="14"/>
  <c r="Y7" i="14"/>
  <c r="Y8" i="14"/>
  <c r="Y9" i="14"/>
  <c r="Z7" i="14"/>
  <c r="Z8" i="14"/>
  <c r="Z9" i="14"/>
  <c r="AD7" i="14"/>
  <c r="AD8" i="14"/>
  <c r="AD9" i="14"/>
  <c r="AF7" i="14"/>
  <c r="AF8" i="14"/>
  <c r="AF9" i="14"/>
  <c r="A4" i="14"/>
  <c r="A5" i="14"/>
  <c r="B4" i="14"/>
  <c r="B5" i="14"/>
  <c r="G4" i="14"/>
  <c r="G5" i="14"/>
  <c r="K4" i="14"/>
  <c r="K5" i="14"/>
  <c r="L4" i="14"/>
  <c r="L5" i="14"/>
  <c r="R4" i="14"/>
  <c r="R5" i="14"/>
  <c r="W4" i="14"/>
  <c r="W5" i="14"/>
  <c r="X4" i="14"/>
  <c r="X5" i="14"/>
  <c r="Y4" i="14"/>
  <c r="Y5" i="14"/>
  <c r="Z4" i="14"/>
  <c r="Z5" i="14"/>
  <c r="AD4" i="14"/>
  <c r="AD5" i="14"/>
  <c r="AF4" i="14"/>
  <c r="AF5" i="14"/>
  <c r="AA3" i="6"/>
  <c r="AA4" i="6"/>
  <c r="AA5" i="6"/>
  <c r="AA6" i="6"/>
  <c r="AA7" i="6"/>
  <c r="AA8" i="6"/>
  <c r="AA9" i="6"/>
  <c r="AA10" i="6"/>
  <c r="AA11" i="6"/>
  <c r="AA12" i="6"/>
  <c r="AA13" i="6"/>
  <c r="AA14" i="6"/>
  <c r="AA15" i="6"/>
  <c r="AA16" i="6"/>
  <c r="AA17" i="6"/>
  <c r="AA18" i="6"/>
  <c r="AA19" i="6"/>
  <c r="AA20" i="6"/>
  <c r="AA21" i="6"/>
  <c r="AA22" i="6"/>
  <c r="AA23" i="6"/>
  <c r="AA24" i="6"/>
  <c r="AA25" i="6"/>
  <c r="AA26" i="6"/>
  <c r="AA27" i="6"/>
  <c r="AA28" i="6"/>
  <c r="AA29" i="6"/>
  <c r="AA30" i="6"/>
  <c r="AA31" i="6"/>
  <c r="AA32" i="6"/>
  <c r="AA33" i="6"/>
  <c r="AA34" i="6"/>
  <c r="AA35" i="6"/>
  <c r="AA36" i="6"/>
  <c r="AA37" i="6"/>
  <c r="AA38" i="6"/>
  <c r="AA39" i="6"/>
  <c r="AA40" i="6"/>
  <c r="AA41" i="6"/>
  <c r="AA42" i="6"/>
  <c r="AA43" i="6"/>
  <c r="Y3" i="6"/>
  <c r="Y4" i="6"/>
  <c r="Y5" i="6"/>
  <c r="Y6" i="6"/>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X3" i="6"/>
  <c r="X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U3" i="6"/>
  <c r="U4"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T3" i="6"/>
  <c r="T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S3" i="6"/>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R3" i="6"/>
  <c r="R4"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AA2" i="6"/>
  <c r="X2" i="6"/>
  <c r="U2" i="6"/>
  <c r="T2" i="6"/>
  <c r="S2" i="6"/>
  <c r="R2" i="6"/>
  <c r="Y2"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2" i="6"/>
  <c r="O4" i="15"/>
  <c r="O5" i="15"/>
  <c r="O7" i="15"/>
  <c r="O8" i="15"/>
  <c r="M4" i="15"/>
  <c r="M5" i="15"/>
  <c r="M7" i="15"/>
  <c r="M8" i="15"/>
  <c r="L4" i="15"/>
  <c r="L5" i="15"/>
  <c r="L7" i="15"/>
  <c r="L8" i="15"/>
  <c r="I4" i="15"/>
  <c r="I5" i="15"/>
  <c r="I7" i="15"/>
  <c r="I8" i="15"/>
  <c r="H4" i="15"/>
  <c r="H5" i="15"/>
  <c r="H7" i="15"/>
  <c r="H8" i="15"/>
  <c r="G4" i="15"/>
  <c r="G5" i="15"/>
  <c r="G7" i="15"/>
  <c r="G8" i="15"/>
  <c r="O3" i="15"/>
  <c r="L3" i="15"/>
  <c r="I3" i="15"/>
  <c r="H3" i="15"/>
  <c r="G3" i="15"/>
  <c r="M3" i="15"/>
  <c r="A4" i="15"/>
  <c r="A5" i="15"/>
  <c r="A7" i="15"/>
  <c r="A8" i="15"/>
  <c r="A3" i="15"/>
  <c r="V3" i="5"/>
  <c r="V7" i="5"/>
  <c r="V12" i="5"/>
  <c r="V13" i="5"/>
  <c r="V14" i="5"/>
  <c r="V15" i="5"/>
  <c r="V16" i="5"/>
  <c r="V17" i="5"/>
  <c r="V18" i="5"/>
  <c r="V19" i="5"/>
  <c r="V20" i="5"/>
  <c r="V21"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T3" i="5"/>
  <c r="T7" i="5"/>
  <c r="T12" i="5"/>
  <c r="T13" i="5"/>
  <c r="T14" i="5"/>
  <c r="T15" i="5"/>
  <c r="T16" i="5"/>
  <c r="T17" i="5"/>
  <c r="T18" i="5"/>
  <c r="T19" i="5"/>
  <c r="T20" i="5"/>
  <c r="T21"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S3" i="5"/>
  <c r="S7" i="5"/>
  <c r="S12" i="5"/>
  <c r="S13" i="5"/>
  <c r="S14" i="5"/>
  <c r="S15" i="5"/>
  <c r="S16" i="5"/>
  <c r="S17" i="5"/>
  <c r="S18" i="5"/>
  <c r="S19" i="5"/>
  <c r="S20" i="5"/>
  <c r="S21"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P3" i="5"/>
  <c r="P7" i="5"/>
  <c r="P12" i="5"/>
  <c r="P13" i="5"/>
  <c r="P14" i="5"/>
  <c r="P15" i="5"/>
  <c r="P16" i="5"/>
  <c r="P17" i="5"/>
  <c r="P18" i="5"/>
  <c r="P19" i="5"/>
  <c r="P20" i="5"/>
  <c r="P21"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O3" i="5"/>
  <c r="O7" i="5"/>
  <c r="O12" i="5"/>
  <c r="O13" i="5"/>
  <c r="O14" i="5"/>
  <c r="O15" i="5"/>
  <c r="O16" i="5"/>
  <c r="O17" i="5"/>
  <c r="O18" i="5"/>
  <c r="O19" i="5"/>
  <c r="O20" i="5"/>
  <c r="O21"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N3" i="5"/>
  <c r="N7" i="5"/>
  <c r="N12" i="5"/>
  <c r="N13" i="5"/>
  <c r="N14" i="5"/>
  <c r="N15" i="5"/>
  <c r="N16" i="5"/>
  <c r="N17" i="5"/>
  <c r="N18" i="5"/>
  <c r="N19" i="5"/>
  <c r="N20" i="5"/>
  <c r="N21"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M3" i="5"/>
  <c r="M7" i="5"/>
  <c r="M12" i="5"/>
  <c r="M13" i="5"/>
  <c r="M14" i="5"/>
  <c r="M15" i="5"/>
  <c r="M16" i="5"/>
  <c r="M17" i="5"/>
  <c r="M18" i="5"/>
  <c r="M19" i="5"/>
  <c r="M20" i="5"/>
  <c r="M21"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V2" i="5"/>
  <c r="S2" i="5"/>
  <c r="P2" i="5"/>
  <c r="O2" i="5"/>
  <c r="N2" i="5"/>
  <c r="M2" i="5"/>
  <c r="T2" i="5"/>
  <c r="J3" i="5"/>
  <c r="J7" i="5"/>
  <c r="J12" i="5"/>
  <c r="J13" i="5"/>
  <c r="J14" i="5"/>
  <c r="J15" i="5"/>
  <c r="J16" i="5"/>
  <c r="J17" i="5"/>
  <c r="J18" i="5"/>
  <c r="J19" i="5"/>
  <c r="J20" i="5"/>
  <c r="J21"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2" i="5"/>
  <c r="G3" i="5"/>
  <c r="G7" i="5"/>
  <c r="G12" i="5"/>
  <c r="G13" i="5"/>
  <c r="G14" i="5"/>
  <c r="G15" i="5"/>
  <c r="G16" i="5"/>
  <c r="G17" i="5"/>
  <c r="G18" i="5"/>
  <c r="G19" i="5"/>
  <c r="G20" i="5"/>
  <c r="G21"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2" i="5"/>
  <c r="A3" i="5"/>
  <c r="A7" i="5"/>
  <c r="A12" i="5"/>
  <c r="A13" i="5"/>
  <c r="A14" i="5"/>
  <c r="A15" i="5"/>
  <c r="A16" i="5"/>
  <c r="A17" i="5"/>
  <c r="A18" i="5"/>
  <c r="A19" i="5"/>
  <c r="A20" i="5"/>
  <c r="A21"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2" i="5"/>
  <c r="U10" i="16"/>
  <c r="U11" i="16"/>
  <c r="U12" i="16"/>
  <c r="U13" i="16"/>
  <c r="U14" i="16"/>
  <c r="U15" i="16"/>
  <c r="U16" i="16"/>
  <c r="U17" i="16"/>
  <c r="U18" i="16"/>
  <c r="U19" i="16"/>
  <c r="U20" i="16"/>
  <c r="U21" i="16"/>
  <c r="U22" i="16"/>
  <c r="U23" i="16"/>
  <c r="U24" i="16"/>
  <c r="U25" i="16"/>
  <c r="U26" i="16"/>
  <c r="U27" i="16"/>
  <c r="U28" i="16"/>
  <c r="U29" i="16"/>
  <c r="U30" i="16"/>
  <c r="U31" i="16"/>
  <c r="U32" i="16"/>
  <c r="U33" i="16"/>
  <c r="U34" i="16"/>
  <c r="U37" i="16"/>
  <c r="U38" i="16"/>
  <c r="U39" i="16"/>
  <c r="S10" i="16"/>
  <c r="S11" i="16"/>
  <c r="S12" i="16"/>
  <c r="S13" i="16"/>
  <c r="S14" i="16"/>
  <c r="S15" i="16"/>
  <c r="S16" i="16"/>
  <c r="S17" i="16"/>
  <c r="S18" i="16"/>
  <c r="S19" i="16"/>
  <c r="S20" i="16"/>
  <c r="S21" i="16"/>
  <c r="S22" i="16"/>
  <c r="S23" i="16"/>
  <c r="S24" i="16"/>
  <c r="S25" i="16"/>
  <c r="S26" i="16"/>
  <c r="S27" i="16"/>
  <c r="S28" i="16"/>
  <c r="S29" i="16"/>
  <c r="S30" i="16"/>
  <c r="S31" i="16"/>
  <c r="S32" i="16"/>
  <c r="S33" i="16"/>
  <c r="S34" i="16"/>
  <c r="S37" i="16"/>
  <c r="S38" i="16"/>
  <c r="S39" i="16"/>
  <c r="R11" i="16"/>
  <c r="R12" i="16"/>
  <c r="R13" i="16"/>
  <c r="R14" i="16"/>
  <c r="R15" i="16"/>
  <c r="R16" i="16"/>
  <c r="R17" i="16"/>
  <c r="R18" i="16"/>
  <c r="R19" i="16"/>
  <c r="R20" i="16"/>
  <c r="R21" i="16"/>
  <c r="R22" i="16"/>
  <c r="R23" i="16"/>
  <c r="R24" i="16"/>
  <c r="R25" i="16"/>
  <c r="R26" i="16"/>
  <c r="R27" i="16"/>
  <c r="R28" i="16"/>
  <c r="R29" i="16"/>
  <c r="R30" i="16"/>
  <c r="R31" i="16"/>
  <c r="R32" i="16"/>
  <c r="R33" i="16"/>
  <c r="R34" i="16"/>
  <c r="R37" i="16"/>
  <c r="R38" i="16"/>
  <c r="R3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7" i="16"/>
  <c r="O38" i="16"/>
  <c r="O3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7" i="16"/>
  <c r="N38" i="16"/>
  <c r="N3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7" i="16"/>
  <c r="M38" i="16"/>
  <c r="M3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7" i="16"/>
  <c r="L38" i="16"/>
  <c r="L39" i="16"/>
  <c r="U6" i="16"/>
  <c r="R6" i="16"/>
  <c r="O6" i="16"/>
  <c r="N6" i="16"/>
  <c r="M6" i="16"/>
  <c r="L6" i="16"/>
  <c r="S6"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7" i="16"/>
  <c r="J38" i="16"/>
  <c r="J39" i="16"/>
  <c r="J6"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7" i="16"/>
  <c r="G38" i="16"/>
  <c r="G39" i="16"/>
  <c r="G6"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7" i="16"/>
  <c r="A38" i="16"/>
  <c r="A39" i="16"/>
  <c r="A6" i="16"/>
  <c r="AF3" i="12"/>
  <c r="AF4" i="12"/>
  <c r="AD3" i="12"/>
  <c r="AD4" i="12"/>
  <c r="AC3" i="12"/>
  <c r="AC4" i="12"/>
  <c r="Z3" i="12"/>
  <c r="Z4" i="12"/>
  <c r="Y3" i="12"/>
  <c r="Y4" i="12"/>
  <c r="X3" i="12"/>
  <c r="X4" i="12"/>
  <c r="W3" i="12"/>
  <c r="W4" i="12"/>
  <c r="AF2" i="12"/>
  <c r="AC2" i="12"/>
  <c r="Z2" i="12"/>
  <c r="Y2" i="12"/>
  <c r="X2" i="12"/>
  <c r="W2" i="12"/>
  <c r="AD2" i="12"/>
  <c r="L3" i="12"/>
  <c r="L4" i="12"/>
  <c r="K3" i="12"/>
  <c r="K4" i="12"/>
  <c r="L2" i="12"/>
  <c r="K2" i="12"/>
  <c r="G2" i="12"/>
  <c r="A3" i="12"/>
  <c r="A4" i="12"/>
  <c r="A2" i="12"/>
  <c r="AF3" i="14"/>
  <c r="AF6" i="14"/>
  <c r="AF10" i="14"/>
  <c r="AF12" i="14"/>
  <c r="AF13" i="14"/>
  <c r="AF14" i="14"/>
  <c r="AF15" i="14"/>
  <c r="AF16" i="14"/>
  <c r="AF17" i="14"/>
  <c r="AF18" i="14"/>
  <c r="AD3" i="14"/>
  <c r="AD6" i="14"/>
  <c r="AD10" i="14"/>
  <c r="AD12" i="14"/>
  <c r="AD13" i="14"/>
  <c r="AD14" i="14"/>
  <c r="AD15" i="14"/>
  <c r="AD16" i="14"/>
  <c r="AD17" i="14"/>
  <c r="AD18" i="14"/>
  <c r="Z3" i="14"/>
  <c r="Z6" i="14"/>
  <c r="Z10" i="14"/>
  <c r="Z12" i="14"/>
  <c r="Z13" i="14"/>
  <c r="Z14" i="14"/>
  <c r="Z15" i="14"/>
  <c r="Z16" i="14"/>
  <c r="Z17" i="14"/>
  <c r="Z18" i="14"/>
  <c r="Y3" i="14"/>
  <c r="Y6" i="14"/>
  <c r="Y10" i="14"/>
  <c r="Y12" i="14"/>
  <c r="Y13" i="14"/>
  <c r="Y14" i="14"/>
  <c r="Y15" i="14"/>
  <c r="Y16" i="14"/>
  <c r="Y17" i="14"/>
  <c r="Y18" i="14"/>
  <c r="X3" i="14"/>
  <c r="X6" i="14"/>
  <c r="X10" i="14"/>
  <c r="X12" i="14"/>
  <c r="X13" i="14"/>
  <c r="X14" i="14"/>
  <c r="X15" i="14"/>
  <c r="X16" i="14"/>
  <c r="X17" i="14"/>
  <c r="X18" i="14"/>
  <c r="W3" i="14"/>
  <c r="W6" i="14"/>
  <c r="W10" i="14"/>
  <c r="W12" i="14"/>
  <c r="W13" i="14"/>
  <c r="W14" i="14"/>
  <c r="W15" i="14"/>
  <c r="W16" i="14"/>
  <c r="W17" i="14"/>
  <c r="W18" i="14"/>
  <c r="AF2" i="14"/>
  <c r="AC2" i="14"/>
  <c r="Z2" i="14"/>
  <c r="Y2" i="14"/>
  <c r="X2" i="14"/>
  <c r="W2" i="14"/>
  <c r="AD2" i="14"/>
  <c r="L3" i="14"/>
  <c r="L6" i="14"/>
  <c r="L10" i="14"/>
  <c r="L12" i="14"/>
  <c r="L13" i="14"/>
  <c r="L14" i="14"/>
  <c r="L15" i="14"/>
  <c r="L16" i="14"/>
  <c r="L17" i="14"/>
  <c r="L18" i="14"/>
  <c r="K3" i="14"/>
  <c r="K6" i="14"/>
  <c r="K10" i="14"/>
  <c r="K12" i="14"/>
  <c r="K13" i="14"/>
  <c r="K14" i="14"/>
  <c r="K15" i="14"/>
  <c r="K16" i="14"/>
  <c r="K17" i="14"/>
  <c r="K18" i="14"/>
  <c r="L2" i="14"/>
  <c r="K2" i="14"/>
  <c r="G3" i="14"/>
  <c r="G6" i="14"/>
  <c r="G10" i="14"/>
  <c r="G12" i="14"/>
  <c r="G13" i="14"/>
  <c r="G14" i="14"/>
  <c r="G15" i="14"/>
  <c r="G16" i="14"/>
  <c r="G17" i="14"/>
  <c r="G18" i="14"/>
  <c r="G2" i="14"/>
  <c r="A3" i="14"/>
  <c r="A6" i="14"/>
  <c r="A10" i="14"/>
  <c r="A12" i="14"/>
  <c r="A13" i="14"/>
  <c r="A14" i="14"/>
  <c r="A15" i="14"/>
  <c r="A16" i="14"/>
  <c r="A17" i="14"/>
  <c r="A18" i="14"/>
  <c r="A2" i="1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P9" i="4"/>
  <c r="P10" i="4"/>
  <c r="P11" i="4"/>
  <c r="P12" i="4"/>
  <c r="P13" i="4"/>
  <c r="P14" i="4"/>
  <c r="P15" i="4"/>
  <c r="P16" i="4"/>
  <c r="P17" i="4"/>
  <c r="P18" i="4"/>
  <c r="P19" i="4"/>
  <c r="P20" i="4"/>
  <c r="P21" i="4"/>
  <c r="P22" i="4"/>
  <c r="P23" i="4"/>
  <c r="P24" i="4"/>
  <c r="P25" i="4"/>
  <c r="P26" i="4"/>
  <c r="P27" i="4"/>
  <c r="P28" i="4"/>
  <c r="P29" i="4"/>
  <c r="P30" i="4"/>
  <c r="P31" i="4"/>
  <c r="P32" i="4"/>
  <c r="P33" i="4"/>
  <c r="P34" i="4"/>
  <c r="O9" i="4"/>
  <c r="O10" i="4"/>
  <c r="O11" i="4"/>
  <c r="O12" i="4"/>
  <c r="O13" i="4"/>
  <c r="O14" i="4"/>
  <c r="O15" i="4"/>
  <c r="O16" i="4"/>
  <c r="O17" i="4"/>
  <c r="O18" i="4"/>
  <c r="O19" i="4"/>
  <c r="O20" i="4"/>
  <c r="O21" i="4"/>
  <c r="O22" i="4"/>
  <c r="O23" i="4"/>
  <c r="O24" i="4"/>
  <c r="O25" i="4"/>
  <c r="O26" i="4"/>
  <c r="O27" i="4"/>
  <c r="O28" i="4"/>
  <c r="O29" i="4"/>
  <c r="O30" i="4"/>
  <c r="O31" i="4"/>
  <c r="O32" i="4"/>
  <c r="O33" i="4"/>
  <c r="O34" i="4"/>
  <c r="I9" i="4"/>
  <c r="I10" i="4"/>
  <c r="I11" i="4"/>
  <c r="I12" i="4"/>
  <c r="I13" i="4"/>
  <c r="I14" i="4"/>
  <c r="I15" i="4"/>
  <c r="I16" i="4"/>
  <c r="I17" i="4"/>
  <c r="I18" i="4"/>
  <c r="I19" i="4"/>
  <c r="I20" i="4"/>
  <c r="I21" i="4"/>
  <c r="I22" i="4"/>
  <c r="I23" i="4"/>
  <c r="I24" i="4"/>
  <c r="I25" i="4"/>
  <c r="I26" i="4"/>
  <c r="I27" i="4"/>
  <c r="I28" i="4"/>
  <c r="I29" i="4"/>
  <c r="I30" i="4"/>
  <c r="I31" i="4"/>
  <c r="I32" i="4"/>
  <c r="I33" i="4"/>
  <c r="I34" i="4"/>
  <c r="G9" i="4"/>
  <c r="G10" i="4"/>
  <c r="G11" i="4"/>
  <c r="G12" i="4"/>
  <c r="G13" i="4"/>
  <c r="G14" i="4"/>
  <c r="G15" i="4"/>
  <c r="G16" i="4"/>
  <c r="G17" i="4"/>
  <c r="G18" i="4"/>
  <c r="G19" i="4"/>
  <c r="G20" i="4"/>
  <c r="G21" i="4"/>
  <c r="G22" i="4"/>
  <c r="G23" i="4"/>
  <c r="G24" i="4"/>
  <c r="G25" i="4"/>
  <c r="G26" i="4"/>
  <c r="G27" i="4"/>
  <c r="G28" i="4"/>
  <c r="G29" i="4"/>
  <c r="G30" i="4"/>
  <c r="G31" i="4"/>
  <c r="G32" i="4"/>
  <c r="G33" i="4"/>
  <c r="G34" i="4"/>
  <c r="K9" i="4"/>
  <c r="K10" i="4"/>
  <c r="K11" i="4"/>
  <c r="K12" i="4"/>
  <c r="K13" i="4"/>
  <c r="K14" i="4"/>
  <c r="K15" i="4"/>
  <c r="K16" i="4"/>
  <c r="K17" i="4"/>
  <c r="K18" i="4"/>
  <c r="K19" i="4"/>
  <c r="K20" i="4"/>
  <c r="K21" i="4"/>
  <c r="K22" i="4"/>
  <c r="K23" i="4"/>
  <c r="K24" i="4"/>
  <c r="K25" i="4"/>
  <c r="K26" i="4"/>
  <c r="K27" i="4"/>
  <c r="K28" i="4"/>
  <c r="K29" i="4"/>
  <c r="K30" i="4"/>
  <c r="K31" i="4"/>
  <c r="K32" i="4"/>
  <c r="K33" i="4"/>
  <c r="K34" i="4"/>
  <c r="A9" i="4"/>
  <c r="A10" i="4"/>
  <c r="A11" i="4"/>
  <c r="A12" i="4"/>
  <c r="A13" i="4"/>
  <c r="A14" i="4"/>
  <c r="A15" i="4"/>
  <c r="A16" i="4"/>
  <c r="A17" i="4"/>
  <c r="A18" i="4"/>
  <c r="A19" i="4"/>
  <c r="A20" i="4"/>
  <c r="A21" i="4"/>
  <c r="A22" i="4"/>
  <c r="A23" i="4"/>
  <c r="A24" i="4"/>
  <c r="A25" i="4"/>
  <c r="A26" i="4"/>
  <c r="A27" i="4"/>
  <c r="A28" i="4"/>
  <c r="A29" i="4"/>
  <c r="A30" i="4"/>
  <c r="A31" i="4"/>
  <c r="A32" i="4"/>
  <c r="A33" i="4"/>
  <c r="A34" i="4"/>
  <c r="AI3" i="9"/>
  <c r="AI11" i="9"/>
  <c r="AI12" i="9"/>
  <c r="AI13" i="9"/>
  <c r="AI14" i="9"/>
  <c r="AI15" i="9"/>
  <c r="AI16" i="9"/>
  <c r="AI4" i="9"/>
  <c r="AI5" i="9"/>
  <c r="AI6" i="9"/>
  <c r="AI7" i="9"/>
  <c r="AI8" i="9"/>
  <c r="AI9" i="9"/>
  <c r="AI10" i="9"/>
  <c r="AI26" i="9"/>
  <c r="AI27" i="9"/>
  <c r="AI28" i="9"/>
  <c r="AI29" i="9"/>
  <c r="AI30" i="9"/>
  <c r="AI31" i="9"/>
  <c r="AI32" i="9"/>
  <c r="AI33" i="9"/>
  <c r="AI34"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AI86" i="9"/>
  <c r="AI87" i="9"/>
  <c r="AI88" i="9"/>
  <c r="AI89" i="9"/>
  <c r="AI90" i="9"/>
  <c r="AI91" i="9"/>
  <c r="AI92" i="9"/>
  <c r="AI93" i="9"/>
  <c r="AI94" i="9"/>
  <c r="AI95" i="9"/>
  <c r="AI96" i="9"/>
  <c r="AI97" i="9"/>
  <c r="AI98" i="9"/>
  <c r="AI99" i="9"/>
  <c r="AI100" i="9"/>
  <c r="AI101" i="9"/>
  <c r="AI102" i="9"/>
  <c r="AI103" i="9"/>
  <c r="AI104" i="9"/>
  <c r="AI105" i="9"/>
  <c r="AI106" i="9"/>
  <c r="AI107" i="9"/>
  <c r="AI108" i="9"/>
  <c r="AI109" i="9"/>
  <c r="AI110" i="9"/>
  <c r="AI111" i="9"/>
  <c r="AI112" i="9"/>
  <c r="AI113" i="9"/>
  <c r="AI114" i="9"/>
  <c r="AI115" i="9"/>
  <c r="AI116" i="9"/>
  <c r="AI117" i="9"/>
  <c r="AI118" i="9"/>
  <c r="AI119" i="9"/>
  <c r="AI120" i="9"/>
  <c r="AI121" i="9"/>
  <c r="AI122" i="9"/>
  <c r="AI123" i="9"/>
  <c r="AI124" i="9"/>
  <c r="AI125" i="9"/>
  <c r="AI126" i="9"/>
  <c r="AI127" i="9"/>
  <c r="AI128" i="9"/>
  <c r="AI129" i="9"/>
  <c r="AI130" i="9"/>
  <c r="AI131" i="9"/>
  <c r="AI132" i="9"/>
  <c r="AI133" i="9"/>
  <c r="AI134" i="9"/>
  <c r="AI135" i="9"/>
  <c r="AI136" i="9"/>
  <c r="AI137" i="9"/>
  <c r="AI138" i="9"/>
  <c r="AI139" i="9"/>
  <c r="AI140" i="9"/>
  <c r="AI141" i="9"/>
  <c r="AI142" i="9"/>
  <c r="AI143" i="9"/>
  <c r="AI144" i="9"/>
  <c r="AI145" i="9"/>
  <c r="AI146" i="9"/>
  <c r="AI147" i="9"/>
  <c r="AI148" i="9"/>
  <c r="AI149" i="9"/>
  <c r="AI150" i="9"/>
  <c r="AI151" i="9"/>
  <c r="AI152" i="9"/>
  <c r="AI153" i="9"/>
  <c r="AI154" i="9"/>
  <c r="AI155" i="9"/>
  <c r="AI156" i="9"/>
  <c r="AI157" i="9"/>
  <c r="AI158" i="9"/>
  <c r="AI159" i="9"/>
  <c r="AI160" i="9"/>
  <c r="AI161" i="9"/>
  <c r="AI162" i="9"/>
  <c r="AI163" i="9"/>
  <c r="AI164" i="9"/>
  <c r="AI165" i="9"/>
  <c r="AI166" i="9"/>
  <c r="AI167" i="9"/>
  <c r="AI168" i="9"/>
  <c r="AG3" i="9"/>
  <c r="AG11" i="9"/>
  <c r="AG12" i="9"/>
  <c r="AG13" i="9"/>
  <c r="AG14" i="9"/>
  <c r="AG15" i="9"/>
  <c r="AG16" i="9"/>
  <c r="AG4" i="9"/>
  <c r="AG5" i="9"/>
  <c r="AG6" i="9"/>
  <c r="AG7" i="9"/>
  <c r="AG8" i="9"/>
  <c r="AG9" i="9"/>
  <c r="AG10" i="9"/>
  <c r="AG26" i="9"/>
  <c r="AG27" i="9"/>
  <c r="AG28" i="9"/>
  <c r="AG29" i="9"/>
  <c r="AG30" i="9"/>
  <c r="AG31" i="9"/>
  <c r="AG32" i="9"/>
  <c r="AG33" i="9"/>
  <c r="AG34" i="9"/>
  <c r="AG36" i="9"/>
  <c r="AG37" i="9"/>
  <c r="AG38" i="9"/>
  <c r="AG39" i="9"/>
  <c r="AG40" i="9"/>
  <c r="AG41" i="9"/>
  <c r="AG42" i="9"/>
  <c r="AG43" i="9"/>
  <c r="AG44" i="9"/>
  <c r="AG45" i="9"/>
  <c r="AG46" i="9"/>
  <c r="AG47" i="9"/>
  <c r="AG48" i="9"/>
  <c r="AG49" i="9"/>
  <c r="AG50" i="9"/>
  <c r="AG51" i="9"/>
  <c r="AG52" i="9"/>
  <c r="AG53" i="9"/>
  <c r="AG54" i="9"/>
  <c r="AG55" i="9"/>
  <c r="AG56" i="9"/>
  <c r="AG57" i="9"/>
  <c r="AG58" i="9"/>
  <c r="AG59" i="9"/>
  <c r="AG60" i="9"/>
  <c r="AG61" i="9"/>
  <c r="AG62" i="9"/>
  <c r="AG63" i="9"/>
  <c r="AG64" i="9"/>
  <c r="AG65" i="9"/>
  <c r="AG66" i="9"/>
  <c r="AG67" i="9"/>
  <c r="AG68" i="9"/>
  <c r="AG69" i="9"/>
  <c r="AG70" i="9"/>
  <c r="AG71" i="9"/>
  <c r="AG72" i="9"/>
  <c r="AG73" i="9"/>
  <c r="AG74" i="9"/>
  <c r="AG75" i="9"/>
  <c r="AG76" i="9"/>
  <c r="AG77" i="9"/>
  <c r="AG78" i="9"/>
  <c r="AG79" i="9"/>
  <c r="AG80" i="9"/>
  <c r="AG81" i="9"/>
  <c r="AG82" i="9"/>
  <c r="AG83" i="9"/>
  <c r="AG84" i="9"/>
  <c r="AG85" i="9"/>
  <c r="AG86" i="9"/>
  <c r="AG87" i="9"/>
  <c r="AG88" i="9"/>
  <c r="AG89" i="9"/>
  <c r="AG90" i="9"/>
  <c r="AG91" i="9"/>
  <c r="AG92" i="9"/>
  <c r="AG93" i="9"/>
  <c r="AG94" i="9"/>
  <c r="AG95" i="9"/>
  <c r="AG96" i="9"/>
  <c r="AG97" i="9"/>
  <c r="AG98" i="9"/>
  <c r="AG99" i="9"/>
  <c r="AG100" i="9"/>
  <c r="AG101" i="9"/>
  <c r="AG102" i="9"/>
  <c r="AG103" i="9"/>
  <c r="AG104" i="9"/>
  <c r="AG105" i="9"/>
  <c r="AG106" i="9"/>
  <c r="AG107" i="9"/>
  <c r="AG108" i="9"/>
  <c r="AG109" i="9"/>
  <c r="AG110" i="9"/>
  <c r="AG111" i="9"/>
  <c r="AG112" i="9"/>
  <c r="AG113" i="9"/>
  <c r="AG114" i="9"/>
  <c r="AG115" i="9"/>
  <c r="AG116" i="9"/>
  <c r="AG117" i="9"/>
  <c r="AG118" i="9"/>
  <c r="AG119" i="9"/>
  <c r="AG120" i="9"/>
  <c r="AG121" i="9"/>
  <c r="AG122" i="9"/>
  <c r="AG123" i="9"/>
  <c r="AG124" i="9"/>
  <c r="AG125" i="9"/>
  <c r="AG126" i="9"/>
  <c r="AG127" i="9"/>
  <c r="AG128" i="9"/>
  <c r="AG129" i="9"/>
  <c r="AG130" i="9"/>
  <c r="AG131" i="9"/>
  <c r="AG132" i="9"/>
  <c r="AG133" i="9"/>
  <c r="AG134" i="9"/>
  <c r="AG135" i="9"/>
  <c r="AG136" i="9"/>
  <c r="AG137" i="9"/>
  <c r="AG138" i="9"/>
  <c r="AG139" i="9"/>
  <c r="AG140" i="9"/>
  <c r="AG141" i="9"/>
  <c r="AG142" i="9"/>
  <c r="AG143" i="9"/>
  <c r="AG144" i="9"/>
  <c r="AG145" i="9"/>
  <c r="AG146" i="9"/>
  <c r="AG147" i="9"/>
  <c r="AG148" i="9"/>
  <c r="AG149" i="9"/>
  <c r="AG150" i="9"/>
  <c r="AG151" i="9"/>
  <c r="AG152" i="9"/>
  <c r="AG153" i="9"/>
  <c r="AG154" i="9"/>
  <c r="AG155" i="9"/>
  <c r="AG156" i="9"/>
  <c r="AG157" i="9"/>
  <c r="AG158" i="9"/>
  <c r="AG159" i="9"/>
  <c r="AG160" i="9"/>
  <c r="AG161" i="9"/>
  <c r="AG162" i="9"/>
  <c r="AG163" i="9"/>
  <c r="AG164" i="9"/>
  <c r="AG165" i="9"/>
  <c r="AG166" i="9"/>
  <c r="AG167" i="9"/>
  <c r="AG168" i="9"/>
  <c r="AF3" i="9"/>
  <c r="AF11" i="9"/>
  <c r="AF12" i="9"/>
  <c r="AF13" i="9"/>
  <c r="AF14" i="9"/>
  <c r="AF15" i="9"/>
  <c r="AF16" i="9"/>
  <c r="AF4" i="9"/>
  <c r="AF5" i="9"/>
  <c r="AF6" i="9"/>
  <c r="AF7" i="9"/>
  <c r="AF8" i="9"/>
  <c r="AF9" i="9"/>
  <c r="AF10" i="9"/>
  <c r="AF26" i="9"/>
  <c r="AF27" i="9"/>
  <c r="AF28" i="9"/>
  <c r="AF29" i="9"/>
  <c r="AF30" i="9"/>
  <c r="AF31" i="9"/>
  <c r="AF32" i="9"/>
  <c r="AF33" i="9"/>
  <c r="AF34" i="9"/>
  <c r="AF36" i="9"/>
  <c r="AF37" i="9"/>
  <c r="AF38" i="9"/>
  <c r="AF39" i="9"/>
  <c r="AF40" i="9"/>
  <c r="AF41" i="9"/>
  <c r="AF42" i="9"/>
  <c r="AF43" i="9"/>
  <c r="AF44" i="9"/>
  <c r="AF45" i="9"/>
  <c r="AF46" i="9"/>
  <c r="AF47" i="9"/>
  <c r="AF48" i="9"/>
  <c r="AF49" i="9"/>
  <c r="AF50" i="9"/>
  <c r="AF51" i="9"/>
  <c r="AF52" i="9"/>
  <c r="AF53" i="9"/>
  <c r="AF54" i="9"/>
  <c r="AF55" i="9"/>
  <c r="AF56" i="9"/>
  <c r="AF57" i="9"/>
  <c r="AF58" i="9"/>
  <c r="AF59" i="9"/>
  <c r="AF60" i="9"/>
  <c r="AF61" i="9"/>
  <c r="AF62" i="9"/>
  <c r="AF63" i="9"/>
  <c r="AF64" i="9"/>
  <c r="AF65" i="9"/>
  <c r="AF66" i="9"/>
  <c r="AF67" i="9"/>
  <c r="AF68" i="9"/>
  <c r="AF69" i="9"/>
  <c r="AF70" i="9"/>
  <c r="AF71" i="9"/>
  <c r="AF72" i="9"/>
  <c r="AF73" i="9"/>
  <c r="AF74" i="9"/>
  <c r="AF75" i="9"/>
  <c r="AF76" i="9"/>
  <c r="AF77" i="9"/>
  <c r="AF78" i="9"/>
  <c r="AF79" i="9"/>
  <c r="AF80" i="9"/>
  <c r="AF81" i="9"/>
  <c r="AF82" i="9"/>
  <c r="AF83" i="9"/>
  <c r="AF84" i="9"/>
  <c r="AF85" i="9"/>
  <c r="AF86" i="9"/>
  <c r="AF87" i="9"/>
  <c r="AF88" i="9"/>
  <c r="AF89" i="9"/>
  <c r="AF90" i="9"/>
  <c r="AF91" i="9"/>
  <c r="AF92" i="9"/>
  <c r="AF93" i="9"/>
  <c r="AF94" i="9"/>
  <c r="AF95" i="9"/>
  <c r="AF96" i="9"/>
  <c r="AF97" i="9"/>
  <c r="AF98" i="9"/>
  <c r="AF99" i="9"/>
  <c r="AF100" i="9"/>
  <c r="AF101" i="9"/>
  <c r="AF102" i="9"/>
  <c r="AF103" i="9"/>
  <c r="AF104" i="9"/>
  <c r="AF105" i="9"/>
  <c r="AF106" i="9"/>
  <c r="AF107" i="9"/>
  <c r="AF108" i="9"/>
  <c r="AF109" i="9"/>
  <c r="AF110" i="9"/>
  <c r="AF111" i="9"/>
  <c r="AF112" i="9"/>
  <c r="AF113" i="9"/>
  <c r="AF114" i="9"/>
  <c r="AF115" i="9"/>
  <c r="AF116" i="9"/>
  <c r="AF117" i="9"/>
  <c r="AF118" i="9"/>
  <c r="AF119" i="9"/>
  <c r="AF120" i="9"/>
  <c r="AF121" i="9"/>
  <c r="AF122" i="9"/>
  <c r="AF123" i="9"/>
  <c r="AF124" i="9"/>
  <c r="AF125" i="9"/>
  <c r="AF126" i="9"/>
  <c r="AF127" i="9"/>
  <c r="AF128" i="9"/>
  <c r="AF129" i="9"/>
  <c r="AF130" i="9"/>
  <c r="AF131" i="9"/>
  <c r="AF132" i="9"/>
  <c r="AF133" i="9"/>
  <c r="AF134" i="9"/>
  <c r="AF135" i="9"/>
  <c r="AF136" i="9"/>
  <c r="AF137" i="9"/>
  <c r="AF138" i="9"/>
  <c r="AF139" i="9"/>
  <c r="AF140" i="9"/>
  <c r="AF141" i="9"/>
  <c r="AF142" i="9"/>
  <c r="AF143" i="9"/>
  <c r="AF144" i="9"/>
  <c r="AF145" i="9"/>
  <c r="AF146" i="9"/>
  <c r="AF147" i="9"/>
  <c r="AF148" i="9"/>
  <c r="AF149" i="9"/>
  <c r="AF150" i="9"/>
  <c r="AF151" i="9"/>
  <c r="AF152" i="9"/>
  <c r="AF153" i="9"/>
  <c r="AF154" i="9"/>
  <c r="AF155" i="9"/>
  <c r="AF156" i="9"/>
  <c r="AF157" i="9"/>
  <c r="AF158" i="9"/>
  <c r="AF159" i="9"/>
  <c r="AF160" i="9"/>
  <c r="AF161" i="9"/>
  <c r="AF162" i="9"/>
  <c r="AF163" i="9"/>
  <c r="AF164" i="9"/>
  <c r="AF165" i="9"/>
  <c r="AF166" i="9"/>
  <c r="AF167" i="9"/>
  <c r="AF168" i="9"/>
  <c r="AC3" i="9"/>
  <c r="AC11" i="9"/>
  <c r="AC12" i="9"/>
  <c r="AC13" i="9"/>
  <c r="AC14" i="9"/>
  <c r="AC15" i="9"/>
  <c r="AC16" i="9"/>
  <c r="AC4" i="9"/>
  <c r="AC5" i="9"/>
  <c r="AC6" i="9"/>
  <c r="AC7" i="9"/>
  <c r="AC8" i="9"/>
  <c r="AC9" i="9"/>
  <c r="AC10" i="9"/>
  <c r="AC26" i="9"/>
  <c r="AC27" i="9"/>
  <c r="AC28" i="9"/>
  <c r="AC29" i="9"/>
  <c r="AC30" i="9"/>
  <c r="AC31" i="9"/>
  <c r="AC32" i="9"/>
  <c r="AC33" i="9"/>
  <c r="AC34" i="9"/>
  <c r="AC36" i="9"/>
  <c r="AC37" i="9"/>
  <c r="AC38" i="9"/>
  <c r="AC39" i="9"/>
  <c r="AC40" i="9"/>
  <c r="AC41" i="9"/>
  <c r="AC42" i="9"/>
  <c r="AC43" i="9"/>
  <c r="AC44" i="9"/>
  <c r="AC45" i="9"/>
  <c r="AC46" i="9"/>
  <c r="AC47" i="9"/>
  <c r="AC48" i="9"/>
  <c r="AC49" i="9"/>
  <c r="AC50" i="9"/>
  <c r="AC51" i="9"/>
  <c r="AC52" i="9"/>
  <c r="AC53" i="9"/>
  <c r="AC54" i="9"/>
  <c r="AC55" i="9"/>
  <c r="AC56" i="9"/>
  <c r="AC57" i="9"/>
  <c r="AC58" i="9"/>
  <c r="AC59" i="9"/>
  <c r="AC60" i="9"/>
  <c r="AC61" i="9"/>
  <c r="AC62" i="9"/>
  <c r="AC63" i="9"/>
  <c r="AC64" i="9"/>
  <c r="AC65" i="9"/>
  <c r="AC66" i="9"/>
  <c r="AC67" i="9"/>
  <c r="AC68" i="9"/>
  <c r="AC69" i="9"/>
  <c r="AC70" i="9"/>
  <c r="AC71" i="9"/>
  <c r="AC72" i="9"/>
  <c r="AC73" i="9"/>
  <c r="AC74" i="9"/>
  <c r="AC75" i="9"/>
  <c r="AC76" i="9"/>
  <c r="AC77" i="9"/>
  <c r="AC78" i="9"/>
  <c r="AC79" i="9"/>
  <c r="AC80" i="9"/>
  <c r="AC81" i="9"/>
  <c r="AC82" i="9"/>
  <c r="AC83" i="9"/>
  <c r="AC84" i="9"/>
  <c r="AC85" i="9"/>
  <c r="AC86" i="9"/>
  <c r="AC87" i="9"/>
  <c r="AC88" i="9"/>
  <c r="AC89" i="9"/>
  <c r="AC90" i="9"/>
  <c r="AC91" i="9"/>
  <c r="AC92" i="9"/>
  <c r="AC93" i="9"/>
  <c r="AC94" i="9"/>
  <c r="AC95" i="9"/>
  <c r="AC96" i="9"/>
  <c r="AC97" i="9"/>
  <c r="AC98" i="9"/>
  <c r="AC99" i="9"/>
  <c r="AC100" i="9"/>
  <c r="AC101" i="9"/>
  <c r="AC102" i="9"/>
  <c r="AC103" i="9"/>
  <c r="AC104" i="9"/>
  <c r="AC105" i="9"/>
  <c r="AC106" i="9"/>
  <c r="AC107" i="9"/>
  <c r="AC108" i="9"/>
  <c r="AC109" i="9"/>
  <c r="AC110" i="9"/>
  <c r="AC111" i="9"/>
  <c r="AC112" i="9"/>
  <c r="AC113" i="9"/>
  <c r="AC114" i="9"/>
  <c r="AC115" i="9"/>
  <c r="AC116" i="9"/>
  <c r="AC117" i="9"/>
  <c r="AC118" i="9"/>
  <c r="AC119" i="9"/>
  <c r="AC120" i="9"/>
  <c r="AC121" i="9"/>
  <c r="AC122" i="9"/>
  <c r="AC123" i="9"/>
  <c r="AC124" i="9"/>
  <c r="AC125" i="9"/>
  <c r="AC126" i="9"/>
  <c r="AC127" i="9"/>
  <c r="AC128" i="9"/>
  <c r="AC129" i="9"/>
  <c r="AC130" i="9"/>
  <c r="AC131" i="9"/>
  <c r="AC132" i="9"/>
  <c r="AC133" i="9"/>
  <c r="AC134" i="9"/>
  <c r="AC135" i="9"/>
  <c r="AC136" i="9"/>
  <c r="AC137" i="9"/>
  <c r="AC138" i="9"/>
  <c r="AC139" i="9"/>
  <c r="AC140" i="9"/>
  <c r="AC141" i="9"/>
  <c r="AC142" i="9"/>
  <c r="AC143" i="9"/>
  <c r="AC144" i="9"/>
  <c r="AC145" i="9"/>
  <c r="AC146" i="9"/>
  <c r="AC147" i="9"/>
  <c r="AC148" i="9"/>
  <c r="AC149" i="9"/>
  <c r="AC150" i="9"/>
  <c r="AC151" i="9"/>
  <c r="AC152" i="9"/>
  <c r="AC153" i="9"/>
  <c r="AC154" i="9"/>
  <c r="AC155" i="9"/>
  <c r="AC156" i="9"/>
  <c r="AC157" i="9"/>
  <c r="AC158" i="9"/>
  <c r="AC159" i="9"/>
  <c r="AC160" i="9"/>
  <c r="AC161" i="9"/>
  <c r="AC162" i="9"/>
  <c r="AC163" i="9"/>
  <c r="AC164" i="9"/>
  <c r="AC165" i="9"/>
  <c r="AC166" i="9"/>
  <c r="AC167" i="9"/>
  <c r="AC168" i="9"/>
  <c r="AB3" i="9"/>
  <c r="AB11" i="9"/>
  <c r="AB12" i="9"/>
  <c r="AB13" i="9"/>
  <c r="AB14" i="9"/>
  <c r="AB15" i="9"/>
  <c r="AB16" i="9"/>
  <c r="AB4" i="9"/>
  <c r="AB5" i="9"/>
  <c r="AB6" i="9"/>
  <c r="AB7" i="9"/>
  <c r="AB8" i="9"/>
  <c r="AB9" i="9"/>
  <c r="AB10" i="9"/>
  <c r="AB26" i="9"/>
  <c r="AB27" i="9"/>
  <c r="AB28" i="9"/>
  <c r="AB29" i="9"/>
  <c r="AB30" i="9"/>
  <c r="AB31" i="9"/>
  <c r="AB32" i="9"/>
  <c r="AB33" i="9"/>
  <c r="AB34" i="9"/>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62" i="9"/>
  <c r="AB63" i="9"/>
  <c r="AB64" i="9"/>
  <c r="AB65" i="9"/>
  <c r="AB66" i="9"/>
  <c r="AB67" i="9"/>
  <c r="AB68" i="9"/>
  <c r="AB69" i="9"/>
  <c r="AB70" i="9"/>
  <c r="AB71" i="9"/>
  <c r="AB72" i="9"/>
  <c r="AB73" i="9"/>
  <c r="AB74" i="9"/>
  <c r="AB75" i="9"/>
  <c r="AB76" i="9"/>
  <c r="AB77" i="9"/>
  <c r="AB78" i="9"/>
  <c r="AB79" i="9"/>
  <c r="AB80" i="9"/>
  <c r="AB81" i="9"/>
  <c r="AB82" i="9"/>
  <c r="AB83" i="9"/>
  <c r="AB84" i="9"/>
  <c r="AB85" i="9"/>
  <c r="AB86" i="9"/>
  <c r="AB87" i="9"/>
  <c r="AB88" i="9"/>
  <c r="AB89" i="9"/>
  <c r="AB90" i="9"/>
  <c r="AB91" i="9"/>
  <c r="AB92" i="9"/>
  <c r="AB93" i="9"/>
  <c r="AB94" i="9"/>
  <c r="AB95" i="9"/>
  <c r="AB96" i="9"/>
  <c r="AB97" i="9"/>
  <c r="AB98" i="9"/>
  <c r="AB99" i="9"/>
  <c r="AB100" i="9"/>
  <c r="AB101" i="9"/>
  <c r="AB102" i="9"/>
  <c r="AB103" i="9"/>
  <c r="AB104" i="9"/>
  <c r="AB105" i="9"/>
  <c r="AB106" i="9"/>
  <c r="AB107" i="9"/>
  <c r="AB108" i="9"/>
  <c r="AB109" i="9"/>
  <c r="AB110" i="9"/>
  <c r="AB111" i="9"/>
  <c r="AB112" i="9"/>
  <c r="AB113" i="9"/>
  <c r="AB114" i="9"/>
  <c r="AB115" i="9"/>
  <c r="AB116" i="9"/>
  <c r="AB117" i="9"/>
  <c r="AB118" i="9"/>
  <c r="AB119" i="9"/>
  <c r="AB120" i="9"/>
  <c r="AB121" i="9"/>
  <c r="AB122" i="9"/>
  <c r="AB123" i="9"/>
  <c r="AB124" i="9"/>
  <c r="AB125" i="9"/>
  <c r="AB126" i="9"/>
  <c r="AB127" i="9"/>
  <c r="AB128" i="9"/>
  <c r="AB129" i="9"/>
  <c r="AB130" i="9"/>
  <c r="AB131" i="9"/>
  <c r="AB132" i="9"/>
  <c r="AB133" i="9"/>
  <c r="AB134" i="9"/>
  <c r="AB135" i="9"/>
  <c r="AB136" i="9"/>
  <c r="AB137" i="9"/>
  <c r="AB138" i="9"/>
  <c r="AB139" i="9"/>
  <c r="AB140" i="9"/>
  <c r="AB141" i="9"/>
  <c r="AB142" i="9"/>
  <c r="AB143" i="9"/>
  <c r="AB144" i="9"/>
  <c r="AB145" i="9"/>
  <c r="AB146" i="9"/>
  <c r="AB147" i="9"/>
  <c r="AB148" i="9"/>
  <c r="AB149" i="9"/>
  <c r="AB150" i="9"/>
  <c r="AB151" i="9"/>
  <c r="AB152" i="9"/>
  <c r="AB153" i="9"/>
  <c r="AB154" i="9"/>
  <c r="AB155" i="9"/>
  <c r="AB156" i="9"/>
  <c r="AB157" i="9"/>
  <c r="AB158" i="9"/>
  <c r="AB159" i="9"/>
  <c r="AB160" i="9"/>
  <c r="AB161" i="9"/>
  <c r="AB162" i="9"/>
  <c r="AB163" i="9"/>
  <c r="AB164" i="9"/>
  <c r="AB165" i="9"/>
  <c r="AB166" i="9"/>
  <c r="AB167" i="9"/>
  <c r="AB168" i="9"/>
  <c r="AA3" i="9"/>
  <c r="AA11" i="9"/>
  <c r="AA12" i="9"/>
  <c r="AA13" i="9"/>
  <c r="AA14" i="9"/>
  <c r="AA15" i="9"/>
  <c r="AA16" i="9"/>
  <c r="AA4" i="9"/>
  <c r="AA5" i="9"/>
  <c r="AA6" i="9"/>
  <c r="AA7" i="9"/>
  <c r="AA8" i="9"/>
  <c r="AA9" i="9"/>
  <c r="AA10" i="9"/>
  <c r="AA26" i="9"/>
  <c r="AA27" i="9"/>
  <c r="AA28" i="9"/>
  <c r="AA29" i="9"/>
  <c r="AA30" i="9"/>
  <c r="AA31" i="9"/>
  <c r="AA32" i="9"/>
  <c r="AA33" i="9"/>
  <c r="AA34" i="9"/>
  <c r="AA36" i="9"/>
  <c r="AA37" i="9"/>
  <c r="AA38" i="9"/>
  <c r="AA39" i="9"/>
  <c r="AA40" i="9"/>
  <c r="AA41" i="9"/>
  <c r="AA42" i="9"/>
  <c r="AA43" i="9"/>
  <c r="AA44" i="9"/>
  <c r="AA45" i="9"/>
  <c r="AA46" i="9"/>
  <c r="AA47" i="9"/>
  <c r="AA48" i="9"/>
  <c r="AA49" i="9"/>
  <c r="AA50" i="9"/>
  <c r="AA51" i="9"/>
  <c r="AA52" i="9"/>
  <c r="AA53" i="9"/>
  <c r="AA54" i="9"/>
  <c r="AA55" i="9"/>
  <c r="AA56" i="9"/>
  <c r="AA57" i="9"/>
  <c r="AA58" i="9"/>
  <c r="AA59" i="9"/>
  <c r="AA60" i="9"/>
  <c r="AA61" i="9"/>
  <c r="AA62" i="9"/>
  <c r="AA63" i="9"/>
  <c r="AA64" i="9"/>
  <c r="AA65" i="9"/>
  <c r="AA66" i="9"/>
  <c r="AA67" i="9"/>
  <c r="AA68" i="9"/>
  <c r="AA69" i="9"/>
  <c r="AA70" i="9"/>
  <c r="AA71" i="9"/>
  <c r="AA72" i="9"/>
  <c r="AA73" i="9"/>
  <c r="AA74" i="9"/>
  <c r="AA75" i="9"/>
  <c r="AA76" i="9"/>
  <c r="AA77" i="9"/>
  <c r="AA78" i="9"/>
  <c r="AA79" i="9"/>
  <c r="AA80" i="9"/>
  <c r="AA81" i="9"/>
  <c r="AA82" i="9"/>
  <c r="AA83" i="9"/>
  <c r="AA84" i="9"/>
  <c r="AA85" i="9"/>
  <c r="AA86" i="9"/>
  <c r="AA87" i="9"/>
  <c r="AA88" i="9"/>
  <c r="AA89" i="9"/>
  <c r="AA90" i="9"/>
  <c r="AA91" i="9"/>
  <c r="AA92" i="9"/>
  <c r="AA93" i="9"/>
  <c r="AA94" i="9"/>
  <c r="AA95" i="9"/>
  <c r="AA96" i="9"/>
  <c r="AA97" i="9"/>
  <c r="AA98" i="9"/>
  <c r="AA99" i="9"/>
  <c r="AA100" i="9"/>
  <c r="AA101" i="9"/>
  <c r="AA102" i="9"/>
  <c r="AA103" i="9"/>
  <c r="AA104" i="9"/>
  <c r="AA105" i="9"/>
  <c r="AA106" i="9"/>
  <c r="AA107" i="9"/>
  <c r="AA108" i="9"/>
  <c r="AA109" i="9"/>
  <c r="AA110" i="9"/>
  <c r="AA111" i="9"/>
  <c r="AA112" i="9"/>
  <c r="AA113" i="9"/>
  <c r="AA114" i="9"/>
  <c r="AA115" i="9"/>
  <c r="AA116" i="9"/>
  <c r="AA117" i="9"/>
  <c r="AA118" i="9"/>
  <c r="AA119" i="9"/>
  <c r="AA120" i="9"/>
  <c r="AA121" i="9"/>
  <c r="AA122" i="9"/>
  <c r="AA123" i="9"/>
  <c r="AA124" i="9"/>
  <c r="AA125" i="9"/>
  <c r="AA126" i="9"/>
  <c r="AA127" i="9"/>
  <c r="AA128" i="9"/>
  <c r="AA129" i="9"/>
  <c r="AA130" i="9"/>
  <c r="AA131" i="9"/>
  <c r="AA132" i="9"/>
  <c r="AA133" i="9"/>
  <c r="AA134" i="9"/>
  <c r="AA135" i="9"/>
  <c r="AA136" i="9"/>
  <c r="AA137" i="9"/>
  <c r="AA138" i="9"/>
  <c r="AA139" i="9"/>
  <c r="AA140" i="9"/>
  <c r="AA141" i="9"/>
  <c r="AA142" i="9"/>
  <c r="AA143" i="9"/>
  <c r="AA144" i="9"/>
  <c r="AA145" i="9"/>
  <c r="AA146" i="9"/>
  <c r="AA147" i="9"/>
  <c r="AA148" i="9"/>
  <c r="AA149" i="9"/>
  <c r="AA150" i="9"/>
  <c r="AA151" i="9"/>
  <c r="AA152" i="9"/>
  <c r="AA153" i="9"/>
  <c r="AA154" i="9"/>
  <c r="AA155" i="9"/>
  <c r="AA156" i="9"/>
  <c r="AA157" i="9"/>
  <c r="AA158" i="9"/>
  <c r="AA159" i="9"/>
  <c r="AA160" i="9"/>
  <c r="AA161" i="9"/>
  <c r="AA162" i="9"/>
  <c r="AA163" i="9"/>
  <c r="AA164" i="9"/>
  <c r="AA165" i="9"/>
  <c r="AA166" i="9"/>
  <c r="AA167" i="9"/>
  <c r="AA168" i="9"/>
  <c r="Z3" i="9"/>
  <c r="Z11" i="9"/>
  <c r="Z12" i="9"/>
  <c r="Z13" i="9"/>
  <c r="Z14" i="9"/>
  <c r="Z15" i="9"/>
  <c r="Z16" i="9"/>
  <c r="Z4" i="9"/>
  <c r="Z5" i="9"/>
  <c r="Z6" i="9"/>
  <c r="Z7" i="9"/>
  <c r="Z8" i="9"/>
  <c r="Z9" i="9"/>
  <c r="Z10" i="9"/>
  <c r="Z26" i="9"/>
  <c r="Z27" i="9"/>
  <c r="Z28" i="9"/>
  <c r="Z29" i="9"/>
  <c r="Z30" i="9"/>
  <c r="Z31" i="9"/>
  <c r="Z32" i="9"/>
  <c r="Z33" i="9"/>
  <c r="Z34" i="9"/>
  <c r="Z36" i="9"/>
  <c r="Z37" i="9"/>
  <c r="Z38" i="9"/>
  <c r="Z39" i="9"/>
  <c r="Z40" i="9"/>
  <c r="Z41" i="9"/>
  <c r="Z42" i="9"/>
  <c r="Z43" i="9"/>
  <c r="Z44" i="9"/>
  <c r="Z45" i="9"/>
  <c r="Z46" i="9"/>
  <c r="Z47" i="9"/>
  <c r="Z48" i="9"/>
  <c r="Z49" i="9"/>
  <c r="Z50" i="9"/>
  <c r="Z51" i="9"/>
  <c r="Z52" i="9"/>
  <c r="Z53" i="9"/>
  <c r="Z54" i="9"/>
  <c r="Z55" i="9"/>
  <c r="Z56" i="9"/>
  <c r="Z57" i="9"/>
  <c r="Z58" i="9"/>
  <c r="Z59" i="9"/>
  <c r="Z60" i="9"/>
  <c r="Z61" i="9"/>
  <c r="Z62" i="9"/>
  <c r="Z63" i="9"/>
  <c r="Z64" i="9"/>
  <c r="Z65" i="9"/>
  <c r="Z66" i="9"/>
  <c r="Z67" i="9"/>
  <c r="Z68" i="9"/>
  <c r="Z69" i="9"/>
  <c r="Z70" i="9"/>
  <c r="Z71" i="9"/>
  <c r="Z72" i="9"/>
  <c r="Z73" i="9"/>
  <c r="Z74" i="9"/>
  <c r="Z75" i="9"/>
  <c r="Z76" i="9"/>
  <c r="Z77" i="9"/>
  <c r="Z78" i="9"/>
  <c r="Z79" i="9"/>
  <c r="Z80" i="9"/>
  <c r="Z81" i="9"/>
  <c r="Z82" i="9"/>
  <c r="Z83" i="9"/>
  <c r="Z84" i="9"/>
  <c r="Z85" i="9"/>
  <c r="Z86" i="9"/>
  <c r="Z87" i="9"/>
  <c r="Z88" i="9"/>
  <c r="Z89" i="9"/>
  <c r="Z90" i="9"/>
  <c r="Z91" i="9"/>
  <c r="Z92" i="9"/>
  <c r="Z93" i="9"/>
  <c r="Z94" i="9"/>
  <c r="Z95" i="9"/>
  <c r="Z96" i="9"/>
  <c r="Z97" i="9"/>
  <c r="Z98" i="9"/>
  <c r="Z99" i="9"/>
  <c r="Z100" i="9"/>
  <c r="Z101" i="9"/>
  <c r="Z102" i="9"/>
  <c r="Z103" i="9"/>
  <c r="Z104" i="9"/>
  <c r="Z105" i="9"/>
  <c r="Z106" i="9"/>
  <c r="Z107" i="9"/>
  <c r="Z108" i="9"/>
  <c r="Z109" i="9"/>
  <c r="Z110" i="9"/>
  <c r="Z111" i="9"/>
  <c r="Z112" i="9"/>
  <c r="Z113" i="9"/>
  <c r="Z114" i="9"/>
  <c r="Z115" i="9"/>
  <c r="Z116" i="9"/>
  <c r="Z117" i="9"/>
  <c r="Z118" i="9"/>
  <c r="Z119" i="9"/>
  <c r="Z120" i="9"/>
  <c r="Z121" i="9"/>
  <c r="Z122" i="9"/>
  <c r="Z123" i="9"/>
  <c r="Z124" i="9"/>
  <c r="Z125" i="9"/>
  <c r="Z126" i="9"/>
  <c r="Z127" i="9"/>
  <c r="Z128" i="9"/>
  <c r="Z129" i="9"/>
  <c r="Z130" i="9"/>
  <c r="Z131" i="9"/>
  <c r="Z132" i="9"/>
  <c r="Z133" i="9"/>
  <c r="Z134" i="9"/>
  <c r="Z135" i="9"/>
  <c r="Z136" i="9"/>
  <c r="Z137" i="9"/>
  <c r="Z138" i="9"/>
  <c r="Z139" i="9"/>
  <c r="Z140" i="9"/>
  <c r="Z141" i="9"/>
  <c r="Z142" i="9"/>
  <c r="Z143" i="9"/>
  <c r="Z144" i="9"/>
  <c r="Z145" i="9"/>
  <c r="Z146" i="9"/>
  <c r="Z147" i="9"/>
  <c r="Z148" i="9"/>
  <c r="Z149" i="9"/>
  <c r="Z150" i="9"/>
  <c r="Z151" i="9"/>
  <c r="Z152" i="9"/>
  <c r="Z153" i="9"/>
  <c r="Z154" i="9"/>
  <c r="Z155" i="9"/>
  <c r="Z156" i="9"/>
  <c r="Z157" i="9"/>
  <c r="Z158" i="9"/>
  <c r="Z159" i="9"/>
  <c r="Z160" i="9"/>
  <c r="Z161" i="9"/>
  <c r="Z162" i="9"/>
  <c r="Z163" i="9"/>
  <c r="Z164" i="9"/>
  <c r="Z165" i="9"/>
  <c r="Z166" i="9"/>
  <c r="Z167" i="9"/>
  <c r="Z168" i="9"/>
  <c r="AI2" i="9"/>
  <c r="AF2" i="9"/>
  <c r="AC2" i="9"/>
  <c r="AB2" i="9"/>
  <c r="AA2" i="9"/>
  <c r="Z2" i="9"/>
  <c r="AG2" i="9"/>
  <c r="O3" i="9"/>
  <c r="O11" i="9"/>
  <c r="O12" i="9"/>
  <c r="O13" i="9"/>
  <c r="O14" i="9"/>
  <c r="O15" i="9"/>
  <c r="O16" i="9"/>
  <c r="O4" i="9"/>
  <c r="O5" i="9"/>
  <c r="O6" i="9"/>
  <c r="O7" i="9"/>
  <c r="O8" i="9"/>
  <c r="O9" i="9"/>
  <c r="O10" i="9"/>
  <c r="O26" i="9"/>
  <c r="O27" i="9"/>
  <c r="O28" i="9"/>
  <c r="O29" i="9"/>
  <c r="O30" i="9"/>
  <c r="O31" i="9"/>
  <c r="O32" i="9"/>
  <c r="O33" i="9"/>
  <c r="O34"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56" i="9"/>
  <c r="O157" i="9"/>
  <c r="O158" i="9"/>
  <c r="O159" i="9"/>
  <c r="O160" i="9"/>
  <c r="O161" i="9"/>
  <c r="O162" i="9"/>
  <c r="O163" i="9"/>
  <c r="O164" i="9"/>
  <c r="O165" i="9"/>
  <c r="O166" i="9"/>
  <c r="O167" i="9"/>
  <c r="O168" i="9"/>
  <c r="N3" i="9"/>
  <c r="N11" i="9"/>
  <c r="N12" i="9"/>
  <c r="N13" i="9"/>
  <c r="N14" i="9"/>
  <c r="N15" i="9"/>
  <c r="N16" i="9"/>
  <c r="N4" i="9"/>
  <c r="N5" i="9"/>
  <c r="N6" i="9"/>
  <c r="N7" i="9"/>
  <c r="N8" i="9"/>
  <c r="N9" i="9"/>
  <c r="N10" i="9"/>
  <c r="N26" i="9"/>
  <c r="N27" i="9"/>
  <c r="N28" i="9"/>
  <c r="N29" i="9"/>
  <c r="N30" i="9"/>
  <c r="N31" i="9"/>
  <c r="N32" i="9"/>
  <c r="N33" i="9"/>
  <c r="N34"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O2" i="9"/>
  <c r="N2" i="9"/>
  <c r="J3" i="9"/>
  <c r="J11" i="9"/>
  <c r="J12" i="9"/>
  <c r="J13" i="9"/>
  <c r="J14" i="9"/>
  <c r="J15" i="9"/>
  <c r="J16" i="9"/>
  <c r="J4" i="9"/>
  <c r="J5" i="9"/>
  <c r="J6" i="9"/>
  <c r="J7" i="9"/>
  <c r="J8" i="9"/>
  <c r="J9" i="9"/>
  <c r="J10" i="9"/>
  <c r="J26" i="9"/>
  <c r="J27" i="9"/>
  <c r="J28" i="9"/>
  <c r="J29" i="9"/>
  <c r="J30" i="9"/>
  <c r="J31" i="9"/>
  <c r="J32" i="9"/>
  <c r="J33" i="9"/>
  <c r="J34"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H3" i="9"/>
  <c r="H11" i="9"/>
  <c r="H12" i="9"/>
  <c r="H13" i="9"/>
  <c r="H14" i="9"/>
  <c r="H15" i="9"/>
  <c r="H16" i="9"/>
  <c r="H4" i="9"/>
  <c r="H5" i="9"/>
  <c r="H6" i="9"/>
  <c r="H7" i="9"/>
  <c r="H8" i="9"/>
  <c r="H9" i="9"/>
  <c r="H10" i="9"/>
  <c r="H26" i="9"/>
  <c r="H27" i="9"/>
  <c r="H28" i="9"/>
  <c r="H29" i="9"/>
  <c r="H30" i="9"/>
  <c r="H31" i="9"/>
  <c r="H32" i="9"/>
  <c r="H33" i="9"/>
  <c r="H34"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2" i="9"/>
  <c r="J2" i="9"/>
  <c r="A3" i="9"/>
  <c r="A11" i="9"/>
  <c r="A12" i="9"/>
  <c r="A13" i="9"/>
  <c r="A14" i="9"/>
  <c r="A15" i="9"/>
  <c r="A16" i="9"/>
  <c r="A4" i="9"/>
  <c r="A5" i="9"/>
  <c r="A6" i="9"/>
  <c r="A7" i="9"/>
  <c r="A8" i="9"/>
  <c r="A9" i="9"/>
  <c r="A10" i="9"/>
  <c r="A26" i="9"/>
  <c r="A27" i="9"/>
  <c r="A28" i="9"/>
  <c r="A29" i="9"/>
  <c r="A30" i="9"/>
  <c r="A31" i="9"/>
  <c r="A32" i="9"/>
  <c r="A33" i="9"/>
  <c r="A34"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2" i="9"/>
  <c r="AR3" i="17"/>
  <c r="AR4" i="17"/>
  <c r="AR5" i="17"/>
  <c r="AR6" i="17"/>
  <c r="AR7" i="17"/>
  <c r="AR8" i="17"/>
  <c r="AP3" i="17"/>
  <c r="AP4" i="17"/>
  <c r="AP5" i="17"/>
  <c r="AP6" i="17"/>
  <c r="AP7" i="17"/>
  <c r="AP8" i="17"/>
  <c r="AO3" i="17"/>
  <c r="AO4" i="17"/>
  <c r="AO5" i="17"/>
  <c r="AO6" i="17"/>
  <c r="AO7" i="17"/>
  <c r="AO8" i="17"/>
  <c r="AL3" i="17"/>
  <c r="AL4" i="17"/>
  <c r="AL5" i="17"/>
  <c r="AL6" i="17"/>
  <c r="AL7" i="17"/>
  <c r="AL8" i="17"/>
  <c r="AK3" i="17"/>
  <c r="AK4" i="17"/>
  <c r="AK5" i="17"/>
  <c r="AK6" i="17"/>
  <c r="AK7" i="17"/>
  <c r="AK8" i="17"/>
  <c r="AJ3" i="17"/>
  <c r="AJ4" i="17"/>
  <c r="AJ5" i="17"/>
  <c r="AJ6" i="17"/>
  <c r="AJ7" i="17"/>
  <c r="AJ8" i="17"/>
  <c r="AI3" i="17"/>
  <c r="AI4" i="17"/>
  <c r="AI5" i="17"/>
  <c r="AI6" i="17"/>
  <c r="AI7" i="17"/>
  <c r="AI8" i="17"/>
  <c r="AR2" i="17"/>
  <c r="AO2" i="17"/>
  <c r="AL2" i="17"/>
  <c r="AK2" i="17"/>
  <c r="AJ2" i="17"/>
  <c r="AI2" i="17"/>
  <c r="AP2" i="17"/>
  <c r="X3" i="17"/>
  <c r="X4" i="17"/>
  <c r="X5" i="17"/>
  <c r="X6" i="17"/>
  <c r="X7" i="17"/>
  <c r="X8" i="17"/>
  <c r="W3" i="17"/>
  <c r="W4" i="17"/>
  <c r="W5" i="17"/>
  <c r="W6" i="17"/>
  <c r="W7" i="17"/>
  <c r="W8" i="17"/>
  <c r="X2" i="17"/>
  <c r="W2" i="17"/>
  <c r="S3" i="17"/>
  <c r="S4" i="17"/>
  <c r="S5" i="17"/>
  <c r="S6" i="17"/>
  <c r="S7" i="17"/>
  <c r="S8" i="17"/>
  <c r="Q3" i="17"/>
  <c r="Q4" i="17"/>
  <c r="Q5" i="17"/>
  <c r="Q6" i="17"/>
  <c r="Q7" i="17"/>
  <c r="Q8" i="17"/>
  <c r="O3" i="17"/>
  <c r="O4" i="17"/>
  <c r="O5" i="17"/>
  <c r="O6" i="17"/>
  <c r="O7" i="17"/>
  <c r="O8" i="17"/>
  <c r="Q2" i="17"/>
  <c r="O2" i="17"/>
  <c r="S2" i="17"/>
  <c r="A3" i="17"/>
  <c r="A4" i="17"/>
  <c r="A5" i="17"/>
  <c r="A6" i="17"/>
  <c r="A7" i="17"/>
  <c r="A8" i="17"/>
  <c r="A2" i="17"/>
  <c r="S3" i="11"/>
  <c r="S4" i="11"/>
  <c r="S5" i="11"/>
  <c r="S6" i="11"/>
  <c r="S7" i="11"/>
  <c r="S8" i="11"/>
  <c r="S9" i="11"/>
  <c r="S10" i="11"/>
  <c r="S11" i="11"/>
  <c r="S12" i="11"/>
  <c r="S14" i="11"/>
  <c r="S15" i="11"/>
  <c r="S16" i="11"/>
  <c r="S17" i="11"/>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52" i="11"/>
  <c r="S53" i="11"/>
  <c r="S54" i="11"/>
  <c r="S55" i="11"/>
  <c r="S56" i="11"/>
  <c r="S57" i="11"/>
  <c r="S58" i="11"/>
  <c r="S59" i="11"/>
  <c r="S60" i="11"/>
  <c r="S61" i="11"/>
  <c r="S62" i="11"/>
  <c r="S63" i="11"/>
  <c r="S64" i="11"/>
  <c r="S65" i="11"/>
  <c r="S66" i="11"/>
  <c r="S67" i="11"/>
  <c r="S68" i="11"/>
  <c r="S69" i="11"/>
  <c r="S70" i="11"/>
  <c r="S71" i="11"/>
  <c r="S72" i="11"/>
  <c r="S73" i="11"/>
  <c r="S74" i="11"/>
  <c r="S75" i="11"/>
  <c r="S76" i="11"/>
  <c r="S77" i="11"/>
  <c r="S78" i="11"/>
  <c r="S79" i="11"/>
  <c r="S80" i="11"/>
  <c r="S81" i="11"/>
  <c r="S82" i="11"/>
  <c r="S83" i="11"/>
  <c r="S84" i="11"/>
  <c r="S85" i="11"/>
  <c r="S86" i="11"/>
  <c r="S87" i="11"/>
  <c r="S88" i="11"/>
  <c r="S89" i="11"/>
  <c r="S90" i="11"/>
  <c r="S91" i="11"/>
  <c r="S92" i="11"/>
  <c r="S93" i="11"/>
  <c r="S94" i="11"/>
  <c r="S95" i="11"/>
  <c r="S96" i="11"/>
  <c r="S97" i="11"/>
  <c r="S98" i="11"/>
  <c r="S99" i="11"/>
  <c r="S100" i="11"/>
  <c r="S101" i="11"/>
  <c r="S102" i="11"/>
  <c r="S103" i="11"/>
  <c r="S104" i="11"/>
  <c r="S105" i="11"/>
  <c r="S106" i="11"/>
  <c r="S107" i="11"/>
  <c r="S108" i="11"/>
  <c r="S109" i="11"/>
  <c r="S110" i="11"/>
  <c r="S111" i="11"/>
  <c r="S112" i="11"/>
  <c r="S113" i="11"/>
  <c r="S114" i="11"/>
  <c r="S115" i="11"/>
  <c r="S116" i="11"/>
  <c r="S117" i="11"/>
  <c r="S118" i="11"/>
  <c r="S119" i="11"/>
  <c r="S120" i="11"/>
  <c r="S121" i="11"/>
  <c r="S122" i="11"/>
  <c r="S123" i="11"/>
  <c r="S124" i="11"/>
  <c r="S125" i="11"/>
  <c r="S126" i="11"/>
  <c r="S127" i="11"/>
  <c r="S128" i="11"/>
  <c r="S129" i="11"/>
  <c r="S130" i="11"/>
  <c r="S131" i="11"/>
  <c r="S132" i="11"/>
  <c r="S133" i="11"/>
  <c r="S134" i="11"/>
  <c r="S135" i="11"/>
  <c r="S136" i="11"/>
  <c r="S137" i="11"/>
  <c r="S138" i="11"/>
  <c r="S139" i="11"/>
  <c r="S140" i="11"/>
  <c r="S141" i="11"/>
  <c r="S142" i="11"/>
  <c r="S143" i="11"/>
  <c r="S144" i="11"/>
  <c r="S145" i="11"/>
  <c r="S146" i="11"/>
  <c r="S147" i="11"/>
  <c r="S148" i="11"/>
  <c r="S149" i="11"/>
  <c r="S150" i="11"/>
  <c r="S151" i="11"/>
  <c r="S152" i="11"/>
  <c r="S153" i="11"/>
  <c r="S154" i="11"/>
  <c r="S155" i="11"/>
  <c r="S156" i="11"/>
  <c r="S157" i="11"/>
  <c r="S158" i="11"/>
  <c r="S159" i="11"/>
  <c r="S160" i="11"/>
  <c r="S161" i="11"/>
  <c r="S162" i="11"/>
  <c r="S163" i="11"/>
  <c r="S164" i="11"/>
  <c r="S165" i="11"/>
  <c r="S166" i="11"/>
  <c r="S167" i="11"/>
  <c r="S168" i="11"/>
  <c r="S169" i="11"/>
  <c r="S170" i="11"/>
  <c r="S171" i="11"/>
  <c r="S172" i="11"/>
  <c r="S173" i="11"/>
  <c r="S174" i="11"/>
  <c r="S175" i="11"/>
  <c r="S176" i="11"/>
  <c r="S177" i="11"/>
  <c r="S178" i="11"/>
  <c r="S179" i="11"/>
  <c r="S180" i="11"/>
  <c r="S181" i="11"/>
  <c r="S182" i="11"/>
  <c r="S183" i="11"/>
  <c r="S184" i="11"/>
  <c r="S185" i="11"/>
  <c r="S186" i="11"/>
  <c r="S187" i="11"/>
  <c r="S188" i="11"/>
  <c r="S189" i="11"/>
  <c r="S190" i="11"/>
  <c r="S191" i="11"/>
  <c r="S192" i="11"/>
  <c r="S193" i="11"/>
  <c r="S194" i="11"/>
  <c r="S195" i="11"/>
  <c r="S196" i="11"/>
  <c r="S197" i="11"/>
  <c r="S198" i="11"/>
  <c r="S199" i="11"/>
  <c r="S200" i="11"/>
  <c r="S201" i="11"/>
  <c r="S202" i="11"/>
  <c r="S203" i="11"/>
  <c r="S204" i="11"/>
  <c r="S205" i="11"/>
  <c r="S206" i="11"/>
  <c r="S207" i="11"/>
  <c r="S208" i="11"/>
  <c r="S209" i="11"/>
  <c r="S210" i="11"/>
  <c r="S211" i="11"/>
  <c r="S212" i="11"/>
  <c r="S213" i="11"/>
  <c r="S214" i="11"/>
  <c r="S215" i="11"/>
  <c r="S216" i="11"/>
  <c r="S217" i="11"/>
  <c r="S218" i="11"/>
  <c r="S219" i="11"/>
  <c r="S220" i="11"/>
  <c r="S221" i="11"/>
  <c r="S222" i="11"/>
  <c r="S223" i="11"/>
  <c r="S224" i="11"/>
  <c r="S225" i="11"/>
  <c r="S226" i="11"/>
  <c r="S227" i="11"/>
  <c r="S228" i="11"/>
  <c r="S229" i="11"/>
  <c r="S230" i="11"/>
  <c r="S231" i="11"/>
  <c r="S232" i="11"/>
  <c r="S233" i="11"/>
  <c r="S234" i="11"/>
  <c r="S235" i="11"/>
  <c r="S236" i="11"/>
  <c r="S237" i="11"/>
  <c r="S238" i="11"/>
  <c r="S239" i="11"/>
  <c r="S240" i="11"/>
  <c r="S241" i="11"/>
  <c r="S242" i="11"/>
  <c r="S243" i="11"/>
  <c r="S244" i="11"/>
  <c r="S245" i="11"/>
  <c r="S246" i="11"/>
  <c r="S247" i="11"/>
  <c r="S248" i="11"/>
  <c r="S249" i="11"/>
  <c r="S250" i="11"/>
  <c r="S251" i="11"/>
  <c r="S252" i="11"/>
  <c r="S253" i="11"/>
  <c r="S254" i="11"/>
  <c r="S255" i="11"/>
  <c r="S256" i="11"/>
  <c r="S257" i="11"/>
  <c r="S258" i="11"/>
  <c r="S259" i="11"/>
  <c r="S260" i="11"/>
  <c r="S261" i="11"/>
  <c r="S262" i="11"/>
  <c r="S263" i="11"/>
  <c r="S264" i="11"/>
  <c r="S265" i="11"/>
  <c r="S266" i="11"/>
  <c r="S267" i="11"/>
  <c r="S268" i="11"/>
  <c r="S269" i="11"/>
  <c r="S270" i="11"/>
  <c r="S271" i="11"/>
  <c r="S272" i="11"/>
  <c r="S273" i="11"/>
  <c r="S274" i="11"/>
  <c r="S275" i="11"/>
  <c r="S276" i="11"/>
  <c r="S277" i="11"/>
  <c r="S278" i="11"/>
  <c r="S279" i="11"/>
  <c r="S280" i="11"/>
  <c r="S281" i="11"/>
  <c r="S282" i="11"/>
  <c r="S283" i="11"/>
  <c r="S284" i="11"/>
  <c r="S285" i="11"/>
  <c r="S286" i="11"/>
  <c r="S287" i="11"/>
  <c r="S288" i="11"/>
  <c r="S289" i="11"/>
  <c r="S290" i="11"/>
  <c r="S291" i="11"/>
  <c r="S292" i="11"/>
  <c r="S293" i="11"/>
  <c r="S294" i="11"/>
  <c r="S295" i="11"/>
  <c r="S296" i="11"/>
  <c r="S297" i="11"/>
  <c r="S298" i="11"/>
  <c r="S299" i="11"/>
  <c r="S300" i="11"/>
  <c r="S301" i="11"/>
  <c r="S302" i="11"/>
  <c r="S303" i="11"/>
  <c r="S304" i="11"/>
  <c r="S305" i="11"/>
  <c r="S306" i="11"/>
  <c r="S307" i="11"/>
  <c r="S308" i="11"/>
  <c r="S309" i="11"/>
  <c r="S310" i="11"/>
  <c r="S311" i="11"/>
  <c r="S312" i="11"/>
  <c r="S313" i="11"/>
  <c r="S314" i="11"/>
  <c r="S315" i="11"/>
  <c r="S316" i="11"/>
  <c r="S317" i="11"/>
  <c r="S318" i="11"/>
  <c r="S319" i="11"/>
  <c r="S320" i="11"/>
  <c r="S321" i="11"/>
  <c r="S322" i="11"/>
  <c r="S323" i="11"/>
  <c r="S324" i="11"/>
  <c r="S325" i="11"/>
  <c r="S326" i="11"/>
  <c r="S327" i="11"/>
  <c r="S328" i="11"/>
  <c r="S329" i="11"/>
  <c r="S330" i="11"/>
  <c r="S331" i="11"/>
  <c r="S332" i="11"/>
  <c r="S333" i="11"/>
  <c r="S334" i="11"/>
  <c r="S335" i="11"/>
  <c r="S336" i="11"/>
  <c r="S337" i="11"/>
  <c r="S338" i="11"/>
  <c r="S339" i="11"/>
  <c r="S340" i="11"/>
  <c r="S341" i="11"/>
  <c r="S342" i="11"/>
  <c r="S343" i="11"/>
  <c r="S344" i="11"/>
  <c r="S345" i="11"/>
  <c r="S346" i="11"/>
  <c r="S347" i="11"/>
  <c r="S348" i="11"/>
  <c r="S349" i="11"/>
  <c r="S350" i="11"/>
  <c r="S351" i="11"/>
  <c r="S352" i="11"/>
  <c r="S353" i="11"/>
  <c r="S354" i="11"/>
  <c r="S355" i="11"/>
  <c r="S356" i="11"/>
  <c r="S357" i="11"/>
  <c r="S358" i="11"/>
  <c r="S359" i="11"/>
  <c r="S360" i="11"/>
  <c r="S361" i="11"/>
  <c r="S362" i="11"/>
  <c r="S363" i="11"/>
  <c r="S364" i="11"/>
  <c r="S365" i="11"/>
  <c r="S366" i="11"/>
  <c r="S367" i="11"/>
  <c r="S368" i="11"/>
  <c r="S369" i="11"/>
  <c r="S370" i="11"/>
  <c r="S371" i="11"/>
  <c r="S372" i="11"/>
  <c r="S373" i="11"/>
  <c r="S374" i="11"/>
  <c r="S375" i="11"/>
  <c r="S376" i="11"/>
  <c r="S377" i="11"/>
  <c r="S378" i="11"/>
  <c r="S379" i="11"/>
  <c r="S380" i="11"/>
  <c r="S381" i="11"/>
  <c r="S382" i="11"/>
  <c r="S383" i="11"/>
  <c r="S384" i="11"/>
  <c r="S385" i="11"/>
  <c r="S386" i="11"/>
  <c r="S387" i="11"/>
  <c r="S388" i="11"/>
  <c r="S389" i="11"/>
  <c r="S390" i="11"/>
  <c r="S391" i="11"/>
  <c r="S392" i="11"/>
  <c r="S393" i="11"/>
  <c r="S394" i="11"/>
  <c r="S395" i="11"/>
  <c r="S396" i="11"/>
  <c r="S397" i="11"/>
  <c r="S398" i="11"/>
  <c r="S399" i="11"/>
  <c r="S400" i="11"/>
  <c r="S401" i="11"/>
  <c r="S402" i="11"/>
  <c r="S403" i="11"/>
  <c r="S404" i="11"/>
  <c r="S405" i="11"/>
  <c r="S406" i="11"/>
  <c r="S407" i="11"/>
  <c r="S408" i="11"/>
  <c r="S409" i="11"/>
  <c r="S410" i="11"/>
  <c r="S411" i="11"/>
  <c r="S412" i="11"/>
  <c r="S413" i="11"/>
  <c r="S414" i="11"/>
  <c r="S415" i="11"/>
  <c r="S416" i="11"/>
  <c r="S417" i="11"/>
  <c r="S418" i="11"/>
  <c r="S419" i="11"/>
  <c r="S420" i="11"/>
  <c r="S421" i="11"/>
  <c r="S422" i="11"/>
  <c r="S423" i="11"/>
  <c r="S424" i="11"/>
  <c r="S425" i="11"/>
  <c r="S426" i="11"/>
  <c r="S427" i="11"/>
  <c r="S428" i="11"/>
  <c r="S429" i="11"/>
  <c r="S430" i="11"/>
  <c r="S431" i="11"/>
  <c r="S432" i="11"/>
  <c r="S433" i="11"/>
  <c r="S434" i="11"/>
  <c r="S435" i="11"/>
  <c r="S436" i="11"/>
  <c r="S437" i="11"/>
  <c r="S438" i="11"/>
  <c r="S439" i="11"/>
  <c r="S440" i="11"/>
  <c r="S441" i="11"/>
  <c r="S442" i="11"/>
  <c r="S443" i="11"/>
  <c r="S444" i="11"/>
  <c r="S445" i="11"/>
  <c r="S446" i="11"/>
  <c r="S447" i="11"/>
  <c r="S448" i="11"/>
  <c r="S449" i="11"/>
  <c r="S450" i="11"/>
  <c r="S451" i="11"/>
  <c r="S452" i="11"/>
  <c r="S453" i="11"/>
  <c r="S454" i="11"/>
  <c r="Q3" i="11"/>
  <c r="Q4" i="11"/>
  <c r="Q5" i="11"/>
  <c r="Q6" i="11"/>
  <c r="Q7" i="11"/>
  <c r="Q8" i="11"/>
  <c r="Q9" i="11"/>
  <c r="Q10" i="11"/>
  <c r="Q11" i="11"/>
  <c r="Q12"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Q134" i="11"/>
  <c r="Q135" i="11"/>
  <c r="Q136"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199" i="11"/>
  <c r="Q200" i="11"/>
  <c r="Q201" i="11"/>
  <c r="Q202" i="11"/>
  <c r="Q203" i="11"/>
  <c r="Q204" i="11"/>
  <c r="Q205" i="11"/>
  <c r="Q206" i="11"/>
  <c r="Q207" i="11"/>
  <c r="Q208" i="11"/>
  <c r="Q209" i="11"/>
  <c r="Q210" i="11"/>
  <c r="Q211" i="11"/>
  <c r="Q212" i="11"/>
  <c r="Q213" i="11"/>
  <c r="Q214" i="11"/>
  <c r="Q215" i="11"/>
  <c r="Q216" i="11"/>
  <c r="Q217" i="11"/>
  <c r="Q218" i="11"/>
  <c r="Q219" i="11"/>
  <c r="Q220" i="11"/>
  <c r="Q221" i="11"/>
  <c r="Q222" i="11"/>
  <c r="Q223" i="11"/>
  <c r="Q224" i="11"/>
  <c r="Q225" i="11"/>
  <c r="Q226" i="11"/>
  <c r="Q227" i="11"/>
  <c r="Q228" i="11"/>
  <c r="Q229" i="11"/>
  <c r="Q230" i="11"/>
  <c r="Q231" i="11"/>
  <c r="Q232" i="11"/>
  <c r="Q233" i="11"/>
  <c r="Q234" i="11"/>
  <c r="Q235" i="11"/>
  <c r="Q236" i="11"/>
  <c r="Q237" i="11"/>
  <c r="Q238" i="11"/>
  <c r="Q239" i="11"/>
  <c r="Q240" i="11"/>
  <c r="Q241" i="11"/>
  <c r="Q242" i="11"/>
  <c r="Q243" i="11"/>
  <c r="Q244" i="11"/>
  <c r="Q245" i="11"/>
  <c r="Q246" i="11"/>
  <c r="Q247" i="11"/>
  <c r="Q248" i="11"/>
  <c r="Q249" i="11"/>
  <c r="Q250" i="11"/>
  <c r="Q251" i="11"/>
  <c r="Q252" i="11"/>
  <c r="Q253" i="11"/>
  <c r="Q254" i="11"/>
  <c r="Q255" i="11"/>
  <c r="Q256" i="11"/>
  <c r="Q257" i="11"/>
  <c r="Q258" i="11"/>
  <c r="Q259" i="11"/>
  <c r="Q260" i="11"/>
  <c r="Q261" i="11"/>
  <c r="Q262" i="11"/>
  <c r="Q263" i="11"/>
  <c r="Q264" i="11"/>
  <c r="Q265" i="11"/>
  <c r="Q266" i="11"/>
  <c r="Q267" i="11"/>
  <c r="Q268" i="11"/>
  <c r="Q269" i="11"/>
  <c r="Q270" i="11"/>
  <c r="Q271" i="11"/>
  <c r="Q272" i="11"/>
  <c r="Q273" i="11"/>
  <c r="Q274" i="11"/>
  <c r="Q275" i="11"/>
  <c r="Q276" i="11"/>
  <c r="Q277" i="11"/>
  <c r="Q278" i="11"/>
  <c r="Q279" i="11"/>
  <c r="Q280" i="11"/>
  <c r="Q281" i="11"/>
  <c r="Q282" i="11"/>
  <c r="Q283" i="11"/>
  <c r="Q284" i="11"/>
  <c r="Q285" i="11"/>
  <c r="Q286" i="11"/>
  <c r="Q287" i="11"/>
  <c r="Q288" i="11"/>
  <c r="Q289" i="11"/>
  <c r="Q290" i="11"/>
  <c r="Q291" i="11"/>
  <c r="Q292" i="11"/>
  <c r="Q293" i="11"/>
  <c r="Q294" i="11"/>
  <c r="Q295" i="11"/>
  <c r="Q296" i="11"/>
  <c r="Q297" i="11"/>
  <c r="Q298" i="11"/>
  <c r="Q299" i="11"/>
  <c r="Q300" i="11"/>
  <c r="Q301" i="11"/>
  <c r="Q302" i="11"/>
  <c r="Q303" i="11"/>
  <c r="Q304" i="11"/>
  <c r="Q305" i="11"/>
  <c r="Q306" i="11"/>
  <c r="Q307" i="11"/>
  <c r="Q308" i="11"/>
  <c r="Q309" i="11"/>
  <c r="Q310" i="11"/>
  <c r="Q311" i="11"/>
  <c r="Q312" i="11"/>
  <c r="Q313" i="11"/>
  <c r="Q314" i="11"/>
  <c r="Q315" i="11"/>
  <c r="Q316" i="11"/>
  <c r="Q317" i="11"/>
  <c r="Q318" i="11"/>
  <c r="Q319" i="11"/>
  <c r="Q320" i="11"/>
  <c r="Q321" i="11"/>
  <c r="Q322" i="11"/>
  <c r="Q323" i="11"/>
  <c r="Q324" i="11"/>
  <c r="Q325" i="11"/>
  <c r="Q326" i="11"/>
  <c r="Q327" i="11"/>
  <c r="Q328" i="11"/>
  <c r="Q329" i="11"/>
  <c r="Q330" i="11"/>
  <c r="Q331" i="11"/>
  <c r="Q332" i="11"/>
  <c r="Q333" i="11"/>
  <c r="Q334" i="11"/>
  <c r="Q335" i="11"/>
  <c r="Q336" i="11"/>
  <c r="Q337" i="11"/>
  <c r="Q338" i="11"/>
  <c r="Q339" i="11"/>
  <c r="Q340" i="11"/>
  <c r="Q341" i="11"/>
  <c r="Q342" i="11"/>
  <c r="Q343" i="11"/>
  <c r="Q344" i="11"/>
  <c r="Q345" i="11"/>
  <c r="Q346" i="11"/>
  <c r="Q347" i="11"/>
  <c r="Q348" i="11"/>
  <c r="Q349" i="11"/>
  <c r="Q350" i="11"/>
  <c r="Q351" i="11"/>
  <c r="Q352" i="11"/>
  <c r="Q353" i="11"/>
  <c r="Q354" i="11"/>
  <c r="Q355" i="11"/>
  <c r="Q356" i="11"/>
  <c r="Q357" i="11"/>
  <c r="Q358" i="11"/>
  <c r="Q359" i="11"/>
  <c r="Q360" i="11"/>
  <c r="Q361" i="11"/>
  <c r="Q362" i="11"/>
  <c r="Q363" i="11"/>
  <c r="Q364" i="11"/>
  <c r="Q365" i="11"/>
  <c r="Q366" i="11"/>
  <c r="Q367" i="11"/>
  <c r="Q368" i="11"/>
  <c r="Q369" i="11"/>
  <c r="Q370" i="11"/>
  <c r="Q371" i="11"/>
  <c r="Q372" i="11"/>
  <c r="Q373" i="11"/>
  <c r="Q374" i="11"/>
  <c r="Q375" i="11"/>
  <c r="Q376" i="11"/>
  <c r="Q377" i="11"/>
  <c r="Q378" i="11"/>
  <c r="Q379" i="11"/>
  <c r="Q380" i="11"/>
  <c r="Q381" i="11"/>
  <c r="Q382" i="11"/>
  <c r="Q383" i="11"/>
  <c r="Q384" i="11"/>
  <c r="Q385" i="11"/>
  <c r="Q386" i="11"/>
  <c r="Q387" i="11"/>
  <c r="Q388" i="11"/>
  <c r="Q389" i="11"/>
  <c r="Q390" i="11"/>
  <c r="Q391" i="11"/>
  <c r="Q392" i="11"/>
  <c r="Q393" i="11"/>
  <c r="Q394" i="11"/>
  <c r="Q395" i="11"/>
  <c r="Q396" i="11"/>
  <c r="Q397" i="11"/>
  <c r="Q398" i="11"/>
  <c r="Q399" i="11"/>
  <c r="Q400" i="11"/>
  <c r="Q401" i="11"/>
  <c r="Q402" i="11"/>
  <c r="Q403" i="11"/>
  <c r="Q404" i="11"/>
  <c r="Q405" i="11"/>
  <c r="Q406" i="11"/>
  <c r="Q407" i="11"/>
  <c r="Q408" i="11"/>
  <c r="Q409" i="11"/>
  <c r="Q410" i="11"/>
  <c r="Q411" i="11"/>
  <c r="Q412" i="11"/>
  <c r="Q413" i="11"/>
  <c r="Q414" i="11"/>
  <c r="Q415" i="11"/>
  <c r="Q416" i="11"/>
  <c r="Q417" i="11"/>
  <c r="Q418" i="11"/>
  <c r="Q419" i="11"/>
  <c r="Q420" i="11"/>
  <c r="Q421" i="11"/>
  <c r="Q422" i="11"/>
  <c r="Q423" i="11"/>
  <c r="Q424" i="11"/>
  <c r="Q425" i="11"/>
  <c r="Q426" i="11"/>
  <c r="Q427" i="11"/>
  <c r="Q428" i="11"/>
  <c r="Q429" i="11"/>
  <c r="Q430" i="11"/>
  <c r="Q431" i="11"/>
  <c r="Q432" i="11"/>
  <c r="Q433" i="11"/>
  <c r="Q434" i="11"/>
  <c r="Q435" i="11"/>
  <c r="Q436" i="11"/>
  <c r="Q437" i="11"/>
  <c r="Q438" i="11"/>
  <c r="Q439" i="11"/>
  <c r="Q440" i="11"/>
  <c r="Q441" i="11"/>
  <c r="Q442" i="11"/>
  <c r="Q443" i="11"/>
  <c r="Q444" i="11"/>
  <c r="Q445" i="11"/>
  <c r="Q446" i="11"/>
  <c r="Q447" i="11"/>
  <c r="Q448" i="11"/>
  <c r="Q449" i="11"/>
  <c r="Q450" i="11"/>
  <c r="Q451" i="11"/>
  <c r="Q452" i="11"/>
  <c r="Q453" i="11"/>
  <c r="Q454" i="11"/>
  <c r="P3" i="11"/>
  <c r="P4" i="11"/>
  <c r="P5" i="11"/>
  <c r="P6" i="11"/>
  <c r="P7" i="11"/>
  <c r="P8" i="11"/>
  <c r="P9" i="11"/>
  <c r="P10" i="11"/>
  <c r="P11" i="11"/>
  <c r="P12"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P301" i="11"/>
  <c r="P302" i="11"/>
  <c r="P303" i="11"/>
  <c r="P304" i="11"/>
  <c r="P305" i="11"/>
  <c r="P306" i="11"/>
  <c r="P307" i="11"/>
  <c r="P308" i="11"/>
  <c r="P309" i="11"/>
  <c r="P310" i="11"/>
  <c r="P311" i="11"/>
  <c r="P312" i="11"/>
  <c r="P313" i="11"/>
  <c r="P314" i="11"/>
  <c r="P315" i="11"/>
  <c r="P316" i="11"/>
  <c r="P317" i="11"/>
  <c r="P318" i="11"/>
  <c r="P319" i="11"/>
  <c r="P320" i="11"/>
  <c r="P321" i="11"/>
  <c r="P322" i="11"/>
  <c r="P323" i="11"/>
  <c r="P324" i="11"/>
  <c r="P325" i="11"/>
  <c r="P326" i="11"/>
  <c r="P327" i="11"/>
  <c r="P328" i="11"/>
  <c r="P329" i="11"/>
  <c r="P330" i="11"/>
  <c r="P331" i="11"/>
  <c r="P332" i="11"/>
  <c r="P333" i="11"/>
  <c r="P334" i="11"/>
  <c r="P335" i="11"/>
  <c r="P336" i="11"/>
  <c r="P337" i="11"/>
  <c r="P338" i="11"/>
  <c r="P339" i="11"/>
  <c r="P340" i="11"/>
  <c r="P341" i="11"/>
  <c r="P342" i="11"/>
  <c r="P343" i="11"/>
  <c r="P344" i="11"/>
  <c r="P345" i="11"/>
  <c r="P346" i="11"/>
  <c r="P347" i="11"/>
  <c r="P348" i="11"/>
  <c r="P349" i="11"/>
  <c r="P350" i="11"/>
  <c r="P351" i="11"/>
  <c r="P352" i="11"/>
  <c r="P353" i="11"/>
  <c r="P354" i="11"/>
  <c r="P355" i="11"/>
  <c r="P356" i="11"/>
  <c r="P357" i="11"/>
  <c r="P358" i="11"/>
  <c r="P359" i="11"/>
  <c r="P360" i="11"/>
  <c r="P361" i="11"/>
  <c r="P362" i="11"/>
  <c r="P363" i="11"/>
  <c r="P364" i="11"/>
  <c r="P365" i="11"/>
  <c r="P366" i="11"/>
  <c r="P367" i="11"/>
  <c r="P368" i="11"/>
  <c r="P369" i="11"/>
  <c r="P370" i="11"/>
  <c r="P371" i="11"/>
  <c r="P372" i="11"/>
  <c r="P373" i="11"/>
  <c r="P374" i="11"/>
  <c r="P375" i="11"/>
  <c r="P376" i="11"/>
  <c r="P377" i="11"/>
  <c r="P378" i="11"/>
  <c r="P379" i="11"/>
  <c r="P380" i="11"/>
  <c r="P381" i="11"/>
  <c r="P382" i="11"/>
  <c r="P383" i="11"/>
  <c r="P384" i="11"/>
  <c r="P385" i="11"/>
  <c r="P386" i="11"/>
  <c r="P387" i="11"/>
  <c r="P388" i="11"/>
  <c r="P389" i="11"/>
  <c r="P390" i="11"/>
  <c r="P391" i="11"/>
  <c r="P392" i="11"/>
  <c r="P393" i="11"/>
  <c r="P394" i="11"/>
  <c r="P395" i="11"/>
  <c r="P396" i="11"/>
  <c r="P397" i="11"/>
  <c r="P398" i="11"/>
  <c r="P399" i="11"/>
  <c r="P400" i="11"/>
  <c r="P401" i="11"/>
  <c r="P402" i="11"/>
  <c r="P403" i="11"/>
  <c r="P404" i="11"/>
  <c r="P405" i="11"/>
  <c r="P406" i="11"/>
  <c r="P407" i="11"/>
  <c r="P408" i="11"/>
  <c r="P409" i="11"/>
  <c r="P410" i="11"/>
  <c r="P411" i="11"/>
  <c r="P412" i="11"/>
  <c r="P413" i="11"/>
  <c r="P414" i="11"/>
  <c r="P415" i="11"/>
  <c r="P416" i="11"/>
  <c r="P417" i="11"/>
  <c r="P418" i="11"/>
  <c r="P419" i="11"/>
  <c r="P420" i="11"/>
  <c r="P421" i="11"/>
  <c r="P422" i="11"/>
  <c r="P423" i="11"/>
  <c r="P424" i="11"/>
  <c r="P425" i="11"/>
  <c r="P426" i="11"/>
  <c r="P427" i="11"/>
  <c r="P428" i="11"/>
  <c r="P429" i="11"/>
  <c r="P430" i="11"/>
  <c r="P431" i="11"/>
  <c r="P432" i="11"/>
  <c r="P433" i="11"/>
  <c r="P434" i="11"/>
  <c r="P435" i="11"/>
  <c r="P436" i="11"/>
  <c r="P437" i="11"/>
  <c r="P438" i="11"/>
  <c r="P439" i="11"/>
  <c r="P440" i="11"/>
  <c r="P441" i="11"/>
  <c r="P442" i="11"/>
  <c r="P443" i="11"/>
  <c r="P444" i="11"/>
  <c r="P445" i="11"/>
  <c r="P446" i="11"/>
  <c r="P447" i="11"/>
  <c r="P448" i="11"/>
  <c r="P449" i="11"/>
  <c r="P450" i="11"/>
  <c r="P451" i="11"/>
  <c r="P452" i="11"/>
  <c r="P453" i="11"/>
  <c r="P454" i="11"/>
  <c r="M3" i="11"/>
  <c r="M4" i="11"/>
  <c r="M5" i="11"/>
  <c r="M6" i="11"/>
  <c r="M7" i="11"/>
  <c r="M8" i="11"/>
  <c r="M9" i="11"/>
  <c r="M10" i="11"/>
  <c r="M11" i="11"/>
  <c r="M12"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M123" i="11"/>
  <c r="M124" i="11"/>
  <c r="M125" i="11"/>
  <c r="M126" i="11"/>
  <c r="M127" i="11"/>
  <c r="M128" i="11"/>
  <c r="M129" i="11"/>
  <c r="M130" i="11"/>
  <c r="M131" i="11"/>
  <c r="M132" i="11"/>
  <c r="M133" i="11"/>
  <c r="M134" i="11"/>
  <c r="M135" i="11"/>
  <c r="M136" i="11"/>
  <c r="M137" i="11"/>
  <c r="M138" i="11"/>
  <c r="M139" i="11"/>
  <c r="M140" i="11"/>
  <c r="M141" i="11"/>
  <c r="M142" i="11"/>
  <c r="M143" i="11"/>
  <c r="M144" i="11"/>
  <c r="M145" i="11"/>
  <c r="M146" i="11"/>
  <c r="M147" i="11"/>
  <c r="M148" i="11"/>
  <c r="M149" i="11"/>
  <c r="M150" i="11"/>
  <c r="M151" i="11"/>
  <c r="M152" i="11"/>
  <c r="M153" i="11"/>
  <c r="M154" i="11"/>
  <c r="M155" i="11"/>
  <c r="M156" i="11"/>
  <c r="M157" i="11"/>
  <c r="M158" i="11"/>
  <c r="M159" i="11"/>
  <c r="M160" i="11"/>
  <c r="M161" i="11"/>
  <c r="M162" i="11"/>
  <c r="M163" i="11"/>
  <c r="M164" i="11"/>
  <c r="M165" i="11"/>
  <c r="M166" i="11"/>
  <c r="M167" i="11"/>
  <c r="M168" i="11"/>
  <c r="M169" i="11"/>
  <c r="M170" i="11"/>
  <c r="M171" i="11"/>
  <c r="M172" i="11"/>
  <c r="M173" i="11"/>
  <c r="M174" i="11"/>
  <c r="M175" i="11"/>
  <c r="M176" i="11"/>
  <c r="M177" i="11"/>
  <c r="M178" i="11"/>
  <c r="M179" i="11"/>
  <c r="M180" i="11"/>
  <c r="M181" i="11"/>
  <c r="M182" i="11"/>
  <c r="M183" i="11"/>
  <c r="M184" i="11"/>
  <c r="M185" i="11"/>
  <c r="M186" i="11"/>
  <c r="M187" i="11"/>
  <c r="M188" i="11"/>
  <c r="M189" i="11"/>
  <c r="M190" i="11"/>
  <c r="M191" i="11"/>
  <c r="M192" i="11"/>
  <c r="M193" i="11"/>
  <c r="M194" i="11"/>
  <c r="M195" i="11"/>
  <c r="M196" i="11"/>
  <c r="M197" i="11"/>
  <c r="M198" i="11"/>
  <c r="M199" i="11"/>
  <c r="M200" i="11"/>
  <c r="M201" i="11"/>
  <c r="M202" i="11"/>
  <c r="M203" i="11"/>
  <c r="M204" i="11"/>
  <c r="M205" i="11"/>
  <c r="M206" i="11"/>
  <c r="M207" i="11"/>
  <c r="M208" i="11"/>
  <c r="M209" i="11"/>
  <c r="M210" i="11"/>
  <c r="M211" i="11"/>
  <c r="M212" i="11"/>
  <c r="M213" i="11"/>
  <c r="M214" i="11"/>
  <c r="M215" i="11"/>
  <c r="M216" i="11"/>
  <c r="M217" i="11"/>
  <c r="M218" i="11"/>
  <c r="M219" i="11"/>
  <c r="M220" i="11"/>
  <c r="M221" i="11"/>
  <c r="M222" i="11"/>
  <c r="M223" i="11"/>
  <c r="M224" i="11"/>
  <c r="M225" i="11"/>
  <c r="M226" i="11"/>
  <c r="M227" i="11"/>
  <c r="M228" i="11"/>
  <c r="M229" i="11"/>
  <c r="M230" i="11"/>
  <c r="M231" i="11"/>
  <c r="M232" i="11"/>
  <c r="M233" i="11"/>
  <c r="M234" i="11"/>
  <c r="M235" i="11"/>
  <c r="M236" i="11"/>
  <c r="M237" i="11"/>
  <c r="M238" i="11"/>
  <c r="M239" i="11"/>
  <c r="M240" i="11"/>
  <c r="M241" i="11"/>
  <c r="M242" i="11"/>
  <c r="M243" i="11"/>
  <c r="M244" i="11"/>
  <c r="M245" i="11"/>
  <c r="M246" i="11"/>
  <c r="M247" i="11"/>
  <c r="M248" i="11"/>
  <c r="M249" i="11"/>
  <c r="M250" i="11"/>
  <c r="M251" i="11"/>
  <c r="M252" i="11"/>
  <c r="M253" i="11"/>
  <c r="M254" i="11"/>
  <c r="M255" i="11"/>
  <c r="M256" i="11"/>
  <c r="M257" i="11"/>
  <c r="M258" i="11"/>
  <c r="M259" i="11"/>
  <c r="M260" i="11"/>
  <c r="M261" i="11"/>
  <c r="M262" i="11"/>
  <c r="M263" i="11"/>
  <c r="M264" i="11"/>
  <c r="M265" i="11"/>
  <c r="M266" i="11"/>
  <c r="M267" i="11"/>
  <c r="M268" i="11"/>
  <c r="M269" i="11"/>
  <c r="M270" i="11"/>
  <c r="M271" i="11"/>
  <c r="M272" i="11"/>
  <c r="M273" i="11"/>
  <c r="M274" i="11"/>
  <c r="M275" i="11"/>
  <c r="M276" i="11"/>
  <c r="M277" i="11"/>
  <c r="M278" i="11"/>
  <c r="M279" i="11"/>
  <c r="M280" i="11"/>
  <c r="M281" i="11"/>
  <c r="M282" i="11"/>
  <c r="M283" i="11"/>
  <c r="M284" i="11"/>
  <c r="M285" i="11"/>
  <c r="M286" i="11"/>
  <c r="M287" i="11"/>
  <c r="M288" i="11"/>
  <c r="M289" i="11"/>
  <c r="M290" i="11"/>
  <c r="M291" i="11"/>
  <c r="M292" i="11"/>
  <c r="M293" i="11"/>
  <c r="M294" i="11"/>
  <c r="M295" i="11"/>
  <c r="M296" i="11"/>
  <c r="M297" i="11"/>
  <c r="M298" i="11"/>
  <c r="M299" i="11"/>
  <c r="M300" i="11"/>
  <c r="M301" i="11"/>
  <c r="M302" i="11"/>
  <c r="M303" i="11"/>
  <c r="M304" i="11"/>
  <c r="M305" i="11"/>
  <c r="M306" i="11"/>
  <c r="M307" i="11"/>
  <c r="M308" i="11"/>
  <c r="M309" i="11"/>
  <c r="M310" i="11"/>
  <c r="M311" i="11"/>
  <c r="M312" i="11"/>
  <c r="M313" i="11"/>
  <c r="M314" i="11"/>
  <c r="M315" i="11"/>
  <c r="M316" i="11"/>
  <c r="M317" i="11"/>
  <c r="M318" i="11"/>
  <c r="M319" i="11"/>
  <c r="M320" i="11"/>
  <c r="M321" i="11"/>
  <c r="M322" i="11"/>
  <c r="M323" i="11"/>
  <c r="M324" i="11"/>
  <c r="M325" i="11"/>
  <c r="M326" i="11"/>
  <c r="M327" i="11"/>
  <c r="M328" i="11"/>
  <c r="M329" i="11"/>
  <c r="M330" i="11"/>
  <c r="M331" i="11"/>
  <c r="M332" i="11"/>
  <c r="M333" i="11"/>
  <c r="M334" i="11"/>
  <c r="M335" i="11"/>
  <c r="M336" i="11"/>
  <c r="M337" i="11"/>
  <c r="M338" i="11"/>
  <c r="M339" i="11"/>
  <c r="M340" i="11"/>
  <c r="M341" i="11"/>
  <c r="M342" i="11"/>
  <c r="M343" i="11"/>
  <c r="M344" i="11"/>
  <c r="M345" i="11"/>
  <c r="M346" i="11"/>
  <c r="M347" i="11"/>
  <c r="M348" i="11"/>
  <c r="M349" i="11"/>
  <c r="M350" i="11"/>
  <c r="M351" i="11"/>
  <c r="M352" i="11"/>
  <c r="M353" i="11"/>
  <c r="M354" i="11"/>
  <c r="M355" i="11"/>
  <c r="M356" i="11"/>
  <c r="M357" i="11"/>
  <c r="M358" i="11"/>
  <c r="M359" i="11"/>
  <c r="M360" i="11"/>
  <c r="M361" i="11"/>
  <c r="M362" i="11"/>
  <c r="M363" i="11"/>
  <c r="M364" i="11"/>
  <c r="M365" i="11"/>
  <c r="M366" i="11"/>
  <c r="M367" i="11"/>
  <c r="M368" i="11"/>
  <c r="M369" i="11"/>
  <c r="M370" i="11"/>
  <c r="M371" i="11"/>
  <c r="M372" i="11"/>
  <c r="M373" i="11"/>
  <c r="M374" i="11"/>
  <c r="M375" i="11"/>
  <c r="M376" i="11"/>
  <c r="M377" i="11"/>
  <c r="M378" i="11"/>
  <c r="M379" i="11"/>
  <c r="M380" i="11"/>
  <c r="M381" i="11"/>
  <c r="M382" i="11"/>
  <c r="M383" i="11"/>
  <c r="M384" i="11"/>
  <c r="M385" i="11"/>
  <c r="M386" i="11"/>
  <c r="M387" i="11"/>
  <c r="M388" i="11"/>
  <c r="M389" i="11"/>
  <c r="M390" i="11"/>
  <c r="M391" i="11"/>
  <c r="M392" i="11"/>
  <c r="M393" i="11"/>
  <c r="M394" i="11"/>
  <c r="M395" i="11"/>
  <c r="M396" i="11"/>
  <c r="M397" i="11"/>
  <c r="M398" i="11"/>
  <c r="M399" i="11"/>
  <c r="M400" i="11"/>
  <c r="M401" i="11"/>
  <c r="M402" i="11"/>
  <c r="M403" i="11"/>
  <c r="M404" i="11"/>
  <c r="M405" i="11"/>
  <c r="M406" i="11"/>
  <c r="M407" i="11"/>
  <c r="M408" i="11"/>
  <c r="M409" i="11"/>
  <c r="M410" i="11"/>
  <c r="M411" i="11"/>
  <c r="M412" i="11"/>
  <c r="M413" i="11"/>
  <c r="M414" i="11"/>
  <c r="M415" i="11"/>
  <c r="M416" i="11"/>
  <c r="M417" i="11"/>
  <c r="M418" i="11"/>
  <c r="M419" i="11"/>
  <c r="M420" i="11"/>
  <c r="M421" i="11"/>
  <c r="M422" i="11"/>
  <c r="M423" i="11"/>
  <c r="M424" i="11"/>
  <c r="M425" i="11"/>
  <c r="M426" i="11"/>
  <c r="M427" i="11"/>
  <c r="M428" i="11"/>
  <c r="M429" i="11"/>
  <c r="M430" i="11"/>
  <c r="M431" i="11"/>
  <c r="M432" i="11"/>
  <c r="M433" i="11"/>
  <c r="M434" i="11"/>
  <c r="M435" i="11"/>
  <c r="M436" i="11"/>
  <c r="M437" i="11"/>
  <c r="M438" i="11"/>
  <c r="M439" i="11"/>
  <c r="M440" i="11"/>
  <c r="M441" i="11"/>
  <c r="M442" i="11"/>
  <c r="M443" i="11"/>
  <c r="M444" i="11"/>
  <c r="M445" i="11"/>
  <c r="M446" i="11"/>
  <c r="M447" i="11"/>
  <c r="M448" i="11"/>
  <c r="M449" i="11"/>
  <c r="M450" i="11"/>
  <c r="M451" i="11"/>
  <c r="M452" i="11"/>
  <c r="M453" i="11"/>
  <c r="M454" i="11"/>
  <c r="L3" i="11"/>
  <c r="L4" i="11"/>
  <c r="L5" i="11"/>
  <c r="L6" i="11"/>
  <c r="L7" i="11"/>
  <c r="L8" i="11"/>
  <c r="L9" i="11"/>
  <c r="L10" i="11"/>
  <c r="L11" i="11"/>
  <c r="L12"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2" i="11"/>
  <c r="L243" i="11"/>
  <c r="L244" i="11"/>
  <c r="L245" i="11"/>
  <c r="L246" i="11"/>
  <c r="L247" i="11"/>
  <c r="L248" i="11"/>
  <c r="L249" i="11"/>
  <c r="L250" i="11"/>
  <c r="L251" i="11"/>
  <c r="L252" i="11"/>
  <c r="L253" i="11"/>
  <c r="L254" i="11"/>
  <c r="L255" i="11"/>
  <c r="L256" i="11"/>
  <c r="L257" i="11"/>
  <c r="L258" i="11"/>
  <c r="L259" i="11"/>
  <c r="L260" i="11"/>
  <c r="L261" i="11"/>
  <c r="L262" i="11"/>
  <c r="L263" i="11"/>
  <c r="L264" i="11"/>
  <c r="L265" i="11"/>
  <c r="L266" i="11"/>
  <c r="L267" i="11"/>
  <c r="L268" i="11"/>
  <c r="L269" i="11"/>
  <c r="L270" i="11"/>
  <c r="L271" i="11"/>
  <c r="L272" i="11"/>
  <c r="L273" i="11"/>
  <c r="L274" i="11"/>
  <c r="L275" i="11"/>
  <c r="L276" i="11"/>
  <c r="L277" i="11"/>
  <c r="L278" i="11"/>
  <c r="L279" i="11"/>
  <c r="L280" i="11"/>
  <c r="L281" i="11"/>
  <c r="L282" i="11"/>
  <c r="L283" i="11"/>
  <c r="L284" i="11"/>
  <c r="L285" i="11"/>
  <c r="L286" i="11"/>
  <c r="L287" i="11"/>
  <c r="L288" i="11"/>
  <c r="L289" i="11"/>
  <c r="L290" i="11"/>
  <c r="L291" i="11"/>
  <c r="L292" i="11"/>
  <c r="L293" i="11"/>
  <c r="L294" i="11"/>
  <c r="L295" i="11"/>
  <c r="L296" i="11"/>
  <c r="L297" i="11"/>
  <c r="L298" i="11"/>
  <c r="L299" i="11"/>
  <c r="L300" i="11"/>
  <c r="L301" i="11"/>
  <c r="L302" i="11"/>
  <c r="L303" i="11"/>
  <c r="L304" i="11"/>
  <c r="L305" i="11"/>
  <c r="L306" i="11"/>
  <c r="L307" i="11"/>
  <c r="L308" i="11"/>
  <c r="L309" i="11"/>
  <c r="L310" i="11"/>
  <c r="L311" i="11"/>
  <c r="L312" i="11"/>
  <c r="L313" i="11"/>
  <c r="L314" i="11"/>
  <c r="L315" i="11"/>
  <c r="L316" i="11"/>
  <c r="L317" i="11"/>
  <c r="L318" i="11"/>
  <c r="L319" i="11"/>
  <c r="L320" i="11"/>
  <c r="L321" i="11"/>
  <c r="L322" i="11"/>
  <c r="L323" i="11"/>
  <c r="L324" i="11"/>
  <c r="L325" i="11"/>
  <c r="L326" i="11"/>
  <c r="L327" i="11"/>
  <c r="L328" i="11"/>
  <c r="L329" i="11"/>
  <c r="L330" i="11"/>
  <c r="L331" i="11"/>
  <c r="L332" i="11"/>
  <c r="L333" i="11"/>
  <c r="L334" i="11"/>
  <c r="L335" i="11"/>
  <c r="L336" i="11"/>
  <c r="L337" i="11"/>
  <c r="L338" i="11"/>
  <c r="L339" i="11"/>
  <c r="L340" i="11"/>
  <c r="L341" i="11"/>
  <c r="L342" i="11"/>
  <c r="L343" i="11"/>
  <c r="L344" i="11"/>
  <c r="L345" i="11"/>
  <c r="L346" i="11"/>
  <c r="L347" i="11"/>
  <c r="L348" i="11"/>
  <c r="L349" i="11"/>
  <c r="L350" i="11"/>
  <c r="L351" i="11"/>
  <c r="L352" i="11"/>
  <c r="L353" i="11"/>
  <c r="L354" i="11"/>
  <c r="L355" i="11"/>
  <c r="L356" i="11"/>
  <c r="L357" i="11"/>
  <c r="L358" i="11"/>
  <c r="L359" i="11"/>
  <c r="L360" i="11"/>
  <c r="L361" i="11"/>
  <c r="L362" i="11"/>
  <c r="L363" i="11"/>
  <c r="L364" i="11"/>
  <c r="L365" i="11"/>
  <c r="L366" i="11"/>
  <c r="L367" i="11"/>
  <c r="L368" i="11"/>
  <c r="L369" i="11"/>
  <c r="L370" i="11"/>
  <c r="L371" i="11"/>
  <c r="L372" i="11"/>
  <c r="L373" i="11"/>
  <c r="L374" i="11"/>
  <c r="L375" i="11"/>
  <c r="L376" i="11"/>
  <c r="L377" i="11"/>
  <c r="L378" i="11"/>
  <c r="L379" i="11"/>
  <c r="L380" i="11"/>
  <c r="L381" i="11"/>
  <c r="L382" i="11"/>
  <c r="L383" i="11"/>
  <c r="L384" i="11"/>
  <c r="L385" i="11"/>
  <c r="L386" i="11"/>
  <c r="L387" i="11"/>
  <c r="L388" i="11"/>
  <c r="L389" i="11"/>
  <c r="L390" i="11"/>
  <c r="L391" i="11"/>
  <c r="L392" i="11"/>
  <c r="L393" i="11"/>
  <c r="L394" i="11"/>
  <c r="L395" i="11"/>
  <c r="L396" i="11"/>
  <c r="L397" i="11"/>
  <c r="L398" i="11"/>
  <c r="L399" i="11"/>
  <c r="L400" i="11"/>
  <c r="L401" i="11"/>
  <c r="L402" i="11"/>
  <c r="L403" i="11"/>
  <c r="L404" i="11"/>
  <c r="L405" i="11"/>
  <c r="L406" i="11"/>
  <c r="L407" i="11"/>
  <c r="L408" i="11"/>
  <c r="L409" i="11"/>
  <c r="L410" i="11"/>
  <c r="L411" i="11"/>
  <c r="L412" i="11"/>
  <c r="L413" i="11"/>
  <c r="L414" i="11"/>
  <c r="L415" i="11"/>
  <c r="L416" i="11"/>
  <c r="L417" i="11"/>
  <c r="L418" i="11"/>
  <c r="L419" i="11"/>
  <c r="L420" i="11"/>
  <c r="L421" i="11"/>
  <c r="L422" i="11"/>
  <c r="L423" i="11"/>
  <c r="L424" i="11"/>
  <c r="L425" i="11"/>
  <c r="L426" i="11"/>
  <c r="L427" i="11"/>
  <c r="L428" i="11"/>
  <c r="L429" i="11"/>
  <c r="L430" i="11"/>
  <c r="L431" i="11"/>
  <c r="L432" i="11"/>
  <c r="L433" i="11"/>
  <c r="L434" i="11"/>
  <c r="L435" i="11"/>
  <c r="L436" i="11"/>
  <c r="L437" i="11"/>
  <c r="L438" i="11"/>
  <c r="L439" i="11"/>
  <c r="L440" i="11"/>
  <c r="L441" i="11"/>
  <c r="L442" i="11"/>
  <c r="L443" i="11"/>
  <c r="L444" i="11"/>
  <c r="L445" i="11"/>
  <c r="L446" i="11"/>
  <c r="L447" i="11"/>
  <c r="L448" i="11"/>
  <c r="L449" i="11"/>
  <c r="L450" i="11"/>
  <c r="L451" i="11"/>
  <c r="L452" i="11"/>
  <c r="L453" i="11"/>
  <c r="L454" i="11"/>
  <c r="K3" i="11"/>
  <c r="K4" i="11"/>
  <c r="K5" i="11"/>
  <c r="K6" i="11"/>
  <c r="K7" i="11"/>
  <c r="K8" i="11"/>
  <c r="K9" i="11"/>
  <c r="K10" i="11"/>
  <c r="K11" i="11"/>
  <c r="K12"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 r="K302" i="11"/>
  <c r="K303" i="11"/>
  <c r="K304" i="11"/>
  <c r="K305" i="11"/>
  <c r="K306" i="11"/>
  <c r="K307" i="11"/>
  <c r="K308" i="11"/>
  <c r="K309" i="11"/>
  <c r="K310" i="11"/>
  <c r="K311" i="11"/>
  <c r="K312" i="11"/>
  <c r="K313" i="11"/>
  <c r="K314" i="11"/>
  <c r="K315" i="11"/>
  <c r="K316" i="11"/>
  <c r="K317" i="11"/>
  <c r="K318" i="11"/>
  <c r="K319" i="11"/>
  <c r="K320" i="11"/>
  <c r="K321" i="11"/>
  <c r="K322" i="11"/>
  <c r="K323" i="11"/>
  <c r="K324" i="11"/>
  <c r="K325" i="11"/>
  <c r="K326" i="11"/>
  <c r="K327" i="11"/>
  <c r="K328" i="11"/>
  <c r="K329" i="11"/>
  <c r="K330" i="11"/>
  <c r="K331" i="11"/>
  <c r="K332" i="11"/>
  <c r="K333" i="11"/>
  <c r="K334" i="11"/>
  <c r="K335" i="11"/>
  <c r="K336" i="11"/>
  <c r="K337" i="11"/>
  <c r="K338" i="11"/>
  <c r="K339" i="11"/>
  <c r="K340" i="11"/>
  <c r="K341" i="11"/>
  <c r="K342" i="11"/>
  <c r="K343" i="11"/>
  <c r="K344" i="11"/>
  <c r="K345" i="11"/>
  <c r="K346" i="11"/>
  <c r="K347" i="11"/>
  <c r="K348" i="11"/>
  <c r="K349" i="11"/>
  <c r="K350" i="11"/>
  <c r="K351" i="11"/>
  <c r="K352" i="11"/>
  <c r="K353" i="11"/>
  <c r="K354" i="11"/>
  <c r="K355" i="11"/>
  <c r="K356" i="11"/>
  <c r="K357" i="11"/>
  <c r="K358" i="11"/>
  <c r="K359" i="11"/>
  <c r="K360" i="11"/>
  <c r="K361" i="11"/>
  <c r="K362" i="11"/>
  <c r="K363" i="11"/>
  <c r="K364" i="11"/>
  <c r="K365" i="11"/>
  <c r="K366" i="11"/>
  <c r="K367" i="11"/>
  <c r="K368" i="11"/>
  <c r="K369" i="11"/>
  <c r="K370" i="11"/>
  <c r="K371" i="11"/>
  <c r="K372" i="11"/>
  <c r="K373" i="11"/>
  <c r="K374" i="11"/>
  <c r="K375" i="11"/>
  <c r="K376" i="11"/>
  <c r="K377" i="11"/>
  <c r="K378" i="11"/>
  <c r="K379" i="11"/>
  <c r="K380" i="11"/>
  <c r="K381" i="11"/>
  <c r="K382" i="11"/>
  <c r="K383" i="11"/>
  <c r="K384" i="11"/>
  <c r="K385" i="11"/>
  <c r="K386" i="11"/>
  <c r="K387" i="11"/>
  <c r="K388" i="11"/>
  <c r="K389" i="11"/>
  <c r="K390" i="11"/>
  <c r="K391" i="11"/>
  <c r="K392" i="11"/>
  <c r="K393" i="11"/>
  <c r="K394" i="11"/>
  <c r="K395" i="11"/>
  <c r="K396" i="11"/>
  <c r="K397" i="11"/>
  <c r="K398" i="11"/>
  <c r="K399" i="11"/>
  <c r="K400" i="11"/>
  <c r="K401" i="11"/>
  <c r="K402" i="11"/>
  <c r="K403" i="11"/>
  <c r="K404" i="11"/>
  <c r="K405" i="11"/>
  <c r="K406" i="11"/>
  <c r="K407" i="11"/>
  <c r="K408" i="11"/>
  <c r="K409" i="11"/>
  <c r="K410" i="11"/>
  <c r="K411" i="11"/>
  <c r="K412" i="11"/>
  <c r="K413" i="11"/>
  <c r="K414" i="11"/>
  <c r="K415" i="11"/>
  <c r="K416" i="11"/>
  <c r="K417" i="11"/>
  <c r="K418" i="11"/>
  <c r="K419" i="11"/>
  <c r="K420" i="11"/>
  <c r="K421" i="11"/>
  <c r="K422" i="11"/>
  <c r="K423" i="11"/>
  <c r="K424" i="11"/>
  <c r="K425" i="11"/>
  <c r="K426" i="11"/>
  <c r="K427" i="11"/>
  <c r="K428" i="11"/>
  <c r="K429" i="11"/>
  <c r="K430" i="11"/>
  <c r="K431" i="11"/>
  <c r="K432" i="11"/>
  <c r="K433" i="11"/>
  <c r="K434" i="11"/>
  <c r="K435" i="11"/>
  <c r="K436" i="11"/>
  <c r="K437" i="11"/>
  <c r="K438" i="11"/>
  <c r="K439" i="11"/>
  <c r="K440" i="11"/>
  <c r="K441" i="11"/>
  <c r="K442" i="11"/>
  <c r="K443" i="11"/>
  <c r="K444" i="11"/>
  <c r="K445" i="11"/>
  <c r="K446" i="11"/>
  <c r="K447" i="11"/>
  <c r="K448" i="11"/>
  <c r="K449" i="11"/>
  <c r="K450" i="11"/>
  <c r="K451" i="11"/>
  <c r="K452" i="11"/>
  <c r="K453" i="11"/>
  <c r="K454" i="11"/>
  <c r="S2" i="11"/>
  <c r="P2" i="11"/>
  <c r="M2" i="11"/>
  <c r="L2" i="11"/>
  <c r="K2" i="11"/>
  <c r="Q2" i="11"/>
  <c r="G3" i="11"/>
  <c r="G4" i="11"/>
  <c r="G5" i="11"/>
  <c r="G6" i="11"/>
  <c r="G7" i="11"/>
  <c r="G8" i="11"/>
  <c r="G9" i="11"/>
  <c r="G10" i="11"/>
  <c r="G11" i="11"/>
  <c r="G12"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305" i="11"/>
  <c r="G306" i="11"/>
  <c r="G307" i="11"/>
  <c r="G308" i="11"/>
  <c r="G309" i="11"/>
  <c r="G310" i="11"/>
  <c r="G311" i="11"/>
  <c r="G312" i="11"/>
  <c r="G313" i="11"/>
  <c r="G314" i="11"/>
  <c r="G315" i="11"/>
  <c r="G316" i="11"/>
  <c r="G317" i="11"/>
  <c r="G318" i="11"/>
  <c r="G319" i="11"/>
  <c r="G320" i="11"/>
  <c r="G321" i="11"/>
  <c r="G322" i="11"/>
  <c r="G323" i="11"/>
  <c r="G324" i="11"/>
  <c r="G325" i="11"/>
  <c r="G326" i="11"/>
  <c r="G327" i="11"/>
  <c r="G328" i="11"/>
  <c r="G329" i="11"/>
  <c r="G330" i="11"/>
  <c r="G331" i="11"/>
  <c r="G332" i="11"/>
  <c r="G333" i="11"/>
  <c r="G334" i="11"/>
  <c r="G335" i="11"/>
  <c r="G336" i="11"/>
  <c r="G337" i="11"/>
  <c r="G338" i="11"/>
  <c r="G339" i="11"/>
  <c r="G340" i="11"/>
  <c r="G341" i="11"/>
  <c r="G342" i="11"/>
  <c r="G343" i="11"/>
  <c r="G344" i="11"/>
  <c r="G345" i="11"/>
  <c r="G346" i="11"/>
  <c r="G347" i="11"/>
  <c r="G348" i="11"/>
  <c r="G349" i="11"/>
  <c r="G350" i="11"/>
  <c r="G351" i="11"/>
  <c r="G352" i="11"/>
  <c r="G353" i="11"/>
  <c r="G354" i="11"/>
  <c r="G355" i="11"/>
  <c r="G356" i="11"/>
  <c r="G357" i="11"/>
  <c r="G358" i="11"/>
  <c r="G359" i="11"/>
  <c r="G360" i="11"/>
  <c r="G361" i="11"/>
  <c r="G362" i="11"/>
  <c r="G363" i="11"/>
  <c r="G364" i="11"/>
  <c r="G365" i="11"/>
  <c r="G366" i="11"/>
  <c r="G367" i="11"/>
  <c r="G368" i="11"/>
  <c r="G369" i="11"/>
  <c r="G370" i="11"/>
  <c r="G371" i="11"/>
  <c r="G372" i="11"/>
  <c r="G373" i="11"/>
  <c r="G374" i="11"/>
  <c r="G375" i="11"/>
  <c r="G376" i="11"/>
  <c r="G377" i="11"/>
  <c r="G378" i="11"/>
  <c r="G379" i="11"/>
  <c r="G380" i="11"/>
  <c r="G381" i="11"/>
  <c r="G382" i="11"/>
  <c r="G383" i="11"/>
  <c r="G384" i="11"/>
  <c r="G385" i="11"/>
  <c r="G386" i="11"/>
  <c r="G387" i="11"/>
  <c r="G388" i="11"/>
  <c r="G389" i="11"/>
  <c r="G390" i="11"/>
  <c r="G391" i="11"/>
  <c r="G392" i="11"/>
  <c r="G393" i="11"/>
  <c r="G394" i="11"/>
  <c r="G395" i="11"/>
  <c r="G396" i="11"/>
  <c r="G397" i="11"/>
  <c r="G398" i="11"/>
  <c r="G399" i="11"/>
  <c r="G400" i="11"/>
  <c r="G401" i="11"/>
  <c r="G402" i="11"/>
  <c r="G403" i="11"/>
  <c r="G404" i="11"/>
  <c r="G405" i="11"/>
  <c r="G406" i="11"/>
  <c r="G407" i="11"/>
  <c r="G408" i="11"/>
  <c r="G409" i="11"/>
  <c r="G410" i="11"/>
  <c r="G411" i="11"/>
  <c r="G412" i="11"/>
  <c r="G413" i="11"/>
  <c r="G414" i="11"/>
  <c r="G415" i="11"/>
  <c r="G416" i="11"/>
  <c r="G417" i="11"/>
  <c r="G418" i="11"/>
  <c r="G419" i="11"/>
  <c r="G420" i="11"/>
  <c r="G421" i="11"/>
  <c r="G422" i="11"/>
  <c r="G423" i="11"/>
  <c r="G424" i="11"/>
  <c r="G425" i="11"/>
  <c r="G426" i="11"/>
  <c r="G427" i="11"/>
  <c r="G428" i="11"/>
  <c r="G429" i="11"/>
  <c r="G430" i="11"/>
  <c r="G431" i="11"/>
  <c r="G432" i="11"/>
  <c r="G433" i="11"/>
  <c r="G434" i="11"/>
  <c r="G435" i="11"/>
  <c r="G436" i="11"/>
  <c r="G437" i="11"/>
  <c r="G438" i="11"/>
  <c r="G439" i="11"/>
  <c r="G440" i="11"/>
  <c r="G441" i="11"/>
  <c r="G442" i="11"/>
  <c r="G443" i="11"/>
  <c r="G444" i="11"/>
  <c r="G445" i="11"/>
  <c r="G446" i="11"/>
  <c r="G447" i="11"/>
  <c r="G448" i="11"/>
  <c r="G449" i="11"/>
  <c r="G450" i="11"/>
  <c r="G451" i="11"/>
  <c r="G452" i="11"/>
  <c r="G453" i="11"/>
  <c r="G454" i="11"/>
  <c r="G2" i="11"/>
  <c r="A3" i="11"/>
  <c r="A4" i="11"/>
  <c r="A5" i="11"/>
  <c r="A6" i="11"/>
  <c r="A7" i="11"/>
  <c r="A8" i="11"/>
  <c r="A9" i="11"/>
  <c r="A10" i="11"/>
  <c r="A11" i="11"/>
  <c r="A12"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2" i="11"/>
  <c r="W2" i="10"/>
  <c r="W3" i="10"/>
  <c r="W4" i="10"/>
  <c r="W8" i="10"/>
  <c r="W11" i="10"/>
  <c r="W12" i="10"/>
  <c r="W13" i="10"/>
  <c r="W14" i="10"/>
  <c r="W18" i="10"/>
  <c r="W19" i="10"/>
  <c r="W20" i="10"/>
  <c r="W21" i="10"/>
  <c r="W22" i="10"/>
  <c r="W23" i="10"/>
  <c r="W24" i="10"/>
  <c r="W30" i="10"/>
  <c r="W31" i="10"/>
  <c r="W32" i="10"/>
  <c r="W33" i="10"/>
  <c r="W34" i="10"/>
  <c r="W35" i="10"/>
  <c r="W36" i="10"/>
  <c r="W37" i="10"/>
  <c r="W38" i="10"/>
  <c r="W39" i="10"/>
  <c r="W40" i="10"/>
  <c r="U2" i="10"/>
  <c r="U3" i="10"/>
  <c r="U4" i="10"/>
  <c r="U8" i="10"/>
  <c r="U11" i="10"/>
  <c r="U12" i="10"/>
  <c r="U13" i="10"/>
  <c r="U14" i="10"/>
  <c r="U18" i="10"/>
  <c r="U19" i="10"/>
  <c r="U20" i="10"/>
  <c r="U21" i="10"/>
  <c r="U22" i="10"/>
  <c r="U23" i="10"/>
  <c r="U24" i="10"/>
  <c r="U30" i="10"/>
  <c r="U31" i="10"/>
  <c r="U32" i="10"/>
  <c r="U33" i="10"/>
  <c r="U34" i="10"/>
  <c r="U35" i="10"/>
  <c r="U36" i="10"/>
  <c r="U37" i="10"/>
  <c r="U38" i="10"/>
  <c r="U39" i="10"/>
  <c r="U40" i="10"/>
  <c r="T2" i="10"/>
  <c r="T3" i="10"/>
  <c r="T4" i="10"/>
  <c r="T8" i="10"/>
  <c r="T11" i="10"/>
  <c r="T12" i="10"/>
  <c r="T13" i="10"/>
  <c r="T14" i="10"/>
  <c r="T18" i="10"/>
  <c r="T19" i="10"/>
  <c r="T20" i="10"/>
  <c r="T21" i="10"/>
  <c r="T22" i="10"/>
  <c r="T23" i="10"/>
  <c r="T24" i="10"/>
  <c r="T30" i="10"/>
  <c r="T31" i="10"/>
  <c r="T32" i="10"/>
  <c r="T33" i="10"/>
  <c r="T34" i="10"/>
  <c r="T35" i="10"/>
  <c r="T36" i="10"/>
  <c r="T37" i="10"/>
  <c r="T38" i="10"/>
  <c r="T39" i="10"/>
  <c r="T40" i="10"/>
  <c r="Q2" i="10"/>
  <c r="Q3" i="10"/>
  <c r="Q4" i="10"/>
  <c r="Q8" i="10"/>
  <c r="Q11" i="10"/>
  <c r="Q12" i="10"/>
  <c r="Q13" i="10"/>
  <c r="Q14" i="10"/>
  <c r="Q18" i="10"/>
  <c r="Q19" i="10"/>
  <c r="Q20" i="10"/>
  <c r="Q21" i="10"/>
  <c r="Q22" i="10"/>
  <c r="Q23" i="10"/>
  <c r="Q24" i="10"/>
  <c r="Q30" i="10"/>
  <c r="Q31" i="10"/>
  <c r="Q32" i="10"/>
  <c r="Q33" i="10"/>
  <c r="Q34" i="10"/>
  <c r="Q35" i="10"/>
  <c r="Q36" i="10"/>
  <c r="Q37" i="10"/>
  <c r="Q38" i="10"/>
  <c r="Q39" i="10"/>
  <c r="Q40" i="10"/>
  <c r="P2" i="10"/>
  <c r="P3" i="10"/>
  <c r="P4" i="10"/>
  <c r="P8" i="10"/>
  <c r="P11" i="10"/>
  <c r="P12" i="10"/>
  <c r="P13" i="10"/>
  <c r="P14" i="10"/>
  <c r="P18" i="10"/>
  <c r="P19" i="10"/>
  <c r="P20" i="10"/>
  <c r="P21" i="10"/>
  <c r="P22" i="10"/>
  <c r="P23" i="10"/>
  <c r="P24" i="10"/>
  <c r="P30" i="10"/>
  <c r="P31" i="10"/>
  <c r="P32" i="10"/>
  <c r="P33" i="10"/>
  <c r="P34" i="10"/>
  <c r="P35" i="10"/>
  <c r="P36" i="10"/>
  <c r="P37" i="10"/>
  <c r="P38" i="10"/>
  <c r="P39" i="10"/>
  <c r="P40" i="10"/>
  <c r="O2" i="10"/>
  <c r="O3" i="10"/>
  <c r="O4" i="10"/>
  <c r="O8" i="10"/>
  <c r="O11" i="10"/>
  <c r="O12" i="10"/>
  <c r="O13" i="10"/>
  <c r="O14" i="10"/>
  <c r="O18" i="10"/>
  <c r="O19" i="10"/>
  <c r="O20" i="10"/>
  <c r="O21" i="10"/>
  <c r="O22" i="10"/>
  <c r="O23" i="10"/>
  <c r="O24" i="10"/>
  <c r="O30" i="10"/>
  <c r="O31" i="10"/>
  <c r="O32" i="10"/>
  <c r="O33" i="10"/>
  <c r="O34" i="10"/>
  <c r="O35" i="10"/>
  <c r="O36" i="10"/>
  <c r="O37" i="10"/>
  <c r="O38" i="10"/>
  <c r="O39" i="10"/>
  <c r="O40" i="10"/>
  <c r="M2" i="10"/>
  <c r="M3" i="10"/>
  <c r="M4" i="10"/>
  <c r="M8" i="10"/>
  <c r="M11" i="10"/>
  <c r="M12" i="10"/>
  <c r="M13" i="10"/>
  <c r="M14" i="10"/>
  <c r="M18" i="10"/>
  <c r="M19" i="10"/>
  <c r="M20" i="10"/>
  <c r="M21" i="10"/>
  <c r="M22" i="10"/>
  <c r="M23" i="10"/>
  <c r="M24" i="10"/>
  <c r="M30" i="10"/>
  <c r="M31" i="10"/>
  <c r="M32" i="10"/>
  <c r="M33" i="10"/>
  <c r="M34" i="10"/>
  <c r="M35" i="10"/>
  <c r="M36" i="10"/>
  <c r="M37" i="10"/>
  <c r="M38" i="10"/>
  <c r="M39" i="10"/>
  <c r="M40" i="10"/>
  <c r="J2" i="10"/>
  <c r="J3" i="10"/>
  <c r="J4" i="10"/>
  <c r="J8" i="10"/>
  <c r="J11" i="10"/>
  <c r="J12" i="10"/>
  <c r="J13" i="10"/>
  <c r="J14" i="10"/>
  <c r="J18" i="10"/>
  <c r="J19" i="10"/>
  <c r="J20" i="10"/>
  <c r="J21" i="10"/>
  <c r="J22" i="10"/>
  <c r="J23" i="10"/>
  <c r="J24" i="10"/>
  <c r="J30" i="10"/>
  <c r="J31" i="10"/>
  <c r="J32" i="10"/>
  <c r="J33" i="10"/>
  <c r="J34" i="10"/>
  <c r="J35" i="10"/>
  <c r="J36" i="10"/>
  <c r="J37" i="10"/>
  <c r="J38" i="10"/>
  <c r="J39" i="10"/>
  <c r="J40" i="10"/>
  <c r="H2" i="10"/>
  <c r="H3" i="10"/>
  <c r="H4" i="10"/>
  <c r="H8" i="10"/>
  <c r="H11" i="10"/>
  <c r="H12" i="10"/>
  <c r="H13" i="10"/>
  <c r="H14" i="10"/>
  <c r="H18" i="10"/>
  <c r="H19" i="10"/>
  <c r="H20" i="10"/>
  <c r="H21" i="10"/>
  <c r="H22" i="10"/>
  <c r="H23" i="10"/>
  <c r="H24" i="10"/>
  <c r="H30" i="10"/>
  <c r="H31" i="10"/>
  <c r="H32" i="10"/>
  <c r="H33" i="10"/>
  <c r="H34" i="10"/>
  <c r="H35" i="10"/>
  <c r="H36" i="10"/>
  <c r="H37" i="10"/>
  <c r="H38" i="10"/>
  <c r="H39" i="10"/>
  <c r="H40" i="10"/>
  <c r="A2" i="10"/>
  <c r="A3" i="10"/>
  <c r="A4" i="10"/>
  <c r="A8" i="10"/>
  <c r="A11" i="10"/>
  <c r="A12" i="10"/>
  <c r="A13" i="10"/>
  <c r="A14" i="10"/>
  <c r="A18" i="10"/>
  <c r="A19" i="10"/>
  <c r="A20" i="10"/>
  <c r="A21" i="10"/>
  <c r="A22" i="10"/>
  <c r="A23" i="10"/>
  <c r="A24" i="10"/>
  <c r="A30" i="10"/>
  <c r="A31" i="10"/>
  <c r="A32" i="10"/>
  <c r="A33" i="10"/>
  <c r="A34" i="10"/>
  <c r="A35" i="10"/>
  <c r="A36" i="10"/>
  <c r="A37" i="10"/>
  <c r="A38" i="10"/>
  <c r="A39" i="10"/>
  <c r="A40" i="10"/>
  <c r="T3" i="8"/>
  <c r="T4" i="8"/>
  <c r="T5" i="8"/>
  <c r="T8" i="8"/>
  <c r="T9" i="8"/>
  <c r="T10" i="8"/>
  <c r="T11" i="8"/>
  <c r="T12"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8" i="8"/>
  <c r="T129" i="8"/>
  <c r="T130" i="8"/>
  <c r="T131" i="8"/>
  <c r="R3" i="8"/>
  <c r="R4" i="8"/>
  <c r="R5" i="8"/>
  <c r="R8" i="8"/>
  <c r="R9" i="8"/>
  <c r="R10" i="8"/>
  <c r="R11" i="8"/>
  <c r="R12"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8" i="8"/>
  <c r="R129" i="8"/>
  <c r="R130" i="8"/>
  <c r="R131" i="8"/>
  <c r="Q3" i="8"/>
  <c r="Q4" i="8"/>
  <c r="Q5" i="8"/>
  <c r="Q8" i="8"/>
  <c r="Q9" i="8"/>
  <c r="Q10" i="8"/>
  <c r="Q11" i="8"/>
  <c r="Q12"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8" i="8"/>
  <c r="Q129" i="8"/>
  <c r="Q130" i="8"/>
  <c r="Q131" i="8"/>
  <c r="N3" i="8"/>
  <c r="N4" i="8"/>
  <c r="N5" i="8"/>
  <c r="N8" i="8"/>
  <c r="N9" i="8"/>
  <c r="N10" i="8"/>
  <c r="N11" i="8"/>
  <c r="N12"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8" i="8"/>
  <c r="N129" i="8"/>
  <c r="N130" i="8"/>
  <c r="N131" i="8"/>
  <c r="T2" i="8"/>
  <c r="Q2" i="8"/>
  <c r="N2" i="8"/>
  <c r="R2" i="8"/>
  <c r="L3" i="8"/>
  <c r="L4" i="8"/>
  <c r="L5" i="8"/>
  <c r="L8" i="8"/>
  <c r="L9" i="8"/>
  <c r="L10" i="8"/>
  <c r="L11" i="8"/>
  <c r="L12"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8" i="8"/>
  <c r="L129" i="8"/>
  <c r="L130" i="8"/>
  <c r="L131" i="8"/>
  <c r="L2" i="8"/>
  <c r="G3" i="8"/>
  <c r="G4" i="8"/>
  <c r="G5" i="8"/>
  <c r="G8" i="8"/>
  <c r="G9" i="8"/>
  <c r="G10" i="8"/>
  <c r="G11" i="8"/>
  <c r="G12"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8" i="8"/>
  <c r="G129" i="8"/>
  <c r="G130" i="8"/>
  <c r="G131" i="8"/>
  <c r="I3" i="8"/>
  <c r="I4" i="8"/>
  <c r="I5" i="8"/>
  <c r="I8" i="8"/>
  <c r="I9" i="8"/>
  <c r="I10" i="8"/>
  <c r="I11" i="8"/>
  <c r="I12"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8" i="8"/>
  <c r="I129" i="8"/>
  <c r="I130" i="8"/>
  <c r="I131" i="8"/>
  <c r="I2" i="8"/>
  <c r="G2" i="8"/>
  <c r="A3" i="8"/>
  <c r="A4" i="8"/>
  <c r="A5" i="8"/>
  <c r="A8" i="8"/>
  <c r="A9" i="8"/>
  <c r="A10" i="8"/>
  <c r="A11" i="8"/>
  <c r="A12"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8" i="8"/>
  <c r="A129" i="8"/>
  <c r="A130" i="8"/>
  <c r="A131" i="8"/>
  <c r="A2" i="8"/>
  <c r="W3" i="13"/>
  <c r="W4" i="13"/>
  <c r="W5" i="13"/>
  <c r="W6" i="13"/>
  <c r="W7" i="13"/>
  <c r="W8" i="13"/>
  <c r="W9" i="13"/>
  <c r="W10" i="13"/>
  <c r="W11" i="13"/>
  <c r="W12" i="13"/>
  <c r="W17" i="13"/>
  <c r="W13" i="13"/>
  <c r="W15" i="13"/>
  <c r="V3" i="13"/>
  <c r="V4" i="13"/>
  <c r="V5" i="13"/>
  <c r="V6" i="13"/>
  <c r="V7" i="13"/>
  <c r="V8" i="13"/>
  <c r="V9" i="13"/>
  <c r="V10" i="13"/>
  <c r="V11" i="13"/>
  <c r="V12" i="13"/>
  <c r="V17" i="13"/>
  <c r="V13" i="13"/>
  <c r="V15" i="13"/>
  <c r="S3" i="13"/>
  <c r="S4" i="13"/>
  <c r="S5" i="13"/>
  <c r="S6" i="13"/>
  <c r="S7" i="13"/>
  <c r="S8" i="13"/>
  <c r="S9" i="13"/>
  <c r="S10" i="13"/>
  <c r="S11" i="13"/>
  <c r="S12" i="13"/>
  <c r="S17" i="13"/>
  <c r="S13" i="13"/>
  <c r="S15" i="13"/>
  <c r="R3" i="13"/>
  <c r="R4" i="13"/>
  <c r="R5" i="13"/>
  <c r="R6" i="13"/>
  <c r="R7" i="13"/>
  <c r="R8" i="13"/>
  <c r="R9" i="13"/>
  <c r="R10" i="13"/>
  <c r="R11" i="13"/>
  <c r="R12" i="13"/>
  <c r="R17" i="13"/>
  <c r="R13" i="13"/>
  <c r="R15" i="13"/>
  <c r="Q3" i="13"/>
  <c r="Q4" i="13"/>
  <c r="Q5" i="13"/>
  <c r="Q6" i="13"/>
  <c r="Q7" i="13"/>
  <c r="Q8" i="13"/>
  <c r="Q9" i="13"/>
  <c r="Q10" i="13"/>
  <c r="Q11" i="13"/>
  <c r="Q12" i="13"/>
  <c r="Q17" i="13"/>
  <c r="Q13" i="13"/>
  <c r="Q15" i="13"/>
  <c r="V2" i="13"/>
  <c r="S2" i="13"/>
  <c r="R2" i="13"/>
  <c r="Q2" i="13"/>
  <c r="W2" i="13"/>
  <c r="M3" i="13"/>
  <c r="M4" i="13"/>
  <c r="M5" i="13"/>
  <c r="M6" i="13"/>
  <c r="M7" i="13"/>
  <c r="M8" i="13"/>
  <c r="M9" i="13"/>
  <c r="M10" i="13"/>
  <c r="M11" i="13"/>
  <c r="M12" i="13"/>
  <c r="M17" i="13"/>
  <c r="M13" i="13"/>
  <c r="M15" i="13"/>
  <c r="M2" i="13"/>
  <c r="J3" i="13"/>
  <c r="J4" i="13"/>
  <c r="J5" i="13"/>
  <c r="J6" i="13"/>
  <c r="J7" i="13"/>
  <c r="J8" i="13"/>
  <c r="J9" i="13"/>
  <c r="J10" i="13"/>
  <c r="J11" i="13"/>
  <c r="J12" i="13"/>
  <c r="J17" i="13"/>
  <c r="J13" i="13"/>
  <c r="J15" i="13"/>
  <c r="J2" i="13"/>
  <c r="H3" i="13"/>
  <c r="H4" i="13"/>
  <c r="H5" i="13"/>
  <c r="H6" i="13"/>
  <c r="H7" i="13"/>
  <c r="H8" i="13"/>
  <c r="H9" i="13"/>
  <c r="H10" i="13"/>
  <c r="H11" i="13"/>
  <c r="H12" i="13"/>
  <c r="H17" i="13"/>
  <c r="H13" i="13"/>
  <c r="H15" i="13"/>
  <c r="H2" i="13"/>
  <c r="A3" i="13"/>
  <c r="A4" i="13"/>
  <c r="A5" i="13"/>
  <c r="A6" i="13"/>
  <c r="A7" i="13"/>
  <c r="A8" i="13"/>
  <c r="A9" i="13"/>
  <c r="A10" i="13"/>
  <c r="A11" i="13"/>
  <c r="A12" i="13"/>
  <c r="A17" i="13"/>
  <c r="A13" i="13"/>
  <c r="A15" i="13"/>
  <c r="A2" i="13"/>
  <c r="B16" i="8" l="1"/>
  <c r="B17" i="8"/>
  <c r="B4" i="15"/>
  <c r="B35" i="5" l="1"/>
  <c r="U32" i="9"/>
  <c r="U33" i="9"/>
  <c r="U36" i="9"/>
  <c r="U34" i="9"/>
  <c r="U37" i="9"/>
  <c r="U31" i="9"/>
  <c r="U30" i="9"/>
  <c r="U38" i="9"/>
  <c r="U39" i="9"/>
  <c r="U40" i="9"/>
  <c r="U41" i="9"/>
  <c r="U143" i="9"/>
  <c r="U144" i="9"/>
  <c r="U145" i="9"/>
  <c r="U148" i="9"/>
  <c r="U149" i="9"/>
  <c r="U150" i="9"/>
  <c r="U154" i="9"/>
  <c r="U155" i="9"/>
  <c r="U156" i="9"/>
  <c r="U157" i="9"/>
  <c r="U161" i="9"/>
  <c r="U162" i="9"/>
  <c r="U163" i="9"/>
  <c r="U164" i="9"/>
  <c r="U165" i="9"/>
  <c r="U166" i="9"/>
  <c r="B32" i="9"/>
  <c r="B33" i="9"/>
  <c r="B36" i="9"/>
  <c r="B34" i="9"/>
  <c r="B37" i="9"/>
  <c r="B31" i="9"/>
  <c r="B30" i="9"/>
  <c r="B38" i="9"/>
  <c r="B39" i="9"/>
  <c r="B40" i="9"/>
  <c r="B41" i="9"/>
  <c r="B143" i="9"/>
  <c r="B144" i="9"/>
  <c r="B145" i="9"/>
  <c r="B148" i="9"/>
  <c r="B149" i="9"/>
  <c r="B150" i="9"/>
  <c r="B154" i="9"/>
  <c r="B155" i="9"/>
  <c r="B156" i="9"/>
  <c r="B157" i="9"/>
  <c r="B161" i="9"/>
  <c r="B162" i="9"/>
  <c r="B163" i="9"/>
  <c r="B164" i="9"/>
  <c r="B165" i="9"/>
  <c r="B166" i="9"/>
  <c r="B29" i="16"/>
  <c r="B28" i="16"/>
  <c r="B39" i="16"/>
  <c r="B38" i="16"/>
  <c r="B34" i="4" l="1"/>
  <c r="V34" i="4"/>
  <c r="B3" i="14"/>
  <c r="B2" i="14"/>
  <c r="R3" i="14"/>
  <c r="R2" i="14"/>
  <c r="B30" i="10" l="1"/>
  <c r="B2" i="10"/>
  <c r="B40" i="10" l="1"/>
  <c r="B39" i="10"/>
  <c r="B38" i="10"/>
  <c r="B37" i="10"/>
  <c r="B36" i="10"/>
  <c r="B35" i="10"/>
  <c r="B34" i="10"/>
  <c r="B33" i="10"/>
  <c r="B32" i="10"/>
  <c r="B31" i="10"/>
  <c r="B24" i="10"/>
  <c r="B23" i="10"/>
  <c r="B22" i="10"/>
  <c r="B21" i="10"/>
  <c r="B20" i="10"/>
  <c r="B19" i="10"/>
  <c r="B18" i="10"/>
  <c r="B14" i="10"/>
  <c r="B13" i="10"/>
  <c r="B12" i="10"/>
  <c r="B11" i="10"/>
  <c r="B8" i="10"/>
  <c r="B4" i="10"/>
  <c r="B3" i="10"/>
  <c r="B33" i="5" l="1"/>
  <c r="B37" i="16"/>
  <c r="R15" i="14"/>
  <c r="R14" i="14"/>
  <c r="R6" i="14"/>
  <c r="R10" i="14"/>
  <c r="R16" i="14"/>
  <c r="R17" i="14"/>
  <c r="R18" i="14"/>
  <c r="R12" i="14"/>
  <c r="R13" i="14"/>
  <c r="B13" i="14"/>
  <c r="B12" i="14"/>
  <c r="B18" i="14"/>
  <c r="B17" i="14"/>
  <c r="B16" i="14"/>
  <c r="V29" i="4"/>
  <c r="V30" i="4"/>
  <c r="V31" i="4"/>
  <c r="V32" i="4"/>
  <c r="V9" i="4"/>
  <c r="V10" i="4"/>
  <c r="V11" i="4"/>
  <c r="V13" i="4"/>
  <c r="V14" i="4"/>
  <c r="V15" i="4"/>
  <c r="V16" i="4"/>
  <c r="V17" i="4"/>
  <c r="V18" i="4"/>
  <c r="V19" i="4"/>
  <c r="V20" i="4"/>
  <c r="V21" i="4"/>
  <c r="V22" i="4"/>
  <c r="V23" i="4"/>
  <c r="V24" i="4"/>
  <c r="V25" i="4"/>
  <c r="V26" i="4"/>
  <c r="V27" i="4"/>
  <c r="V28" i="4"/>
  <c r="V12" i="4"/>
  <c r="V33" i="4"/>
  <c r="B33" i="4"/>
  <c r="B15" i="13"/>
  <c r="B13" i="13"/>
  <c r="B10" i="16"/>
  <c r="B11" i="16"/>
  <c r="B7" i="15"/>
  <c r="B8" i="15"/>
  <c r="B151" i="9" l="1"/>
  <c r="U151" i="9"/>
  <c r="B6" i="14" l="1"/>
  <c r="B10" i="14"/>
  <c r="B14" i="14"/>
  <c r="B15" i="14"/>
  <c r="B152" i="9"/>
  <c r="B153" i="9"/>
  <c r="B146" i="9"/>
  <c r="B147" i="9"/>
  <c r="B159" i="9"/>
  <c r="B160" i="9"/>
  <c r="B158" i="9"/>
  <c r="B141" i="9"/>
  <c r="B142" i="9"/>
  <c r="U152" i="9"/>
  <c r="U153" i="9"/>
  <c r="U146" i="9"/>
  <c r="U147" i="9"/>
  <c r="U159" i="9"/>
  <c r="U160" i="9"/>
  <c r="U158" i="9"/>
  <c r="U141" i="9"/>
  <c r="U142" i="9"/>
  <c r="B12" i="13"/>
  <c r="B17" i="13"/>
  <c r="B10" i="13"/>
  <c r="B11" i="13"/>
  <c r="B8" i="13"/>
  <c r="B9" i="13"/>
  <c r="AD2" i="17"/>
  <c r="AD3" i="17"/>
  <c r="AD4" i="17"/>
  <c r="AD5" i="17"/>
  <c r="AD6" i="17"/>
  <c r="AD7" i="17"/>
  <c r="AD8" i="17"/>
  <c r="B12" i="4"/>
  <c r="B6" i="16"/>
  <c r="B12" i="16"/>
  <c r="B8" i="17"/>
  <c r="B7" i="17"/>
  <c r="B6" i="17"/>
  <c r="B5" i="17"/>
  <c r="B4" i="17"/>
  <c r="B3" i="17"/>
  <c r="B2" i="17"/>
  <c r="B34" i="16"/>
  <c r="B33" i="16"/>
  <c r="B32" i="16"/>
  <c r="B31" i="16"/>
  <c r="B30" i="16"/>
  <c r="B27" i="16"/>
  <c r="B26" i="16"/>
  <c r="B25" i="16"/>
  <c r="B24" i="16"/>
  <c r="B23" i="16"/>
  <c r="B22" i="16"/>
  <c r="B21" i="16"/>
  <c r="B20" i="16"/>
  <c r="B19" i="16"/>
  <c r="B18" i="16"/>
  <c r="B17" i="16"/>
  <c r="B16" i="16"/>
  <c r="B15" i="16"/>
  <c r="B14" i="16"/>
  <c r="B13" i="16"/>
  <c r="B7" i="13"/>
  <c r="B6" i="13"/>
  <c r="B5" i="13"/>
  <c r="B4" i="13"/>
  <c r="B3" i="13"/>
  <c r="B2" i="13"/>
  <c r="B5" i="15"/>
  <c r="B3" i="15"/>
  <c r="B119" i="8" l="1"/>
  <c r="B118" i="8"/>
  <c r="B116" i="8"/>
  <c r="B117" i="8"/>
  <c r="U2" i="9" l="1"/>
  <c r="U3" i="9"/>
  <c r="U11" i="9"/>
  <c r="U12" i="9"/>
  <c r="U13" i="9"/>
  <c r="U14" i="9"/>
  <c r="U15" i="9"/>
  <c r="U16" i="9"/>
  <c r="U7" i="9"/>
  <c r="U8" i="9"/>
  <c r="U9" i="9"/>
  <c r="U10" i="9"/>
  <c r="U72" i="9"/>
  <c r="U73" i="9"/>
  <c r="U74" i="9"/>
  <c r="U75" i="9"/>
  <c r="U76" i="9"/>
  <c r="U77" i="9"/>
  <c r="U78" i="9"/>
  <c r="U79" i="9"/>
  <c r="U80" i="9"/>
  <c r="U81" i="9"/>
  <c r="U82" i="9"/>
  <c r="U83" i="9"/>
  <c r="U84" i="9"/>
  <c r="U85" i="9"/>
  <c r="U86" i="9"/>
  <c r="U87" i="9"/>
  <c r="U88" i="9"/>
  <c r="U89" i="9"/>
  <c r="U90" i="9"/>
  <c r="U91" i="9"/>
  <c r="U92" i="9"/>
  <c r="U93" i="9"/>
  <c r="U124" i="9"/>
  <c r="U125" i="9"/>
  <c r="U126" i="9"/>
  <c r="U127" i="9"/>
  <c r="U128" i="9"/>
  <c r="U129" i="9"/>
  <c r="U132" i="9"/>
  <c r="U133" i="9"/>
  <c r="U136" i="9"/>
  <c r="U137" i="9"/>
  <c r="U26" i="9"/>
  <c r="U27" i="9"/>
  <c r="U28" i="9"/>
  <c r="U29"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138" i="9"/>
  <c r="U139" i="9"/>
  <c r="U140" i="9"/>
  <c r="U167" i="9"/>
  <c r="U168" i="9"/>
  <c r="U130" i="9"/>
  <c r="U131" i="9"/>
  <c r="U134" i="9"/>
  <c r="U135" i="9"/>
  <c r="U106" i="9"/>
  <c r="U107" i="9"/>
  <c r="U108" i="9"/>
  <c r="U109" i="9"/>
  <c r="U110" i="9"/>
  <c r="U111" i="9"/>
  <c r="U112" i="9"/>
  <c r="U113" i="9"/>
  <c r="U114" i="9"/>
  <c r="U115" i="9"/>
  <c r="U116" i="9"/>
  <c r="U117" i="9"/>
  <c r="U118" i="9"/>
  <c r="U119" i="9"/>
  <c r="U120" i="9"/>
  <c r="U121" i="9"/>
  <c r="U122" i="9"/>
  <c r="U123" i="9"/>
  <c r="U94" i="9"/>
  <c r="U95" i="9"/>
  <c r="U96" i="9"/>
  <c r="U97" i="9"/>
  <c r="U98" i="9"/>
  <c r="U99" i="9"/>
  <c r="U100" i="9"/>
  <c r="U101" i="9"/>
  <c r="U102" i="9"/>
  <c r="U103" i="9"/>
  <c r="U104" i="9"/>
  <c r="U105" i="9"/>
  <c r="U4" i="9"/>
  <c r="U5" i="9"/>
  <c r="U6" i="9"/>
  <c r="B6" i="9"/>
  <c r="B5" i="9"/>
  <c r="B4" i="9"/>
  <c r="B105" i="9"/>
  <c r="B104" i="9"/>
  <c r="B103" i="9"/>
  <c r="B102" i="9"/>
  <c r="B101" i="9"/>
  <c r="B100" i="9"/>
  <c r="B99" i="9"/>
  <c r="B98" i="9"/>
  <c r="B97" i="9"/>
  <c r="B96" i="9"/>
  <c r="B95" i="9"/>
  <c r="B94" i="9"/>
  <c r="B123" i="9"/>
  <c r="B122" i="9"/>
  <c r="B121" i="9"/>
  <c r="B120" i="9"/>
  <c r="B119" i="9"/>
  <c r="B118" i="9"/>
  <c r="B117" i="9"/>
  <c r="B116" i="9"/>
  <c r="B115" i="9"/>
  <c r="B114" i="9"/>
  <c r="B113" i="9"/>
  <c r="B112" i="9"/>
  <c r="B111" i="9"/>
  <c r="B110" i="9"/>
  <c r="B109" i="9"/>
  <c r="B108" i="9"/>
  <c r="B107" i="9"/>
  <c r="B106" i="9"/>
  <c r="B135" i="9"/>
  <c r="B134" i="9"/>
  <c r="B131" i="9"/>
  <c r="B130" i="9"/>
  <c r="B168" i="9"/>
  <c r="B167" i="9"/>
  <c r="B140" i="9"/>
  <c r="B139" i="9"/>
  <c r="B138"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29" i="9"/>
  <c r="B28" i="9"/>
  <c r="B27" i="9"/>
  <c r="B26" i="9"/>
  <c r="B20" i="5" l="1"/>
  <c r="B16" i="5"/>
  <c r="B21" i="5"/>
  <c r="B17" i="5"/>
  <c r="B103" i="5"/>
  <c r="B104" i="5"/>
  <c r="B102" i="5"/>
  <c r="B29" i="5"/>
  <c r="B30" i="5"/>
  <c r="B31" i="5"/>
  <c r="B32" i="5"/>
  <c r="B12" i="5"/>
  <c r="B108" i="8"/>
  <c r="B109" i="8"/>
  <c r="B110" i="8"/>
  <c r="B111" i="8"/>
  <c r="B112" i="8"/>
  <c r="B113" i="8"/>
  <c r="B114" i="8"/>
  <c r="B115" i="8"/>
  <c r="B97" i="8"/>
  <c r="B98" i="8"/>
  <c r="B99" i="8"/>
  <c r="B100" i="8"/>
  <c r="B2" i="8"/>
  <c r="B3" i="8"/>
  <c r="B4" i="8"/>
  <c r="B5" i="8"/>
  <c r="B9" i="8"/>
  <c r="B10" i="8"/>
  <c r="B11" i="8"/>
  <c r="B12" i="8"/>
  <c r="B14" i="8"/>
  <c r="B15" i="8"/>
  <c r="B18" i="8"/>
  <c r="B19" i="8"/>
  <c r="B20" i="8"/>
  <c r="B21" i="8"/>
  <c r="B22" i="8"/>
  <c r="B23" i="8"/>
  <c r="B26" i="8"/>
  <c r="B27" i="8"/>
  <c r="B28" i="8"/>
  <c r="B29" i="8"/>
  <c r="B80" i="8"/>
  <c r="B81" i="8"/>
  <c r="B82" i="8"/>
  <c r="B83" i="8"/>
  <c r="B84" i="8"/>
  <c r="B85" i="8"/>
  <c r="B86" i="8"/>
  <c r="B87" i="8"/>
  <c r="B88" i="8"/>
  <c r="B89" i="8"/>
  <c r="B90" i="8"/>
  <c r="B91" i="8"/>
  <c r="B92" i="8"/>
  <c r="B93" i="8"/>
  <c r="B94" i="8"/>
  <c r="B95" i="8"/>
  <c r="B96" i="8"/>
  <c r="B101" i="8"/>
  <c r="B102" i="8"/>
  <c r="B103" i="8"/>
  <c r="B104" i="8"/>
  <c r="B105" i="8"/>
  <c r="B106" i="8"/>
  <c r="B107" i="8"/>
  <c r="B120" i="8"/>
  <c r="B121" i="8"/>
  <c r="B122" i="8"/>
  <c r="B123" i="8"/>
  <c r="B124" i="8"/>
  <c r="B128" i="8"/>
  <c r="B129" i="8"/>
  <c r="B130" i="8"/>
  <c r="B131" i="8"/>
  <c r="B31" i="4"/>
  <c r="B29" i="4"/>
  <c r="B32" i="4"/>
  <c r="B30" i="4"/>
  <c r="B27" i="4"/>
  <c r="B28" i="4"/>
  <c r="B80" i="9"/>
  <c r="B81" i="9"/>
  <c r="B82" i="9"/>
  <c r="B83" i="9"/>
  <c r="B84" i="9"/>
  <c r="B85" i="9"/>
  <c r="B86" i="9"/>
  <c r="B87" i="9"/>
  <c r="B72" i="9"/>
  <c r="B73" i="9"/>
  <c r="B78" i="9"/>
  <c r="B79" i="9"/>
  <c r="B74" i="9"/>
  <c r="B75" i="9"/>
  <c r="B76" i="9"/>
  <c r="B77" i="9"/>
  <c r="B9" i="9"/>
  <c r="B10" i="9"/>
  <c r="B7" i="9"/>
  <c r="B8" i="9"/>
  <c r="B90" i="9"/>
  <c r="B91" i="9"/>
  <c r="B92" i="9"/>
  <c r="B93" i="9"/>
  <c r="B88" i="9"/>
  <c r="B89" i="9"/>
  <c r="B278" i="11"/>
  <c r="B279" i="11"/>
  <c r="B286" i="11"/>
  <c r="B285" i="11"/>
  <c r="B287" i="11"/>
  <c r="B281" i="11"/>
  <c r="B289" i="11"/>
  <c r="B292" i="11"/>
  <c r="B293" i="11"/>
  <c r="B300" i="11"/>
  <c r="B299" i="11"/>
  <c r="B301" i="11"/>
  <c r="B295" i="11"/>
  <c r="B303" i="11"/>
  <c r="B276" i="11"/>
  <c r="B277" i="11"/>
  <c r="B283" i="11"/>
  <c r="B282" i="11"/>
  <c r="B284" i="11"/>
  <c r="B280" i="11"/>
  <c r="B288" i="11"/>
  <c r="B290" i="11"/>
  <c r="B291" i="11"/>
  <c r="B297" i="11"/>
  <c r="B296" i="11"/>
  <c r="B298" i="11"/>
  <c r="B294" i="11"/>
  <c r="B302" i="11"/>
  <c r="B263" i="11"/>
  <c r="B264" i="11"/>
  <c r="B266" i="11"/>
  <c r="B267" i="11"/>
  <c r="B274" i="11"/>
  <c r="B275" i="11"/>
  <c r="B268" i="11"/>
  <c r="B270" i="11"/>
  <c r="B269" i="11"/>
  <c r="B271" i="11"/>
  <c r="B273" i="11"/>
  <c r="B272" i="11"/>
  <c r="B265" i="11"/>
  <c r="B14" i="9" l="1"/>
  <c r="B15" i="9"/>
  <c r="B16" i="9"/>
  <c r="B54" i="8" l="1"/>
  <c r="M14" i="6" l="1"/>
  <c r="B14" i="6"/>
  <c r="B14" i="5" l="1"/>
  <c r="B15" i="5"/>
  <c r="B18" i="5"/>
  <c r="B19" i="5"/>
  <c r="B3" i="6"/>
  <c r="B4" i="6"/>
  <c r="B5" i="6"/>
  <c r="B6" i="6"/>
  <c r="B7" i="6"/>
  <c r="B8" i="6"/>
  <c r="B9" i="6"/>
  <c r="B10" i="6"/>
  <c r="B11" i="6"/>
  <c r="B12" i="6"/>
  <c r="B13"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2" i="6"/>
  <c r="B3" i="12" l="1"/>
  <c r="B2" i="12"/>
  <c r="B4" i="12"/>
  <c r="B13" i="5" l="1"/>
  <c r="B88" i="5"/>
  <c r="B90" i="5"/>
  <c r="B3" i="9"/>
  <c r="B2" i="9"/>
  <c r="B126" i="9"/>
  <c r="B127" i="9"/>
  <c r="B202" i="11" l="1"/>
  <c r="B18" i="11" l="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369" i="11"/>
  <c r="B370" i="11"/>
  <c r="B371" i="11"/>
  <c r="B372" i="11"/>
  <c r="B373" i="11"/>
  <c r="B374" i="11"/>
  <c r="B375" i="11"/>
  <c r="B376" i="11"/>
  <c r="B377" i="11"/>
  <c r="B378" i="11"/>
  <c r="B379" i="11"/>
  <c r="B380" i="11"/>
  <c r="B381" i="11"/>
  <c r="B382" i="11"/>
  <c r="B383" i="11"/>
  <c r="B384" i="11"/>
  <c r="B385" i="11"/>
  <c r="B386" i="11"/>
  <c r="B387" i="11"/>
  <c r="B388" i="11"/>
  <c r="B389" i="11"/>
  <c r="B390" i="11"/>
  <c r="B391" i="11"/>
  <c r="B392" i="11"/>
  <c r="B393" i="11"/>
  <c r="B394" i="11"/>
  <c r="B395" i="11"/>
  <c r="B396" i="11"/>
  <c r="B397" i="11"/>
  <c r="B398" i="11"/>
  <c r="B399" i="11"/>
  <c r="B400" i="11"/>
  <c r="B401" i="11"/>
  <c r="B402" i="11"/>
  <c r="B403" i="11"/>
  <c r="B404" i="11"/>
  <c r="B405" i="11"/>
  <c r="B406" i="11"/>
  <c r="B407" i="11"/>
  <c r="B408" i="11"/>
  <c r="B409" i="11"/>
  <c r="B410" i="11"/>
  <c r="B411" i="11"/>
  <c r="B412" i="11"/>
  <c r="B413" i="11"/>
  <c r="B414" i="11"/>
  <c r="B415" i="11"/>
  <c r="B416" i="11"/>
  <c r="B417" i="11"/>
  <c r="B418"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449" i="11"/>
  <c r="B450" i="11"/>
  <c r="B451" i="11"/>
  <c r="B452" i="11"/>
  <c r="B453" i="11"/>
  <c r="B454" i="11"/>
  <c r="B3" i="11" l="1"/>
  <c r="B4" i="11"/>
  <c r="B7" i="11"/>
  <c r="B8" i="11"/>
  <c r="B9" i="11"/>
  <c r="B14" i="11"/>
  <c r="B17" i="11" l="1"/>
  <c r="B16" i="11"/>
  <c r="B15" i="11"/>
  <c r="B12" i="11"/>
  <c r="B11" i="11"/>
  <c r="B10" i="11"/>
  <c r="B6" i="11"/>
  <c r="B5" i="11"/>
  <c r="B2" i="11"/>
  <c r="B2" i="5" l="1"/>
  <c r="B3" i="5"/>
  <c r="B87" i="5"/>
  <c r="B89" i="5" l="1"/>
  <c r="B15" i="4" l="1"/>
  <c r="B16" i="4"/>
  <c r="B18" i="4"/>
  <c r="B19" i="4"/>
  <c r="B22" i="4"/>
  <c r="B23" i="4"/>
  <c r="B25" i="4"/>
  <c r="B26" i="4"/>
  <c r="B24" i="8" l="1"/>
  <c r="B25" i="8"/>
  <c r="B30" i="8"/>
  <c r="B31" i="8"/>
  <c r="B32" i="8"/>
  <c r="B33" i="8"/>
  <c r="B34" i="8"/>
  <c r="B36" i="8"/>
  <c r="B35" i="8"/>
  <c r="B37" i="8"/>
  <c r="B38" i="8"/>
  <c r="B39" i="8"/>
  <c r="B40" i="8"/>
  <c r="B41" i="8"/>
  <c r="B42" i="8"/>
  <c r="B43" i="8"/>
  <c r="B44" i="8"/>
  <c r="B45" i="8"/>
  <c r="B46" i="8"/>
  <c r="B47" i="8"/>
  <c r="B48" i="8"/>
  <c r="B49" i="8"/>
  <c r="B50" i="8"/>
  <c r="B51" i="8"/>
  <c r="B52" i="8"/>
  <c r="B53" i="8"/>
  <c r="B55" i="8"/>
  <c r="B56" i="8"/>
  <c r="B57" i="8"/>
  <c r="B58" i="8"/>
  <c r="B59" i="8"/>
  <c r="B60" i="8"/>
  <c r="B61" i="8"/>
  <c r="B62" i="8"/>
  <c r="B63" i="8"/>
  <c r="B64" i="8"/>
  <c r="B65" i="8"/>
  <c r="B66" i="8"/>
  <c r="B67" i="8"/>
  <c r="B68" i="8"/>
  <c r="B69" i="8"/>
  <c r="B70" i="8"/>
  <c r="B71" i="8"/>
  <c r="B72" i="8"/>
  <c r="B73" i="8"/>
  <c r="B74" i="8"/>
  <c r="B75" i="8"/>
  <c r="B76" i="8"/>
  <c r="B77" i="8"/>
  <c r="B78" i="8"/>
  <c r="B79" i="8"/>
  <c r="B8" i="8"/>
  <c r="B10" i="4"/>
  <c r="B11" i="4"/>
  <c r="B13" i="4"/>
  <c r="B14" i="4"/>
  <c r="B17" i="4"/>
  <c r="B20" i="4"/>
  <c r="B21" i="4"/>
  <c r="B24" i="4"/>
  <c r="B9" i="4"/>
  <c r="B12" i="9"/>
  <c r="B13" i="9"/>
  <c r="B124" i="9"/>
  <c r="B125" i="9"/>
  <c r="B128" i="9"/>
  <c r="B129" i="9"/>
  <c r="B132" i="9"/>
  <c r="B133" i="9"/>
  <c r="B136" i="9"/>
  <c r="B137" i="9"/>
  <c r="B11" i="9"/>
  <c r="B28" i="5" l="1"/>
  <c r="B34" i="5"/>
  <c r="B107" i="5"/>
  <c r="B108" i="5"/>
  <c r="B36" i="5"/>
  <c r="B37" i="5"/>
  <c r="B38" i="5"/>
  <c r="B39" i="5"/>
  <c r="B40" i="5"/>
  <c r="B41" i="5"/>
  <c r="B42" i="5"/>
  <c r="B43" i="5"/>
  <c r="B44" i="5"/>
  <c r="B45" i="5"/>
  <c r="B46" i="5"/>
  <c r="B47" i="5"/>
  <c r="B48" i="5"/>
  <c r="B49" i="5"/>
  <c r="B50" i="5"/>
  <c r="B51" i="5"/>
  <c r="B52" i="5"/>
  <c r="B53" i="5"/>
  <c r="B54" i="5"/>
  <c r="B55" i="5"/>
  <c r="B56" i="5"/>
  <c r="B57" i="5"/>
  <c r="B58" i="5"/>
  <c r="B59" i="5"/>
  <c r="B60" i="5"/>
  <c r="B61" i="5"/>
  <c r="B62" i="5"/>
  <c r="B64" i="5"/>
  <c r="B65" i="5"/>
  <c r="B66" i="5"/>
  <c r="B67" i="5"/>
  <c r="B68" i="5"/>
  <c r="B69" i="5"/>
  <c r="B70" i="5"/>
  <c r="B71" i="5"/>
  <c r="B72" i="5"/>
  <c r="B73" i="5"/>
  <c r="B74" i="5"/>
  <c r="B75" i="5"/>
  <c r="B76" i="5"/>
  <c r="B77" i="5"/>
  <c r="B78" i="5"/>
  <c r="B79" i="5"/>
  <c r="B80" i="5"/>
  <c r="B81" i="5"/>
  <c r="B82" i="5"/>
  <c r="B83" i="5"/>
  <c r="B84" i="5"/>
  <c r="B85" i="5"/>
  <c r="B86" i="5"/>
  <c r="B91" i="5"/>
  <c r="B92" i="5"/>
  <c r="B93" i="5"/>
  <c r="B94" i="5"/>
  <c r="B95" i="5"/>
  <c r="B96" i="5"/>
  <c r="B97" i="5"/>
  <c r="B98" i="5"/>
  <c r="B99" i="5"/>
  <c r="B100" i="5"/>
  <c r="B101" i="5"/>
  <c r="B105" i="5"/>
  <c r="B106" i="5"/>
  <c r="B7" i="5"/>
  <c r="M7" i="6" l="1"/>
  <c r="M43" i="6" l="1"/>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3" i="6"/>
  <c r="M12" i="6"/>
  <c r="M11" i="6"/>
  <c r="M10" i="6"/>
  <c r="M9" i="6"/>
  <c r="M8" i="6"/>
  <c r="M6" i="6"/>
  <c r="M5" i="6"/>
  <c r="M4" i="6"/>
  <c r="M3" i="6"/>
  <c r="M2" i="6"/>
</calcChain>
</file>

<file path=xl/sharedStrings.xml><?xml version="1.0" encoding="utf-8"?>
<sst xmlns="http://schemas.openxmlformats.org/spreadsheetml/2006/main" count="11826" uniqueCount="3622">
  <si>
    <t>Biamp Systems</t>
  </si>
  <si>
    <t>USD</t>
  </si>
  <si>
    <t>Kg</t>
  </si>
  <si>
    <t>n</t>
  </si>
  <si>
    <t>Current</t>
  </si>
  <si>
    <t>PO</t>
  </si>
  <si>
    <t>Standard Freight</t>
  </si>
  <si>
    <t>https://www.biamp.com</t>
  </si>
  <si>
    <t>Manufacturer</t>
  </si>
  <si>
    <t>Price Sheet Date - Last Updated</t>
  </si>
  <si>
    <t>Part Number</t>
  </si>
  <si>
    <t>Short Description</t>
  </si>
  <si>
    <t>Unit of Measure</t>
  </si>
  <si>
    <t>US MSRP</t>
  </si>
  <si>
    <t>Column1</t>
  </si>
  <si>
    <t>Column2</t>
  </si>
  <si>
    <t>Column3</t>
  </si>
  <si>
    <t>Column4</t>
  </si>
  <si>
    <t>Column5</t>
  </si>
  <si>
    <t>Column6</t>
  </si>
  <si>
    <t>Column7</t>
  </si>
  <si>
    <t>UL/ETL Listed</t>
  </si>
  <si>
    <t>Currency</t>
  </si>
  <si>
    <t>DIM Weight</t>
  </si>
  <si>
    <t>Weight Unit of Measure</t>
  </si>
  <si>
    <t>SKU/UPC</t>
  </si>
  <si>
    <t>Model Name</t>
  </si>
  <si>
    <t>Long Description</t>
  </si>
  <si>
    <t>Other Description</t>
  </si>
  <si>
    <t>Serialized Item</t>
  </si>
  <si>
    <t>Not Available for Sale</t>
  </si>
  <si>
    <t>Item Status</t>
  </si>
  <si>
    <t>Manufacturer's Category</t>
  </si>
  <si>
    <t>Replacement Item Part Number</t>
  </si>
  <si>
    <t>Replacement Item Model Name</t>
  </si>
  <si>
    <t>Required Accessories</t>
  </si>
  <si>
    <t>Optional Accessories</t>
  </si>
  <si>
    <t>MAP (Minimum Advertised Price)</t>
  </si>
  <si>
    <t>GSA Cost Price</t>
  </si>
  <si>
    <t>GSA Sell Price</t>
  </si>
  <si>
    <t>Discount-Off List</t>
  </si>
  <si>
    <t>Freight Policy</t>
  </si>
  <si>
    <t>FOB/Ex-works</t>
  </si>
  <si>
    <t>Freight Class</t>
  </si>
  <si>
    <t>Drop Ship Y/N?</t>
  </si>
  <si>
    <t>U.S Energy Star Y/N?</t>
  </si>
  <si>
    <t>TAA Compliant Y/N?</t>
  </si>
  <si>
    <t>Certificate of Origin</t>
  </si>
  <si>
    <t>URL/Link</t>
  </si>
  <si>
    <t>Manufacturer's Division</t>
  </si>
  <si>
    <t>InfoComm iQ Category</t>
  </si>
  <si>
    <t>InfoComm Member Number</t>
  </si>
  <si>
    <t>Notes</t>
  </si>
  <si>
    <t>911.0693.900</t>
  </si>
  <si>
    <t>Apprimo TEC-X 1000 Black</t>
  </si>
  <si>
    <t>EA</t>
  </si>
  <si>
    <t>Y</t>
  </si>
  <si>
    <t>Touch-enabled control pad with knob, black</t>
  </si>
  <si>
    <t>Control Pads</t>
  </si>
  <si>
    <t>y</t>
  </si>
  <si>
    <t>Apprimo</t>
  </si>
  <si>
    <t>Current version of Software</t>
  </si>
  <si>
    <t>Biamp Canvas, SageVue</t>
  </si>
  <si>
    <t>U.S.A.</t>
  </si>
  <si>
    <t>911.0692.900</t>
  </si>
  <si>
    <t>Apprimo TEC-X 1000 White</t>
  </si>
  <si>
    <t>Touch-enabled control pad with knob, white</t>
  </si>
  <si>
    <t>911.0869.900</t>
  </si>
  <si>
    <t>Apprimo TEC-X 2000 Black</t>
  </si>
  <si>
    <t>Touch-enabled control pad, black</t>
  </si>
  <si>
    <t>911.0862.900</t>
  </si>
  <si>
    <t>Apprimo TEC-X 2000 White</t>
  </si>
  <si>
    <t>Touch-enabled control pad, white</t>
  </si>
  <si>
    <t>911.1842.900</t>
  </si>
  <si>
    <t>Apprimo TEC-X-TM Black</t>
  </si>
  <si>
    <t>N</t>
  </si>
  <si>
    <t>TEC-X Table Mount, Black</t>
  </si>
  <si>
    <t>Mounts</t>
  </si>
  <si>
    <t>China</t>
  </si>
  <si>
    <t>911.1843.900</t>
  </si>
  <si>
    <t>Apprimo TEC-X-TM White</t>
  </si>
  <si>
    <t>TEC-X Table Mount, White</t>
  </si>
  <si>
    <t>Apprimo Touch 10</t>
  </si>
  <si>
    <t>10" touch panel, black</t>
  </si>
  <si>
    <t>Touch Panels</t>
  </si>
  <si>
    <t>Project Designer</t>
  </si>
  <si>
    <t>910.1874.900</t>
  </si>
  <si>
    <t>Apprimo Touch 4</t>
  </si>
  <si>
    <t>4" touch panel, black</t>
  </si>
  <si>
    <t>Apprimo Touch 7 Black</t>
  </si>
  <si>
    <t>7" touch panel, black</t>
  </si>
  <si>
    <t>Apprimo Touch 7 White</t>
  </si>
  <si>
    <t>7" touch panel, white</t>
  </si>
  <si>
    <t>910.1898.900</t>
  </si>
  <si>
    <t>Apprimo Touch 8i</t>
  </si>
  <si>
    <t>8" control panel, black</t>
  </si>
  <si>
    <t>Touch Panel Accessories</t>
  </si>
  <si>
    <t>910.0115.900</t>
  </si>
  <si>
    <t>Apprimo TP-TS</t>
  </si>
  <si>
    <t>Table stand for touch panels</t>
  </si>
  <si>
    <t>909.0096.900</t>
  </si>
  <si>
    <t>909.0097.900</t>
  </si>
  <si>
    <t>911.0826.900</t>
  </si>
  <si>
    <t>AE-BB-B</t>
  </si>
  <si>
    <t>Beam mounting bracket - Black - compatible with all Qt emitters</t>
  </si>
  <si>
    <t>Mounts/Brackets</t>
  </si>
  <si>
    <t>Cambridge</t>
  </si>
  <si>
    <t>Contact Biamp for custom color beam brackets</t>
  </si>
  <si>
    <t>911.0827.900</t>
  </si>
  <si>
    <t>AE-BB-W</t>
  </si>
  <si>
    <t>Beam mounting bracket - White - compatible with all Qt emitters</t>
  </si>
  <si>
    <t>911.0828.900</t>
  </si>
  <si>
    <t>AE-UB-B</t>
  </si>
  <si>
    <t xml:space="preserve">Universal mounting bracket – black; compatible with all Qt Emitters </t>
  </si>
  <si>
    <t xml:space="preserve"> Contact Biamp for custom color universal brackets</t>
  </si>
  <si>
    <t>911.0829.900</t>
  </si>
  <si>
    <t>AE-UB-W</t>
  </si>
  <si>
    <t>Universal mounting bracket – white; compatible with all Qt Emitters</t>
  </si>
  <si>
    <t>911.0872.900</t>
  </si>
  <si>
    <t>CADDY CLIP KIT</t>
  </si>
  <si>
    <t>Caddy Clip with screw</t>
  </si>
  <si>
    <t>Sound Masking Accessories</t>
  </si>
  <si>
    <t>China / USA</t>
  </si>
  <si>
    <t>424.0167.900</t>
  </si>
  <si>
    <t>CC-100-B</t>
  </si>
  <si>
    <t>100' Plenum Rated Cables - Black</t>
  </si>
  <si>
    <t>Cabling</t>
  </si>
  <si>
    <t>Mexico</t>
  </si>
  <si>
    <t>Contact Biamp for custom length and color cables</t>
  </si>
  <si>
    <t>424.0168.900</t>
  </si>
  <si>
    <t>CC-100-W</t>
  </si>
  <si>
    <t>100' Plenum Rated Cables - White</t>
  </si>
  <si>
    <t>424.0165.900</t>
  </si>
  <si>
    <t>CC-10-B</t>
  </si>
  <si>
    <t>10' Plenum Rated Cables - Black</t>
  </si>
  <si>
    <t>424.0166.900</t>
  </si>
  <si>
    <t>CC-10-W</t>
  </si>
  <si>
    <t>10' Plenum Rated Cables - White</t>
  </si>
  <si>
    <t>424.0172.900</t>
  </si>
  <si>
    <t>CC-25-B</t>
  </si>
  <si>
    <t>25' Plenum Rated Cables - Black</t>
  </si>
  <si>
    <t>424.0173.900</t>
  </si>
  <si>
    <t>CC-25-W</t>
  </si>
  <si>
    <t>25' Plenum Rated Cables - White</t>
  </si>
  <si>
    <t>424.0174.900</t>
  </si>
  <si>
    <t>CC-30-B</t>
  </si>
  <si>
    <t>30' Plenum Rated Cables - Black</t>
  </si>
  <si>
    <t>424.0175.900</t>
  </si>
  <si>
    <t>CC-30-W</t>
  </si>
  <si>
    <t>30' Plenum Rated Cables - White</t>
  </si>
  <si>
    <t>424.0176.900</t>
  </si>
  <si>
    <t>CC-50-B</t>
  </si>
  <si>
    <t>50' Plenum Rated Cables - Black</t>
  </si>
  <si>
    <t>424.0177.900</t>
  </si>
  <si>
    <t>CC-50-W</t>
  </si>
  <si>
    <t>50' Plenum Rated Cables - White</t>
  </si>
  <si>
    <t>424.0178.900</t>
  </si>
  <si>
    <t>CC-75-B</t>
  </si>
  <si>
    <t>75' Plenum Rated Cables - Black</t>
  </si>
  <si>
    <t>424.0179.900</t>
  </si>
  <si>
    <t>CC-75-W</t>
  </si>
  <si>
    <t>75' Plenum Rated Cables - White</t>
  </si>
  <si>
    <t>424.0180.900</t>
  </si>
  <si>
    <t>CC-AE-400-PC</t>
  </si>
  <si>
    <t>14 AWG cable, 2 Conductor, plenum rated. 400 foot spool.</t>
  </si>
  <si>
    <t>USA</t>
  </si>
  <si>
    <t>424.0181.900</t>
  </si>
  <si>
    <t>CC-BMC</t>
  </si>
  <si>
    <t xml:space="preserve">Bridge Mode Cable for Standard Emitters [for Qt 300/600] </t>
  </si>
  <si>
    <t>911.0873.900</t>
  </si>
  <si>
    <t>CCEA</t>
  </si>
  <si>
    <t>Chicago compliance kit compatible with DS1338 &amp; DS1356</t>
  </si>
  <si>
    <t>911.0874.900</t>
  </si>
  <si>
    <t>CCEA-98</t>
  </si>
  <si>
    <t>Chicago compliance kit compatible with DS1398 &amp; DS1390</t>
  </si>
  <si>
    <t>911.0695.900</t>
  </si>
  <si>
    <t>CCM-1</t>
  </si>
  <si>
    <t>TBD</t>
  </si>
  <si>
    <t>368.0302.900</t>
  </si>
  <si>
    <t>DM</t>
  </si>
  <si>
    <t>Plastic drywall mount for all Qt Emitters [does not include hole saw]</t>
  </si>
  <si>
    <t>520.0017.900</t>
  </si>
  <si>
    <t>DRB-1</t>
  </si>
  <si>
    <t>Drywall rough-in bracket</t>
  </si>
  <si>
    <t>911.0875.900</t>
  </si>
  <si>
    <t>DRB-1 KIT</t>
  </si>
  <si>
    <t xml:space="preserve">Drywall rough-in bracket with plastic drywall mount (DM) included </t>
  </si>
  <si>
    <t>911.0803.900</t>
  </si>
  <si>
    <t>DS1042</t>
  </si>
  <si>
    <t xml:space="preserve">Sound Masking Generator and Amplifier </t>
  </si>
  <si>
    <t>Generator/Amplifier</t>
  </si>
  <si>
    <t>911.0804.900</t>
  </si>
  <si>
    <t>DS1092</t>
  </si>
  <si>
    <t>Sound Masking Generator and Amplifier with paging and music inputs</t>
  </si>
  <si>
    <t>911.0833.900</t>
  </si>
  <si>
    <t>DS11x12</t>
  </si>
  <si>
    <t>Amplifier Shelf</t>
  </si>
  <si>
    <t>911.0806.900</t>
  </si>
  <si>
    <t>DS1320-B-4</t>
  </si>
  <si>
    <t>Emitters</t>
  </si>
  <si>
    <t>911.0807.900</t>
  </si>
  <si>
    <t>DS1320-W-4</t>
  </si>
  <si>
    <t>911.0708.900</t>
  </si>
  <si>
    <t>DS1339B</t>
  </si>
  <si>
    <t>70V plenum loudspeaker - black</t>
  </si>
  <si>
    <t>Replaces DS1338B</t>
  </si>
  <si>
    <t>911.0709.900</t>
  </si>
  <si>
    <t>DS1339W</t>
  </si>
  <si>
    <t>70V plenum loudspeaker - white</t>
  </si>
  <si>
    <t>Replaces DS1338W</t>
  </si>
  <si>
    <t>911.0712.900</t>
  </si>
  <si>
    <t>DS1357B</t>
  </si>
  <si>
    <t>Replaces DS1356B</t>
  </si>
  <si>
    <t>911.0713.900</t>
  </si>
  <si>
    <t>DS1357W</t>
  </si>
  <si>
    <t>Replaces DS1356W</t>
  </si>
  <si>
    <t>911.0836.900</t>
  </si>
  <si>
    <t>DS1375</t>
  </si>
  <si>
    <t>911.0840.900</t>
  </si>
  <si>
    <t>DS1390</t>
  </si>
  <si>
    <t>70V low-profile loudspeaker with clip</t>
  </si>
  <si>
    <t>911.0876.900</t>
  </si>
  <si>
    <t>DS1390B</t>
  </si>
  <si>
    <t>70V low-profile loudspeaker with tile bridge</t>
  </si>
  <si>
    <t>911.0841.900</t>
  </si>
  <si>
    <t>DS1398</t>
  </si>
  <si>
    <t>911.0877.900</t>
  </si>
  <si>
    <t>DS1398B</t>
  </si>
  <si>
    <t>911.0844.900</t>
  </si>
  <si>
    <t>DS2022</t>
  </si>
  <si>
    <t>Return air grill cover / attenuator</t>
  </si>
  <si>
    <t>911.0808.900</t>
  </si>
  <si>
    <t>DS2400</t>
  </si>
  <si>
    <t>70V duct, pipe, conduit, wall masker for SCIF / secure rooms</t>
  </si>
  <si>
    <t>911.0809.900</t>
  </si>
  <si>
    <t>DS2408</t>
  </si>
  <si>
    <t>911.0810.900</t>
  </si>
  <si>
    <t>DS2500</t>
  </si>
  <si>
    <t>70V window, door, wall masker for SCIF / secure rooms</t>
  </si>
  <si>
    <t>911.0811.900</t>
  </si>
  <si>
    <t>DS2508</t>
  </si>
  <si>
    <t>911.0815.900</t>
  </si>
  <si>
    <t>DS2530</t>
  </si>
  <si>
    <t>70V window, door, wall masker for SCIF/secure rooms. W/vol. control &amp; retractable cord.</t>
  </si>
  <si>
    <t>911.0878.900</t>
  </si>
  <si>
    <t>DS2600</t>
  </si>
  <si>
    <t>Portable Eavesdropping Protection Kit</t>
  </si>
  <si>
    <t>911.0816.900</t>
  </si>
  <si>
    <t>DS2610</t>
  </si>
  <si>
    <t>Portable Eavesdropping Protection Exciter</t>
  </si>
  <si>
    <t>911.0817.900</t>
  </si>
  <si>
    <t>DS2620</t>
  </si>
  <si>
    <t>Portable Eavesdropping Protection Interconnect Cable</t>
  </si>
  <si>
    <t>911.0818.900</t>
  </si>
  <si>
    <t>DS3002</t>
  </si>
  <si>
    <t>6x2x8 channel sound masking generator/mixer/controller</t>
  </si>
  <si>
    <t>911.0802.900</t>
  </si>
  <si>
    <t>DS-CP8201</t>
  </si>
  <si>
    <t>Contact closure module</t>
  </si>
  <si>
    <t>911.0845.900</t>
  </si>
  <si>
    <t>DSLG22</t>
  </si>
  <si>
    <t>Lab Gruppen 2x100 70V Amplifier</t>
  </si>
  <si>
    <t>Amplifier</t>
  </si>
  <si>
    <t>Thailand</t>
  </si>
  <si>
    <t>911.0849.900</t>
  </si>
  <si>
    <t>DSMSK1</t>
  </si>
  <si>
    <t>MSK-1 Solid Drive Sound Masking Speaker for Drywall</t>
  </si>
  <si>
    <t>650.0100.900</t>
  </si>
  <si>
    <t>DSPC1</t>
  </si>
  <si>
    <t>1-foot Category 5 patch cable</t>
  </si>
  <si>
    <t>650.0101.900</t>
  </si>
  <si>
    <t>DSPC7</t>
  </si>
  <si>
    <t>7-foot Category 5 patch cable</t>
  </si>
  <si>
    <t>415.0050.900</t>
  </si>
  <si>
    <t>DSPC-B</t>
  </si>
  <si>
    <t>18 AWG cable, 2 Conductor, plenum rated - Black</t>
  </si>
  <si>
    <t>415.0052.900</t>
  </si>
  <si>
    <t>DSPC-W</t>
  </si>
  <si>
    <t>18 AWG cable, 2 Conductor, plenum rated - White</t>
  </si>
  <si>
    <t>415.0053.900</t>
  </si>
  <si>
    <t>DSPC-Y</t>
  </si>
  <si>
    <t>18 AWG cable, 2 Conductor, plenum rated - Yellow</t>
  </si>
  <si>
    <t>911.0716.900</t>
  </si>
  <si>
    <t>DSPoE24</t>
  </si>
  <si>
    <t>Netgear 24 Port PoE Switch</t>
  </si>
  <si>
    <t>702.0030.900</t>
  </si>
  <si>
    <t>DSPP24</t>
  </si>
  <si>
    <t>Patch Panel 24 port</t>
  </si>
  <si>
    <t>911.0850.900</t>
  </si>
  <si>
    <t>DSQC-10</t>
  </si>
  <si>
    <t>In-Room Volume Control for 70V systems</t>
  </si>
  <si>
    <t>911.0880.900</t>
  </si>
  <si>
    <t>DSRMP-1</t>
  </si>
  <si>
    <t>1 zone volume control panel for 70V systems</t>
  </si>
  <si>
    <t>Control Panels</t>
  </si>
  <si>
    <t>911.0881.900</t>
  </si>
  <si>
    <t>DSRMP-2</t>
  </si>
  <si>
    <t>2 zone volume control panel for 70V systems</t>
  </si>
  <si>
    <t>911.0882.900</t>
  </si>
  <si>
    <t>DSRMP-3</t>
  </si>
  <si>
    <t>3 zone volume control panel for 70V systems</t>
  </si>
  <si>
    <t>911.0883.900</t>
  </si>
  <si>
    <t>DSRMP-4</t>
  </si>
  <si>
    <t>4 zone volume control panel for 70V systems</t>
  </si>
  <si>
    <t>911.0884.900</t>
  </si>
  <si>
    <t>DSRMP-5</t>
  </si>
  <si>
    <t>5 zone volume control panel for 70V systems</t>
  </si>
  <si>
    <t>911.0885.900</t>
  </si>
  <si>
    <t>DSRMP-6</t>
  </si>
  <si>
    <t>6 zone volume control panel for 70V systems</t>
  </si>
  <si>
    <t>911.0886.900</t>
  </si>
  <si>
    <t>DSRMP-7</t>
  </si>
  <si>
    <t>7 zone volume control panel for 70V systems</t>
  </si>
  <si>
    <t>911.0887.900</t>
  </si>
  <si>
    <t>DSRMP-8</t>
  </si>
  <si>
    <t>8 zone volume control panel for 70V systems</t>
  </si>
  <si>
    <t>552.0204.900</t>
  </si>
  <si>
    <t>DSSD1-BR12</t>
  </si>
  <si>
    <t>SD-1 Mounting Bracket, 12-inch on-center</t>
  </si>
  <si>
    <t>552.0205.900</t>
  </si>
  <si>
    <t>DSSD1-BR16</t>
  </si>
  <si>
    <t>SD-1 Mounting Bracket, 16-inch on-center</t>
  </si>
  <si>
    <t>552.0206.900</t>
  </si>
  <si>
    <t>DSSD1-BR24</t>
  </si>
  <si>
    <t>SD-1 Mounting Bracket, 24-inch on-center</t>
  </si>
  <si>
    <t>449.0060.900</t>
  </si>
  <si>
    <t>DSSD1-TI</t>
  </si>
  <si>
    <t>SD-1 Solid Drive speaker for drywall</t>
  </si>
  <si>
    <t>911.0852.900</t>
  </si>
  <si>
    <t>DSSSB-4</t>
  </si>
  <si>
    <t>911.0888.900</t>
  </si>
  <si>
    <t>DSTS10POE</t>
  </si>
  <si>
    <t>Touch Screen Panel PC PoE 10" &amp; Mount  (pass-through item-no discount)</t>
  </si>
  <si>
    <t>911.0853.900</t>
  </si>
  <si>
    <t>DSVC-1</t>
  </si>
  <si>
    <t>Attenuator for Volume Control Panel</t>
  </si>
  <si>
    <t>911.0889.900</t>
  </si>
  <si>
    <t>E-A-B-16-4</t>
  </si>
  <si>
    <t>Standard Emitters, Black, 4 pack, with 4 x 16 ft black plenum rated cables</t>
  </si>
  <si>
    <t>For custom color adjustable emitters, an emitter cap (EC-W) can be purchased and spray painted on site. Adjustable emitter caps easily attach to the emitter grill. Contact Biamp for orders exceeding 500 caps for custom color molded caps. For all orders of  adjustable black emitters, CSM will ship white emitters with black emitter caps.</t>
  </si>
  <si>
    <t>911.0890.900</t>
  </si>
  <si>
    <t>E-A-B-25-4</t>
  </si>
  <si>
    <t>Standard Emitters, Black, 4 pack, with 4 x 25 ft black plenum rated cables</t>
  </si>
  <si>
    <t>China / Mexico</t>
  </si>
  <si>
    <t>911.0891.900</t>
  </si>
  <si>
    <t>E-A-B-30-4</t>
  </si>
  <si>
    <t>Standard Emitters, Black, 4 pack, with 4 x 30 ft black plenum rated cables</t>
  </si>
  <si>
    <t>911.0893.900</t>
  </si>
  <si>
    <t>E-A-W-16-4</t>
  </si>
  <si>
    <t>Standard Emitters, White, 4 pack, with 4 x 16 ft white plenum rated cables</t>
  </si>
  <si>
    <t>For custom color adjustable emitters, an emitter cap (EC-W) can be purchased and spray painted on site. Adjustable emitter caps easily attach to the emitter grill. Contact Biamp for orders exceeding 500 caps for custom color molded caps.</t>
  </si>
  <si>
    <t>911.0894.900</t>
  </si>
  <si>
    <t>E-A-W-25-4</t>
  </si>
  <si>
    <t>Standard Emitters, White, 4 pack, with 4 x 25 ft white plenum rated cables</t>
  </si>
  <si>
    <t>911.0895.900</t>
  </si>
  <si>
    <t>E-A-W-30-4</t>
  </si>
  <si>
    <t>Standard Emitters, White, 4 pack, with 4 x 30 ft white plenum rated cables</t>
  </si>
  <si>
    <t>368.0300.900</t>
  </si>
  <si>
    <t>EC-B</t>
  </si>
  <si>
    <t xml:space="preserve">Black cap for Standard Emitters only, for custom painting </t>
  </si>
  <si>
    <t>368.0301.900</t>
  </si>
  <si>
    <t>EC-W</t>
  </si>
  <si>
    <t>White cap for Standard Emitters only, for custom painting</t>
  </si>
  <si>
    <t>911.0896.900</t>
  </si>
  <si>
    <t>E-P-B-16-4</t>
  </si>
  <si>
    <t>Active Emitters, Black, 4 pack, with 4 x 16 ft black plenum rated cables</t>
  </si>
  <si>
    <t>911.0897.900</t>
  </si>
  <si>
    <t>E-P-B-25-4</t>
  </si>
  <si>
    <t>Active Emitters, Black, 4 pack, with 4 x 25 ft black plenum rated cables</t>
  </si>
  <si>
    <t>911.0898.900</t>
  </si>
  <si>
    <t>E-P-B-30-4</t>
  </si>
  <si>
    <t>Active Emitters, Black, 4 pack, with 4 x 30 ft black plenum rated cables</t>
  </si>
  <si>
    <t>911.0899.900</t>
  </si>
  <si>
    <t>E-P-W-16-4</t>
  </si>
  <si>
    <t>Active Emitters, White, 4 pack, with 4 x 16 ft white plenum rated cables</t>
  </si>
  <si>
    <t>911.0900.900</t>
  </si>
  <si>
    <t>E-P-W-25-4</t>
  </si>
  <si>
    <t>Active Emitters, White, 4 pack, with 4 x 25 ft white plenum rated cables</t>
  </si>
  <si>
    <t>911.0901.900</t>
  </si>
  <si>
    <t>E-P-W-30-4</t>
  </si>
  <si>
    <t>Active Emitters, White, 4 pack, with 4 x 30 ft white plenum rated cables</t>
  </si>
  <si>
    <t>322.0482.900</t>
  </si>
  <si>
    <t>FCC-1</t>
  </si>
  <si>
    <t xml:space="preserve">Female/female coupler </t>
  </si>
  <si>
    <t>552.0208.900</t>
  </si>
  <si>
    <t>HS-ACT</t>
  </si>
  <si>
    <t xml:space="preserve">68 mm acoustical ceiling tile hole saw </t>
  </si>
  <si>
    <t>552.0209.900</t>
  </si>
  <si>
    <t>HS-DW</t>
  </si>
  <si>
    <t xml:space="preserve">76 mm drywall hole saw </t>
  </si>
  <si>
    <t>911.1808.900</t>
  </si>
  <si>
    <t>NPX G1040</t>
  </si>
  <si>
    <t>4-button convenience paging station with gooseneck microphone, tabletop or wall mount</t>
  </si>
  <si>
    <t>Paging Stations</t>
  </si>
  <si>
    <t>Biamp</t>
  </si>
  <si>
    <t>911.1839.900</t>
  </si>
  <si>
    <t>NPX G1100</t>
  </si>
  <si>
    <t>10-button convenience paging station with gooseneck microphone, tabletop or wall mount</t>
  </si>
  <si>
    <t>911.1840.900</t>
  </si>
  <si>
    <t>NPX H1040</t>
  </si>
  <si>
    <t>4-button convenience paging station with handheld microphone, tabletop or wall mount</t>
  </si>
  <si>
    <t>911.1841.900</t>
  </si>
  <si>
    <t>NPX H1100</t>
  </si>
  <si>
    <t>10-button convenience paging station with handheld microphone, tabletop or wall mount</t>
  </si>
  <si>
    <t>330.0050.900</t>
  </si>
  <si>
    <t>PI-AE</t>
  </si>
  <si>
    <t>Active emitter power injector</t>
  </si>
  <si>
    <t>911.0962.900</t>
  </si>
  <si>
    <t>PM-B</t>
  </si>
  <si>
    <t>Pendant Mount - black (priced individually, but sold in packs of 4)</t>
  </si>
  <si>
    <t>911.0963.900</t>
  </si>
  <si>
    <t>PM-W</t>
  </si>
  <si>
    <t>Pendant Mount - white (priced individually, but sold in packs of 4)</t>
  </si>
  <si>
    <t>330.0051.900</t>
  </si>
  <si>
    <t>PS-3</t>
  </si>
  <si>
    <t>Qt-300/600 power supply &amp; cord</t>
  </si>
  <si>
    <t>330.0057.900</t>
  </si>
  <si>
    <t>PS-4</t>
  </si>
  <si>
    <t>Qt-100 power supply &amp; cord</t>
  </si>
  <si>
    <t>330.0061.900</t>
  </si>
  <si>
    <t>PS-AE-3</t>
  </si>
  <si>
    <t>Active emitter power supply</t>
  </si>
  <si>
    <t>911.0823.900</t>
  </si>
  <si>
    <t>Qt 100</t>
  </si>
  <si>
    <t>Qt-100, 1-zone sound masking control module</t>
  </si>
  <si>
    <t>Control Modules</t>
  </si>
  <si>
    <t>All control modules include a hole saw (HS-ACT) and the appropriate power supply</t>
  </si>
  <si>
    <t>911.0078.900</t>
  </si>
  <si>
    <t>Qt X 300</t>
  </si>
  <si>
    <t>Qt X Controller, 3 Qt Outputs</t>
  </si>
  <si>
    <t>911.0218.900</t>
  </si>
  <si>
    <t>Qt X 300D</t>
  </si>
  <si>
    <t>Qt X Controller 3 Qt Outputs, Dante</t>
  </si>
  <si>
    <t>911.0069.900</t>
  </si>
  <si>
    <t>Qt X 600</t>
  </si>
  <si>
    <t>Qt X Controller, 6 Qt Outputs</t>
  </si>
  <si>
    <t>911.0217.900</t>
  </si>
  <si>
    <t>Qt X 600D</t>
  </si>
  <si>
    <t>Qt X Controller, 6 Qt Outputs, Dante</t>
  </si>
  <si>
    <t>911.0216.900</t>
  </si>
  <si>
    <t>Qt X 800</t>
  </si>
  <si>
    <t>Qt X Controller, (8) 8 Ohm Outputs</t>
  </si>
  <si>
    <t>911.0220.900</t>
  </si>
  <si>
    <t>Qt X 800D</t>
  </si>
  <si>
    <t>Qt X Controller, (8) 8 Ohm Outputs, Dante</t>
  </si>
  <si>
    <t>911.0085.900</t>
  </si>
  <si>
    <t>Qt X 805</t>
  </si>
  <si>
    <t>Qt X Controller, (8) 8 Ohm / Pre amp Outputs</t>
  </si>
  <si>
    <t>911.0219.900</t>
  </si>
  <si>
    <t>Qt X 805D</t>
  </si>
  <si>
    <t>Qt X Controller, (8) 8 Ohm / Pre amp Outputs, Dante</t>
  </si>
  <si>
    <t>909.1846.900</t>
  </si>
  <si>
    <t>Qt X PLMT-KT</t>
  </si>
  <si>
    <t>Qt X Controller Plenum Mount Kit</t>
  </si>
  <si>
    <t>911.1847.900</t>
  </si>
  <si>
    <t>Qt X PWR-KT-48V</t>
  </si>
  <si>
    <t>48V Power Supply Kit for Qt X 8XX models</t>
  </si>
  <si>
    <t>909.1845.900</t>
  </si>
  <si>
    <t>Qt X RMT-KT</t>
  </si>
  <si>
    <t>Qt X Controller Rack Mount Kit</t>
  </si>
  <si>
    <t>909.1844.900</t>
  </si>
  <si>
    <t>Qt X WMT-KT</t>
  </si>
  <si>
    <t>Qt X Controller Wall Mount Kit</t>
  </si>
  <si>
    <t>Qt-CC</t>
  </si>
  <si>
    <t>Qt Command Center - Single User</t>
  </si>
  <si>
    <t>Software</t>
  </si>
  <si>
    <t>The Qt Command Center is compatible with Qt 300 and Qt 600 running software version 5.1. or higher. Compatible with Windows 7 or higher.</t>
  </si>
  <si>
    <t>911.0714.900</t>
  </si>
  <si>
    <t>QT-CRE</t>
  </si>
  <si>
    <t>Qt Conference Room Edition</t>
  </si>
  <si>
    <t>Sound Masking System</t>
  </si>
  <si>
    <t>911.0825.900</t>
  </si>
  <si>
    <t>QT-HCE</t>
  </si>
  <si>
    <t>Qt Conference Patient Privacy System</t>
  </si>
  <si>
    <t>911.0861.900</t>
  </si>
  <si>
    <t>QT-RC2</t>
  </si>
  <si>
    <t>In Room Volume Control with Decora Style Plate for the Qt-100 only</t>
  </si>
  <si>
    <t>911.0969.900</t>
  </si>
  <si>
    <t>QT-RC3</t>
  </si>
  <si>
    <t>In Room Volume Control with Decora Style Plate for the Qt-300 and Qt-600</t>
  </si>
  <si>
    <t>310.0200.900</t>
  </si>
  <si>
    <t>SP-1-2</t>
  </si>
  <si>
    <t>Two way splitter - for use with Standard emitters only.</t>
  </si>
  <si>
    <t>310.0201.900</t>
  </si>
  <si>
    <t>SP-1-4</t>
  </si>
  <si>
    <t>Four way splitter - for use with Standard emitters only.</t>
  </si>
  <si>
    <t>330.0071.900</t>
  </si>
  <si>
    <t>SQT-1</t>
  </si>
  <si>
    <t>Sonet Qt, individual sound masking system for up to 200 sq ft.</t>
  </si>
  <si>
    <t>911.0863.900</t>
  </si>
  <si>
    <t>SQT-E</t>
  </si>
  <si>
    <t>Sonet Qt extension kit, providing an additional 200 sqft of coverage. For SQT-1 only.</t>
  </si>
  <si>
    <t>SKU/EAN</t>
  </si>
  <si>
    <t>Control Interfaces</t>
  </si>
  <si>
    <t>911.1887.900</t>
  </si>
  <si>
    <t>AMP-D225H</t>
  </si>
  <si>
    <t>2 channel, 25W half-rack amplifier</t>
  </si>
  <si>
    <t>Amplifiers</t>
  </si>
  <si>
    <t>Accessories</t>
  </si>
  <si>
    <t>Belgium</t>
  </si>
  <si>
    <t>911.0671.900</t>
  </si>
  <si>
    <t>BUZZ19</t>
  </si>
  <si>
    <t>Metal adapter for 2 pieces BUZZSTOP-MKIII in 19" rack</t>
  </si>
  <si>
    <t>911.0672.900</t>
  </si>
  <si>
    <t>BUZZSTOP-MKIII</t>
  </si>
  <si>
    <t>Universal stereo input adaptor, converts any output to line level. Also converts 100V to low impedance and provides isolation which avoids ground loops</t>
  </si>
  <si>
    <t>911.0670.900</t>
  </si>
  <si>
    <t>D-ALINP</t>
  </si>
  <si>
    <t>Active Local Input Panel decora style with MIC and Line input with individual volume control. For use with any device with Line or MIC/LINE input with 24V phantom power.</t>
  </si>
  <si>
    <t>911.0669.900</t>
  </si>
  <si>
    <t>D-DIWAC</t>
  </si>
  <si>
    <t>Digital  decora style wall control with 2 line LCD display. Buttons for source selection and volume control. Standard 2 wire connection.</t>
  </si>
  <si>
    <t>911.0666.900</t>
  </si>
  <si>
    <t>D-VOL120</t>
  </si>
  <si>
    <t>70 volt, 120 watts Decora style volume control, white, with 24V prioirty relais</t>
  </si>
  <si>
    <t>911.0667.900</t>
  </si>
  <si>
    <t>D-VOL30</t>
  </si>
  <si>
    <t>70 volt, 30 watts Decora style volume control, white, with 24V prioirty relais</t>
  </si>
  <si>
    <t>911.0668.900</t>
  </si>
  <si>
    <t>D-VOL60</t>
  </si>
  <si>
    <t>70 volt,60 watts Decora style volume control, white, with 24V prioirty relais</t>
  </si>
  <si>
    <t>910.0125.900</t>
  </si>
  <si>
    <t>EasyConnect EC-CBL-BG</t>
  </si>
  <si>
    <t>Cable bag</t>
  </si>
  <si>
    <t>910.0120.900</t>
  </si>
  <si>
    <t>EasyConnect EC-P-CH</t>
  </si>
  <si>
    <t>Cable cubby, 2 CH power connectors</t>
  </si>
  <si>
    <t>Tabletop Solutions</t>
  </si>
  <si>
    <t>910.0118.900</t>
  </si>
  <si>
    <t>EasyConnect EC-P-DK</t>
  </si>
  <si>
    <t>Cable cubby, 2 DK power connectors</t>
  </si>
  <si>
    <t>910.0117.900</t>
  </si>
  <si>
    <t>EasyConnect EC-P-EU</t>
  </si>
  <si>
    <t>Cable cubby, 2 EU power connectors</t>
  </si>
  <si>
    <t>EasyConnect EC-P-UNI</t>
  </si>
  <si>
    <t>Cable cubby, 2 universal power connectors</t>
  </si>
  <si>
    <t>910.0126.900</t>
  </si>
  <si>
    <t>EasyConnect MC1</t>
  </si>
  <si>
    <t>Tabletop cable grommet</t>
  </si>
  <si>
    <t>911.0659.900</t>
  </si>
  <si>
    <t>MA120</t>
  </si>
  <si>
    <t>19" mixing amplifier 70 - 100 volt / 120 watts, 2 mic/line input, 4 stereo line inputs, left to right 4 level priority system, Emergency in, paging mic with chime, 24V override output</t>
  </si>
  <si>
    <t>Mixer-Amplifiers</t>
  </si>
  <si>
    <t>911.0660.900</t>
  </si>
  <si>
    <t>MA240</t>
  </si>
  <si>
    <t>19" mixing amplifier 70 - 100 volt / 240 watts, 2 mic/line, 4 stereo line inputs, left to right 4 level priority system, Emergency in, paging mic with chime, 24V priority output</t>
  </si>
  <si>
    <t>911.0661.900</t>
  </si>
  <si>
    <t>MA30</t>
  </si>
  <si>
    <t>9.5" mixing amplifier 70 - 100 volt / 30 watts, 1 mic/line input, 2 stereo line inputs, left to right 4 level priority system, Emergency in, paging mic with chime, 24V override output</t>
  </si>
  <si>
    <t>911.0674.900</t>
  </si>
  <si>
    <t>MA3060-19</t>
  </si>
  <si>
    <t>Set</t>
  </si>
  <si>
    <t>19" bracket kit for MA30/MA60</t>
  </si>
  <si>
    <t>911.0662.900</t>
  </si>
  <si>
    <t>MA60</t>
  </si>
  <si>
    <t>9.5" mixing amplifier 70 - 100 volt / 60 watts, 1 mic/line input, 2 stereo line inputs, left to right 4 level priority system, Emergency in, paging mic with chime, 24V override output</t>
  </si>
  <si>
    <t>Microphones</t>
  </si>
  <si>
    <t>911.0663.900</t>
  </si>
  <si>
    <t>MICPAT-2</t>
  </si>
  <si>
    <t>2-Zone paging microphone with gooseneck and push to talk button per zone.</t>
  </si>
  <si>
    <t>911.0665.900</t>
  </si>
  <si>
    <t>MICPAT-D</t>
  </si>
  <si>
    <t>All call dynamic paging microphone with gooseneck and priority switch, DIN5 connector</t>
  </si>
  <si>
    <t>911.1888.900</t>
  </si>
  <si>
    <t>PM4100</t>
  </si>
  <si>
    <t>Half-rack stereo pre-amplifier/mixer with 4 inputs</t>
  </si>
  <si>
    <t>Preamplifiers</t>
  </si>
  <si>
    <t>911.0649.900</t>
  </si>
  <si>
    <t>PREZONE1</t>
  </si>
  <si>
    <t>Stereo pre-amplifier/mixer with 2 mono / stereo volume zones, 4 line inputs, 2 MIC/Line inputs with 48V phantom power adn1 emergency input, 2 U 19" rack mount, black</t>
  </si>
  <si>
    <t>911.0650.900</t>
  </si>
  <si>
    <t>PREZONE2</t>
  </si>
  <si>
    <t>Stereo Pre-Amplifier, 2 stereo source zones, 4 stereo line inputs, 2 mic/line inputs, selective paging, emergency input, 0.5 Watts auto stdby, 2 U19" rack mounting, black</t>
  </si>
  <si>
    <t>911.0651.900</t>
  </si>
  <si>
    <t>REVAMP1120T</t>
  </si>
  <si>
    <t>Class D amplifier 1 x 120 Watts (70/100 Volts or RMS @ 4 Ohms), convection cooled, 1 U, 19" rackmount</t>
  </si>
  <si>
    <t>911.0652.900</t>
  </si>
  <si>
    <t>REVAMP2060T</t>
  </si>
  <si>
    <t>2 Channel class D amplifier 2 x 60 Watts (70/100 Volts or RMS @ 4 Ohms) or in bridge mode 1 x 120 Watts (70/100 Volts or RMS @ 8 Ohms), convection cooled, 1 U, 19" rackmount</t>
  </si>
  <si>
    <t>911.0653.900</t>
  </si>
  <si>
    <t>REVAMP2120T</t>
  </si>
  <si>
    <t>2 Channel class D amplifier 2 x 120 Watts (70/100 Volts or RMS @ 4 Ohms) or in bridge mode 1 x 240 Watts (70/100 Volts or RMS @ 8 Ohms), convection cooled, 1 U, 19" rackmount</t>
  </si>
  <si>
    <t>911.0654.900</t>
  </si>
  <si>
    <t>REVAMP2150</t>
  </si>
  <si>
    <t>2 Channel class D amplifier 2 x 150 Watts (RMS @ 4 Ohms), 2 x 165 Watts (Dynamic @ 4 Ohms) or in bridge mode 1 x 300 Watts (RMS @ 8 Ohms), convection cooled, 1 U, 19" rackmount</t>
  </si>
  <si>
    <t>911.0655.900</t>
  </si>
  <si>
    <t>REVAMP4100</t>
  </si>
  <si>
    <t>4 Channel class D amplifier 4 x 100 Watts (RMS @ 4 Ohms), 4 x 110 Watts (Dynamic @ 4 Ohms) or in bridge mode 1 x 200 Watts (RMS @ 8 Ohms), convection cooled, 1 U, 19" rackmount</t>
  </si>
  <si>
    <t>911.0656.900</t>
  </si>
  <si>
    <t>REVAMP4120T</t>
  </si>
  <si>
    <t>4 Channel class D amplifier 4 x 120 Watts (70/100 Volts or RMS @ 4 Ohms) or in bridge mode 2 x 240 Watts (70/100 Volts or RMS @ 8 Ohms), combined convection and fan cooling, 2 U, 19" rackmount</t>
  </si>
  <si>
    <t>911.0657.900</t>
  </si>
  <si>
    <t>REVAMP4240T</t>
  </si>
  <si>
    <t>4 Channel class D amplifier 4 x 240 Watts (70/100 Volts or RMS @ 4 Ohms) or in bridge mode 2 x 480 Watts (70/100 Volts or RMS @ 8 Ohms), combined convection and fan cooling, 2 U, 19" rackmount</t>
  </si>
  <si>
    <t>911.0658.900</t>
  </si>
  <si>
    <t>REVAMP8250</t>
  </si>
  <si>
    <t>8 Channel class D amplifier 8 x 250 Watts (RMS @ 4 Ohms), 8 x 350 Watts (Dynamic @ 4 Ohms) or in bridge mode 4 x 500 Watts ( RMS @8 Ohms), fan cooled, 2 U, 19"</t>
  </si>
  <si>
    <t xml:space="preserve">SPA-GSQ100 </t>
  </si>
  <si>
    <t xml:space="preserve">Square grille with integrated safety wire, 12-pack (fits CM60DTD, CM30DTD, CM20DTS, CM1008D, CM608D, CM20DT, CMX20DT) </t>
  </si>
  <si>
    <t>Loudspeaker Accessories</t>
  </si>
  <si>
    <t>911.1882.900</t>
  </si>
  <si>
    <t>USB 200</t>
  </si>
  <si>
    <t>2x1 USB switch</t>
  </si>
  <si>
    <t>USB Switch</t>
  </si>
  <si>
    <t>Lithuania</t>
  </si>
  <si>
    <t>911.1350.900</t>
  </si>
  <si>
    <t>AFC200</t>
  </si>
  <si>
    <t>Autotransformer 200W</t>
  </si>
  <si>
    <t>Community</t>
  </si>
  <si>
    <t>Italy</t>
  </si>
  <si>
    <t>911.1351.900</t>
  </si>
  <si>
    <t>ALC-1604D</t>
  </si>
  <si>
    <t>Amplified Loudspeaker Controller - 4 Channels X 1600W + DSP Dante</t>
  </si>
  <si>
    <t>911.1352.900</t>
  </si>
  <si>
    <t>ALC-3202D</t>
  </si>
  <si>
    <t>Amplified Loudspeaker Controller - 2 Channels X 3200W + DSP Dante</t>
  </si>
  <si>
    <t>911.1353.900</t>
  </si>
  <si>
    <t>ALC-404D</t>
  </si>
  <si>
    <t>Amplified Loudspeaker Controller - 4 Channels X 400W + DSP Dante</t>
  </si>
  <si>
    <t>911.1354.900</t>
  </si>
  <si>
    <t>BAND100FT</t>
  </si>
  <si>
    <t>Pole Mount Bracket Banding, 100 Feet (30.5 M)</t>
  </si>
  <si>
    <t>911.1355.900</t>
  </si>
  <si>
    <t>BFR22HB</t>
  </si>
  <si>
    <t>22" BalancePoint Horizontal Fly Rails Black</t>
  </si>
  <si>
    <t>911.1356.900</t>
  </si>
  <si>
    <t>BFR22HW</t>
  </si>
  <si>
    <t>22" BalancePoint Horizontal Fly Rails White</t>
  </si>
  <si>
    <t>911.1357.900</t>
  </si>
  <si>
    <t>BFR22VB</t>
  </si>
  <si>
    <t>22" BalancePoint Vertical Fly Rails Black</t>
  </si>
  <si>
    <t>911.1358.900</t>
  </si>
  <si>
    <t>BFR22VW</t>
  </si>
  <si>
    <t>22" BalancePoint Vertical Fly Rails White</t>
  </si>
  <si>
    <t>911.1368.900</t>
  </si>
  <si>
    <t>CMKIT</t>
  </si>
  <si>
    <t>Ceiling Mount Kit Black</t>
  </si>
  <si>
    <t>911.1369.900</t>
  </si>
  <si>
    <t>CMKITW</t>
  </si>
  <si>
    <t>Ceiling Mount Kit White</t>
  </si>
  <si>
    <t>911.1374.900</t>
  </si>
  <si>
    <t>DFSB</t>
  </si>
  <si>
    <t>Downfill Splay Bracket Kit Black</t>
  </si>
  <si>
    <t>911.1375.900</t>
  </si>
  <si>
    <t>DFSW</t>
  </si>
  <si>
    <t>Downfill Splay Bracket Kit White</t>
  </si>
  <si>
    <t>911.1376.900</t>
  </si>
  <si>
    <t>DVS-BFR22B</t>
  </si>
  <si>
    <t>I SERIES Dual Vertical Splay Kit for 2 Enclosures Black</t>
  </si>
  <si>
    <t>911.1377.900</t>
  </si>
  <si>
    <t>DVS-BFR22W</t>
  </si>
  <si>
    <t>I SERIES Dual Vertical Splay Kit for 2 Enclosures White</t>
  </si>
  <si>
    <t>911.0983.900</t>
  </si>
  <si>
    <t>HAB3-BFR38B</t>
  </si>
  <si>
    <t>I SERIES Dual Horizontal Array Kit For 3-Way Models Black</t>
  </si>
  <si>
    <t>911.0984.900</t>
  </si>
  <si>
    <t>HAB3-BFR38W</t>
  </si>
  <si>
    <t>I SERIES Dual Horizontal Array Kit For 3-Way Models White</t>
  </si>
  <si>
    <t>911.0985.900</t>
  </si>
  <si>
    <t>HAB-BFR38B</t>
  </si>
  <si>
    <t>I SERIES Dual Horizontal Array Kit For 2-Way Models Black</t>
  </si>
  <si>
    <t>911.0986.900</t>
  </si>
  <si>
    <t>HAB-BFR38W</t>
  </si>
  <si>
    <t>I SERIES Dual Horizontal Array Kit For 2-Way Models White</t>
  </si>
  <si>
    <t>911.0987.900</t>
  </si>
  <si>
    <t>HSB3-BFR22B</t>
  </si>
  <si>
    <t>I SERIES Dual Horizontal Splay Kit For 3-Way Models Black</t>
  </si>
  <si>
    <t>911.0988.900</t>
  </si>
  <si>
    <t>HSB3-BFR22W</t>
  </si>
  <si>
    <t>I SERIES Dual Horizontal Splay Kit For 3-Way Models White</t>
  </si>
  <si>
    <t>911.0989.900</t>
  </si>
  <si>
    <t>HSB3-SBR54B</t>
  </si>
  <si>
    <t>I SERIES Dual Horizontal Splay w/ Ext Kit for 3-Way Models Black</t>
  </si>
  <si>
    <t>911.0990.900</t>
  </si>
  <si>
    <t>HSB3-SBR54W</t>
  </si>
  <si>
    <t>I SERIES Dual Horizontal Splay w/ Ext Kit for 3-Way Models White</t>
  </si>
  <si>
    <t>911.0991.900</t>
  </si>
  <si>
    <t>HSB-BFR22B</t>
  </si>
  <si>
    <t>I SERIES Dual Horizontal Splay Kit for 2-Way Models Black</t>
  </si>
  <si>
    <t>911.0992.900</t>
  </si>
  <si>
    <t>HSB-BFR22W</t>
  </si>
  <si>
    <t>I SERIES Dual Horizontal Splay Kit for 2-Way Models White</t>
  </si>
  <si>
    <t>911.0993.900</t>
  </si>
  <si>
    <t>HSB-SBR54B</t>
  </si>
  <si>
    <t>I SERIES Dual Horizontal Splay w/ Ext Kit for 2-Way Models Black</t>
  </si>
  <si>
    <t>911.0994.900</t>
  </si>
  <si>
    <t>HSB-SBR54W</t>
  </si>
  <si>
    <t>I SERIES Dual Horizontal Splay w/ Ext Kit for 2-Way Models White</t>
  </si>
  <si>
    <t>911.0995.900</t>
  </si>
  <si>
    <t>HVS3B</t>
  </si>
  <si>
    <t>I SERIES H/V Splay Bracket Extension Kit for 3-Way Models Black</t>
  </si>
  <si>
    <t>911.0996.900</t>
  </si>
  <si>
    <t>HVS3W</t>
  </si>
  <si>
    <t>I SERIES H/V Splay Bracket Extension Kit for 3-Way Models White</t>
  </si>
  <si>
    <t>911.0997.900</t>
  </si>
  <si>
    <t>HVSB</t>
  </si>
  <si>
    <t>I SERIES H/V Splay Bracket Extension Kit for 2-Way Models Black</t>
  </si>
  <si>
    <t>911.0998.900</t>
  </si>
  <si>
    <t>HVSW</t>
  </si>
  <si>
    <t>I SERIES H/V Splay Bracket Extension Kit for 2-Way Models White</t>
  </si>
  <si>
    <t>911.0999.900</t>
  </si>
  <si>
    <t>IAF40B</t>
  </si>
  <si>
    <t>I SERIES 40" Isometric Array Frame Black</t>
  </si>
  <si>
    <t>911.1000.900</t>
  </si>
  <si>
    <t>IAF40W</t>
  </si>
  <si>
    <t>I SERIES 40" Isometric Array Frame White</t>
  </si>
  <si>
    <t>911.1001.900</t>
  </si>
  <si>
    <t>IAF55B</t>
  </si>
  <si>
    <t>I SERIES 55" Isometric Array Frame Black</t>
  </si>
  <si>
    <t>911.1002.900</t>
  </si>
  <si>
    <t>IAF55W</t>
  </si>
  <si>
    <t>I SERIES 55" Isometric Array Frame White</t>
  </si>
  <si>
    <t>911.1003.900</t>
  </si>
  <si>
    <t>IC6-1062/00B</t>
  </si>
  <si>
    <t>High Output 6.5-Inch 2-Way 100 X 100 Indoor Black</t>
  </si>
  <si>
    <t>Loudspeakers, Compact</t>
  </si>
  <si>
    <t>911.1004.900</t>
  </si>
  <si>
    <t>IC6-1062/00W</t>
  </si>
  <si>
    <t>High Output 6.5-Inch 2-Way 100 X 100 Indoor White</t>
  </si>
  <si>
    <t>911.1005.900</t>
  </si>
  <si>
    <t>IC6-1062T00B</t>
  </si>
  <si>
    <t>High Output 6.5-Inch 2-Way 100 X 100 70V/100V Indoor Black</t>
  </si>
  <si>
    <t>911.1006.900</t>
  </si>
  <si>
    <t>IC6-1062T00W</t>
  </si>
  <si>
    <t>High Output 6.5-Inch 2-Way 100 X 100 70V/100V Indoor White</t>
  </si>
  <si>
    <t>911.1007.900</t>
  </si>
  <si>
    <t>IC6-1062WR00</t>
  </si>
  <si>
    <t>High Output 6.5-Inch 2-Way 100 X 100 Weather-Resistant Grey</t>
  </si>
  <si>
    <t>911.1008.900</t>
  </si>
  <si>
    <t>IC6-1062WT00</t>
  </si>
  <si>
    <t>High Output 6.5-Inch 2-Way 100 X 100 70V/100V Weather-Resistant Grey</t>
  </si>
  <si>
    <t>911.1009.900</t>
  </si>
  <si>
    <t>IC6-1082/26B</t>
  </si>
  <si>
    <t>High Output 8-Inch 2-Way 120 X 60 Indoor Black</t>
  </si>
  <si>
    <t>911.1010.900</t>
  </si>
  <si>
    <t>IC6-1082/26W</t>
  </si>
  <si>
    <t>High Output 8-Inch 2-Way 120 X 60 Indoor White</t>
  </si>
  <si>
    <t>911.1011.900</t>
  </si>
  <si>
    <t>IC6-1082/96B</t>
  </si>
  <si>
    <t>High Output 8-Inch 2-Way 90 X 60 Indoor Black</t>
  </si>
  <si>
    <t>911.1012.900</t>
  </si>
  <si>
    <t>IC6-1082/96W</t>
  </si>
  <si>
    <t>High Output 8-Inch 2-Way 90 X 60 Indoor White</t>
  </si>
  <si>
    <t>911.1013.900</t>
  </si>
  <si>
    <t>IC6-1082T26B</t>
  </si>
  <si>
    <t>High Output 8-Inch 2-Way 120 X 60 70V/100V Indoor Black</t>
  </si>
  <si>
    <t>911.1014.900</t>
  </si>
  <si>
    <t>IC6-1082T26W</t>
  </si>
  <si>
    <t>High Output 8-Inch 2-Way 120 X 60 70V/100V Indoor White</t>
  </si>
  <si>
    <t>911.1015.900</t>
  </si>
  <si>
    <t>IC6-1082T96B</t>
  </si>
  <si>
    <t>High Output 8-Inch 2-Way 90 X 60 70V/100V Indoor Black</t>
  </si>
  <si>
    <t>911.1016.900</t>
  </si>
  <si>
    <t>IC6-1082T96W</t>
  </si>
  <si>
    <t>High Output 8-Inch 2-Way 90 X 60 70V/100V Indoor White</t>
  </si>
  <si>
    <t>911.1017.900</t>
  </si>
  <si>
    <t>IC6-1082WR26</t>
  </si>
  <si>
    <t>High Output 8-Inch 2-Way 120 X 60 Weather-Resistant Grey</t>
  </si>
  <si>
    <t>911.1018.900</t>
  </si>
  <si>
    <t>IC6-1082WR96</t>
  </si>
  <si>
    <t>High Output 8-Inch 2-Way 90 X 60 Weather-Resistant Grey</t>
  </si>
  <si>
    <t>911.1019.900</t>
  </si>
  <si>
    <t>IC6-1082WT26</t>
  </si>
  <si>
    <t>High Output 8-Inch 2-Way 120 X 60 70V/100V Weather-Resistant Grey</t>
  </si>
  <si>
    <t>911.1020.900</t>
  </si>
  <si>
    <t>IC6-1082WT96</t>
  </si>
  <si>
    <t>High Output 8-Inch 2-Way 90 X 60 70V/100V Weather-Resistant Grey</t>
  </si>
  <si>
    <t>911.1021.900</t>
  </si>
  <si>
    <t>IC6-2082/26B</t>
  </si>
  <si>
    <t>High Output Dual 8-Inch 2-Way 120 X 60 Indoor Black</t>
  </si>
  <si>
    <t>911.1022.900</t>
  </si>
  <si>
    <t>IC6-2082/26W</t>
  </si>
  <si>
    <t>High Output Dual 8-Inch 2-Way 120 X 60 Indoor White</t>
  </si>
  <si>
    <t>911.1023.900</t>
  </si>
  <si>
    <t>IC6-2082/96B</t>
  </si>
  <si>
    <t>High Output Dual 8-Inch 2-Way 90 X 60 Indoor Black</t>
  </si>
  <si>
    <t>911.1024.900</t>
  </si>
  <si>
    <t>IC6-2082/96W</t>
  </si>
  <si>
    <t>High Output Dual 8-Inch 2-Way 90 X 60 Indoor White</t>
  </si>
  <si>
    <t>911.1025.900</t>
  </si>
  <si>
    <t>IC6-2082T26B</t>
  </si>
  <si>
    <t>High Output Dual 8-Inch 2-Way 120 X 60 70V/100V Indoor Black</t>
  </si>
  <si>
    <t>911.1026.900</t>
  </si>
  <si>
    <t>IC6-2082T26W</t>
  </si>
  <si>
    <t>High Output Dual 8-Inch 2-Way 120 X 60 70V/100V  Indoor White</t>
  </si>
  <si>
    <t>911.1027.900</t>
  </si>
  <si>
    <t>IC6-2082T96B</t>
  </si>
  <si>
    <t>High Output Dual 8-Inch 2-Way 90 X 60 70V/100V Indoor Black</t>
  </si>
  <si>
    <t>911.1028.900</t>
  </si>
  <si>
    <t>IC6-2082T96W</t>
  </si>
  <si>
    <t>High Output Dual 8-Inch 2-Way 90 X 60 70V/100V  Indoor White</t>
  </si>
  <si>
    <t>911.1029.900</t>
  </si>
  <si>
    <t>IC6-2082WR26</t>
  </si>
  <si>
    <t>High Output Dual 8-Inch 2-Way 120 X 60 Weather-Resistant Grey</t>
  </si>
  <si>
    <t>911.1030.900</t>
  </si>
  <si>
    <t>IC6-2082WR96</t>
  </si>
  <si>
    <t>High Output Dual 8-Inch 2-Way 90 X 60 Weather-Resistant Grey</t>
  </si>
  <si>
    <t>911.1031.900</t>
  </si>
  <si>
    <t>IC6-2082WT26</t>
  </si>
  <si>
    <t>High Output Dual 8-Inch 2-Way 120 X 60 70V/100V Weather-Resistant Grey</t>
  </si>
  <si>
    <t>911.1032.900</t>
  </si>
  <si>
    <t>IC6-2082WT96</t>
  </si>
  <si>
    <t>High Output Dual 8-Inch 2-Way 90 X 60 70V/100V Weather-Resistant Grey</t>
  </si>
  <si>
    <t>911.1033.900</t>
  </si>
  <si>
    <t>IP6-1122/26B</t>
  </si>
  <si>
    <t>Medium Power 12-Inch 2-Way 120 X 60 Black</t>
  </si>
  <si>
    <t>Loudspeakers, Point Source</t>
  </si>
  <si>
    <t>911.1034.900</t>
  </si>
  <si>
    <t>IP6-1122/26W</t>
  </si>
  <si>
    <t>Medium Power 12-Inch 2-Way 120 X 60 White</t>
  </si>
  <si>
    <t>911.1035.900</t>
  </si>
  <si>
    <t>IP6-1122/64B</t>
  </si>
  <si>
    <t>Medium Power 12-Inch 2-Way 60 X 40 Black</t>
  </si>
  <si>
    <t>911.1036.900</t>
  </si>
  <si>
    <t>IP6-1122/64W</t>
  </si>
  <si>
    <t>Medium Power 12-Inch 2-Way 60 X 40 White</t>
  </si>
  <si>
    <t>911.1037.900</t>
  </si>
  <si>
    <t>IP6-1122/66B</t>
  </si>
  <si>
    <t>Medium Power 12-Inch 2-Way 60 X 60 Black</t>
  </si>
  <si>
    <t>911.1038.900</t>
  </si>
  <si>
    <t>IP6-1122/66W</t>
  </si>
  <si>
    <t>Medium Power 12-Inch 2-Way 60 X 60 White</t>
  </si>
  <si>
    <t>911.1039.900</t>
  </si>
  <si>
    <t>IP6-1122/94B</t>
  </si>
  <si>
    <t>Medium Power 12-Inch 2-Way 90 X 40 Black</t>
  </si>
  <si>
    <t>911.1040.900</t>
  </si>
  <si>
    <t>IP6-1122/94W</t>
  </si>
  <si>
    <t>Medium Power 12-Inch 2-Way 90 X 40 White</t>
  </si>
  <si>
    <t>911.1041.900</t>
  </si>
  <si>
    <t>IP6-1122/96B</t>
  </si>
  <si>
    <t>Medium Power 12-Inch 2-Way 90 X 60 Black</t>
  </si>
  <si>
    <t>911.1042.900</t>
  </si>
  <si>
    <t>IP6-1122/96W</t>
  </si>
  <si>
    <t>Medium Power 12-Inch 2-Way 90 X 60 White</t>
  </si>
  <si>
    <t>911.1043.900</t>
  </si>
  <si>
    <t>IP6-1122/99B</t>
  </si>
  <si>
    <t>Medium Power 12-Inch 2-Way 90 X 90 Black</t>
  </si>
  <si>
    <t>911.1044.900</t>
  </si>
  <si>
    <t>IP6-1122/99W</t>
  </si>
  <si>
    <t>Medium Power 12-Inch 2-Way 90 X 90 White</t>
  </si>
  <si>
    <t>911.1045.900</t>
  </si>
  <si>
    <t>IP6-1122/xx-CTO</t>
  </si>
  <si>
    <t>CALL FOR QUOTE</t>
  </si>
  <si>
    <t>Medium Power 12-inch Two-Way Installation Loudspeaker</t>
  </si>
  <si>
    <t>Contact Biamp for Options, Price and Lead Time</t>
  </si>
  <si>
    <t>911.1046.900</t>
  </si>
  <si>
    <t>IP6-1122WR26</t>
  </si>
  <si>
    <t>Medium Power 12-Inch 2-Way 120 X 60 Weather-Resistant Grey</t>
  </si>
  <si>
    <t>911.1047.900</t>
  </si>
  <si>
    <t>IP6-1122WR64</t>
  </si>
  <si>
    <t>Medium Power 12-Inch 2-Way 60 X 40 Weather-Resistant Grey</t>
  </si>
  <si>
    <t>911.1048.900</t>
  </si>
  <si>
    <t>IP6-1122WR66</t>
  </si>
  <si>
    <t>Medium Power 12-Inch 2-Way 60 X 60 Weather-Resistant Grey</t>
  </si>
  <si>
    <t>911.1049.900</t>
  </si>
  <si>
    <t>IP6-1122WR94</t>
  </si>
  <si>
    <t>Medium Power 12-Inch 2-Way 90 X 40 Weather-Resistant Grey</t>
  </si>
  <si>
    <t>911.1050.900</t>
  </si>
  <si>
    <t>IP6-1122WR96</t>
  </si>
  <si>
    <t>Medium Power 12-Inch 2-Way 90 X 60 Weather-Resistant Grey</t>
  </si>
  <si>
    <t>911.1051.900</t>
  </si>
  <si>
    <t>IP6-1122WR99</t>
  </si>
  <si>
    <t>Medium Power 12-Inch 2-Way 90 X 90 Weather-Resistant Grey</t>
  </si>
  <si>
    <t>911.1052.900</t>
  </si>
  <si>
    <t>IP6-1152/26B</t>
  </si>
  <si>
    <t>Medium Power 15-Inch 2-Way 120 X 60 Black</t>
  </si>
  <si>
    <t>911.1053.900</t>
  </si>
  <si>
    <t>IP6-1152/26W</t>
  </si>
  <si>
    <t>Medium Power 15-Inch 2-Way 120 X 60 White</t>
  </si>
  <si>
    <t>911.1054.900</t>
  </si>
  <si>
    <t>IP6-1152/64B</t>
  </si>
  <si>
    <t>Medium Power 15-Inch 2-Way 60 X 40 Black</t>
  </si>
  <si>
    <t>911.1055.900</t>
  </si>
  <si>
    <t>IP6-1152/64W</t>
  </si>
  <si>
    <t>Medium Power 15-Inch 2-Way 60 X 40 White</t>
  </si>
  <si>
    <t>911.1056.900</t>
  </si>
  <si>
    <t>IP6-1152/66B</t>
  </si>
  <si>
    <t>Medium Power 15-Inch 2-Way 60 X 60 Black</t>
  </si>
  <si>
    <t>911.1057.900</t>
  </si>
  <si>
    <t>IP6-1152/66W</t>
  </si>
  <si>
    <t>Medium Power 15-Inch 2-Way 60 X 60 White</t>
  </si>
  <si>
    <t>911.1058.900</t>
  </si>
  <si>
    <t>IP6-1152/94B</t>
  </si>
  <si>
    <t>Medium Power 15-Inch 2-Way 90 X 40 Black</t>
  </si>
  <si>
    <t>911.1059.900</t>
  </si>
  <si>
    <t>IP6-1152/94W</t>
  </si>
  <si>
    <t>Medium Power 15-Inch 2-Way 90 X 40 White</t>
  </si>
  <si>
    <t>911.1060.900</t>
  </si>
  <si>
    <t>IP6-1152/96B</t>
  </si>
  <si>
    <t>Medium Power 15-Inch 2-Way 90 X 60 Black</t>
  </si>
  <si>
    <t>911.1061.900</t>
  </si>
  <si>
    <t>IP6-1152/96W</t>
  </si>
  <si>
    <t>Medium Power 15-Inch 2-Way 90 X 60 White</t>
  </si>
  <si>
    <t>911.1062.900</t>
  </si>
  <si>
    <t>IP6-1152/99B</t>
  </si>
  <si>
    <t>Medium Power 15-Inch 2-Way 90 X 90 Black</t>
  </si>
  <si>
    <t>911.1063.900</t>
  </si>
  <si>
    <t>IP6-1152/99W</t>
  </si>
  <si>
    <t>Medium Power 15-Inch 2-Way 90 X 90 White</t>
  </si>
  <si>
    <t>911.1064.900</t>
  </si>
  <si>
    <t>IP6-1152/xx-CTO</t>
  </si>
  <si>
    <t>Medium Power 15-inch Two-Way Installation Loudspeaker</t>
  </si>
  <si>
    <t>911.1065.900</t>
  </si>
  <si>
    <t>IP6-1152WR26</t>
  </si>
  <si>
    <t>Medium Power 15-Inch 2-Way 120 X 60  Weather-Resistant Grey</t>
  </si>
  <si>
    <t>911.1066.900</t>
  </si>
  <si>
    <t>IP6-1152WR64</t>
  </si>
  <si>
    <t>Medium Power 15-Inch 2-Way 60 X 40 Weather-Resistant Grey</t>
  </si>
  <si>
    <t>911.1067.900</t>
  </si>
  <si>
    <t>IP6-1152WR66</t>
  </si>
  <si>
    <t>Medium Power 15-Inch 2-Way 60 X 60  Weather-Resistant Grey</t>
  </si>
  <si>
    <t>911.1068.900</t>
  </si>
  <si>
    <t>IP6-1152WR94</t>
  </si>
  <si>
    <t>Medium Power 15-Inch 2-Way 90 X 40  Weather-Resistant Grey</t>
  </si>
  <si>
    <t>911.1069.900</t>
  </si>
  <si>
    <t>IP6-1152WR96</t>
  </si>
  <si>
    <t>Medium Power 15-Inch 2-Way 90 X 60  Weather-Resistant Grey</t>
  </si>
  <si>
    <t>911.1070.900</t>
  </si>
  <si>
    <t>IP6-1152WR99</t>
  </si>
  <si>
    <t>Medium Power 15-Inch 2-Way 90 X 90  Weather-Resistant Grey</t>
  </si>
  <si>
    <t>911.1071.900</t>
  </si>
  <si>
    <t>IP8-1122/26B</t>
  </si>
  <si>
    <t>High Power 12-Inch 2-Way 120 X 60 Black</t>
  </si>
  <si>
    <t>911.1072.900</t>
  </si>
  <si>
    <t>IP8-1122/26W</t>
  </si>
  <si>
    <t>High Power 12-Inch 2-Way 120 X 60 White</t>
  </si>
  <si>
    <t>911.1073.900</t>
  </si>
  <si>
    <t>IP8-1122/64B</t>
  </si>
  <si>
    <t>High Power 12-Inch 2-Way 60 X 40 Black</t>
  </si>
  <si>
    <t>911.1074.900</t>
  </si>
  <si>
    <t>IP8-1122/64W</t>
  </si>
  <si>
    <t>High Power 12-Inch 2-Way 60 X 40 White</t>
  </si>
  <si>
    <t>911.1075.900</t>
  </si>
  <si>
    <t>IP8-1122/66B</t>
  </si>
  <si>
    <t>High Power 12-Inch 2-Way 60 X 60 Black</t>
  </si>
  <si>
    <t>911.1076.900</t>
  </si>
  <si>
    <t>IP8-1122/66W</t>
  </si>
  <si>
    <t>High Power 12-Inch 2-Way 60 X 60 White</t>
  </si>
  <si>
    <t>911.1077.900</t>
  </si>
  <si>
    <t>IP8-1122/94B</t>
  </si>
  <si>
    <t>High Power 12-Inch 2-Way 90 X 40 Black</t>
  </si>
  <si>
    <t>911.1078.900</t>
  </si>
  <si>
    <t>IP8-1122/94W</t>
  </si>
  <si>
    <t>High Power 12-Inch 2-Way 90 X 40 White</t>
  </si>
  <si>
    <t>911.1079.900</t>
  </si>
  <si>
    <t>IP8-1122/96B</t>
  </si>
  <si>
    <t>High Power 12-Inch 2-Way 90 X 60 Black</t>
  </si>
  <si>
    <t>911.1080.900</t>
  </si>
  <si>
    <t>IP8-1122/96W</t>
  </si>
  <si>
    <t>High Power 12-Inch 2-Way 90 X 60 White</t>
  </si>
  <si>
    <t>911.1081.900</t>
  </si>
  <si>
    <t>IP8-1122/99B</t>
  </si>
  <si>
    <t>High Power 12-Inch 2-Way 90 X 90 Black</t>
  </si>
  <si>
    <t>911.1082.900</t>
  </si>
  <si>
    <t>IP8-1122/99W</t>
  </si>
  <si>
    <t>High Power 12-Inch 2-Way 90 X 90 White</t>
  </si>
  <si>
    <t>911.1083.900</t>
  </si>
  <si>
    <t>IP8-1122/xx-CTO</t>
  </si>
  <si>
    <t>High Power 12-inch Two-Way Installation Loudspeaker</t>
  </si>
  <si>
    <t>911.1084.900</t>
  </si>
  <si>
    <t>IP8-1122WR26</t>
  </si>
  <si>
    <t>High Power 12-Inch 2-Way 120 X 60 Weather-Resistant Grey</t>
  </si>
  <si>
    <t>911.1085.900</t>
  </si>
  <si>
    <t>IP8-1122WR64</t>
  </si>
  <si>
    <t>High Power 12-Inch 2-Way 60 X 40 Weather-Resistant Grey</t>
  </si>
  <si>
    <t>911.1086.900</t>
  </si>
  <si>
    <t>IP8-1122WR66</t>
  </si>
  <si>
    <t>High Power 12-Inch 2-Way 60 X 60 Weather-Resistant Grey</t>
  </si>
  <si>
    <t>911.1087.900</t>
  </si>
  <si>
    <t>IP8-1122WR94</t>
  </si>
  <si>
    <t>High Power 12-Inch 2-Way 90 X 40 Weather-Resistant Grey</t>
  </si>
  <si>
    <t>911.1088.900</t>
  </si>
  <si>
    <t>IP8-1122WR96</t>
  </si>
  <si>
    <t>High Power 12-Inch 2-Way 90 X 60 Weather-Resistant Grey</t>
  </si>
  <si>
    <t>911.1089.900</t>
  </si>
  <si>
    <t>IP8-1122WR99</t>
  </si>
  <si>
    <t>High Power 12-Inch 2-Way 90 X 90 Weather-Resistant Grey</t>
  </si>
  <si>
    <t>911.1090.900</t>
  </si>
  <si>
    <t>IP8-1152/26B</t>
  </si>
  <si>
    <t>High Power 15-Inch 2-Way 120 X 60 Black</t>
  </si>
  <si>
    <t>911.1091.900</t>
  </si>
  <si>
    <t>IP8-1152/26W</t>
  </si>
  <si>
    <t>High Power 15-Inch 2-Way 120 X 60 White</t>
  </si>
  <si>
    <t>911.1092.900</t>
  </si>
  <si>
    <t>IP8-1152/64B</t>
  </si>
  <si>
    <t>High Power 15-Inch 2-Way 60 X 40 Black</t>
  </si>
  <si>
    <t>911.1093.900</t>
  </si>
  <si>
    <t>IP8-1152/64W</t>
  </si>
  <si>
    <t>High Power 15-Inch 2-Way 60 X 40 White</t>
  </si>
  <si>
    <t>911.1094.900</t>
  </si>
  <si>
    <t>IP8-1152/66B</t>
  </si>
  <si>
    <t>High Power 15-Inch 2-Way 60 X 60 Black</t>
  </si>
  <si>
    <t>911.1095.900</t>
  </si>
  <si>
    <t>IP8-1152/66W</t>
  </si>
  <si>
    <t>High Power 15-Inch 2-Way 60 X 60 White</t>
  </si>
  <si>
    <t>911.1096.900</t>
  </si>
  <si>
    <t>IP8-1152/94B</t>
  </si>
  <si>
    <t>High Power 15-Inch 2-Way 90 X 40 Black</t>
  </si>
  <si>
    <t>911.1097.900</t>
  </si>
  <si>
    <t>IP8-1152/94W</t>
  </si>
  <si>
    <t>High Power 15-Inch 2-Way 90 X 40 White</t>
  </si>
  <si>
    <t>911.1098.900</t>
  </si>
  <si>
    <t>IP8-1152/96B</t>
  </si>
  <si>
    <t>High Power 15-Inch 2-Way 90 X 60 Black</t>
  </si>
  <si>
    <t>911.1099.900</t>
  </si>
  <si>
    <t>IP8-1152/96W</t>
  </si>
  <si>
    <t>High Power 15-Inch 2-Way 90 X 60 White</t>
  </si>
  <si>
    <t>911.1100.900</t>
  </si>
  <si>
    <t>IP8-1152/99B</t>
  </si>
  <si>
    <t>High Power 15-Inch 2-Way 90 X 90 Black</t>
  </si>
  <si>
    <t>911.1101.900</t>
  </si>
  <si>
    <t>IP8-1152/99W</t>
  </si>
  <si>
    <t>High Power 15-Inch 2-Way 90 X 90 White</t>
  </si>
  <si>
    <t>911.1102.900</t>
  </si>
  <si>
    <t>IP8-1152/xx-CTO</t>
  </si>
  <si>
    <t>High Power 15-inch Two-Way Installation Loudspeaker</t>
  </si>
  <si>
    <t>911.1103.900</t>
  </si>
  <si>
    <t>IP8-1152WR26</t>
  </si>
  <si>
    <t>High Power 15-Inch 2-Way 120 X 60 Weather-Resistant Grey</t>
  </si>
  <si>
    <t>911.1104.900</t>
  </si>
  <si>
    <t>IP8-1152WR64</t>
  </si>
  <si>
    <t>High Power 15-Inch 2-Way 60 X 40 Weather-Resistant Grey</t>
  </si>
  <si>
    <t>911.1105.900</t>
  </si>
  <si>
    <t>IP8-1152WR66</t>
  </si>
  <si>
    <t>High Power 15-Inch 2-Way 60 X 60 Weather-Resistant Grey</t>
  </si>
  <si>
    <t>911.1106.900</t>
  </si>
  <si>
    <t>IP8-1152WR94</t>
  </si>
  <si>
    <t>High Power 15-Inch 2-Way 90 X 40 Weather-Resistant Grey</t>
  </si>
  <si>
    <t>911.1107.900</t>
  </si>
  <si>
    <t>IP8-1152WR96</t>
  </si>
  <si>
    <t>High Power 15-Inch 2-Way 90 X 60 Weather-Resistant Grey</t>
  </si>
  <si>
    <t>911.1108.900</t>
  </si>
  <si>
    <t>IP8-1152WR99</t>
  </si>
  <si>
    <t>High Power 15-Inch 2-Way 90 X 90 Weather-Resistant Grey</t>
  </si>
  <si>
    <t>911.1109.900</t>
  </si>
  <si>
    <t>IP8-1153/64B</t>
  </si>
  <si>
    <t>High Power 15-Inch 3-Way 60 X 40 Black</t>
  </si>
  <si>
    <t>911.1110.900</t>
  </si>
  <si>
    <t>IP8-1153/64W</t>
  </si>
  <si>
    <t>High Power 15-Inch 3-Way 60 X 40 White</t>
  </si>
  <si>
    <t>911.1111.900</t>
  </si>
  <si>
    <t>IP8-1153/66B</t>
  </si>
  <si>
    <t>High Power 15-Inch 3-Way 60 X 60 Black</t>
  </si>
  <si>
    <t>911.1112.900</t>
  </si>
  <si>
    <t>IP8-1153/66W</t>
  </si>
  <si>
    <t>High Power 15-Inch 3-Way 60 X 60 White</t>
  </si>
  <si>
    <t>911.1113.900</t>
  </si>
  <si>
    <t>IP8-1153/94B</t>
  </si>
  <si>
    <t>High Power 15-Inch 3-Way 90 X 40 Black</t>
  </si>
  <si>
    <t>911.1114.900</t>
  </si>
  <si>
    <t>IP8-1153/94W</t>
  </si>
  <si>
    <t>High Power 15-Inch 3-Way 90 X 40 White</t>
  </si>
  <si>
    <t>911.1115.900</t>
  </si>
  <si>
    <t>IP8-1153/xx-CTO</t>
  </si>
  <si>
    <t>High Power 15-inch Three-Way Installation Loudspeaker</t>
  </si>
  <si>
    <t>911.1116.900</t>
  </si>
  <si>
    <t>IP8-1153WR64</t>
  </si>
  <si>
    <t>High Power 15-Inch 3-Way 60 X 40 Weather-Resistant Grey</t>
  </si>
  <si>
    <t>911.1117.900</t>
  </si>
  <si>
    <t>IP8-1153WR66</t>
  </si>
  <si>
    <t>High Power 15-Inch 3-Way 60 X 60 Weather-Resistant Grey</t>
  </si>
  <si>
    <t>911.1118.900</t>
  </si>
  <si>
    <t>IP8-1153WR94</t>
  </si>
  <si>
    <t>High Power 15-Inch 3-Way 90 X 40 Weather-Resistant Grey</t>
  </si>
  <si>
    <t>911.1119.900</t>
  </si>
  <si>
    <t>IS6-112B</t>
  </si>
  <si>
    <t>Medium Power 12-Inch Subwoofer Black</t>
  </si>
  <si>
    <t>Subwoofers</t>
  </si>
  <si>
    <t>911.1120.900</t>
  </si>
  <si>
    <t>IS6-112C</t>
  </si>
  <si>
    <t>Medium Power 12-Inch Subwoofer Configured-to-Order</t>
  </si>
  <si>
    <t>911.1121.900</t>
  </si>
  <si>
    <t>IS6-112W</t>
  </si>
  <si>
    <t>Medium Power 12-Inch Subwoofer White</t>
  </si>
  <si>
    <t>911.1122.900</t>
  </si>
  <si>
    <t>IS6-112WR</t>
  </si>
  <si>
    <t>Medium Power 12-Inch Subwoofer Weather-Resistant Grey</t>
  </si>
  <si>
    <t>911.1123.900</t>
  </si>
  <si>
    <t>IS6-115B</t>
  </si>
  <si>
    <t>Medium Power 15-Inch Subwoofer Black</t>
  </si>
  <si>
    <t>911.1124.900</t>
  </si>
  <si>
    <t>IS6-115C</t>
  </si>
  <si>
    <t>Medium Power 15-Inch Subwoofer Configured-to-Order</t>
  </si>
  <si>
    <t>911.1125.900</t>
  </si>
  <si>
    <t>IS6-115W</t>
  </si>
  <si>
    <t>Medium Power 15-Inch Subwoofer White</t>
  </si>
  <si>
    <t>911.1126.900</t>
  </si>
  <si>
    <t>IS6-115WR</t>
  </si>
  <si>
    <t>Medium Power 15-Inch Subwoofer Weather-Resistant Grey</t>
  </si>
  <si>
    <t>911.1127.900</t>
  </si>
  <si>
    <t>IS6-118B</t>
  </si>
  <si>
    <t>Medium Power 18-Inch Subwoofer Black</t>
  </si>
  <si>
    <t>911.1128.900</t>
  </si>
  <si>
    <t>IS6-118C</t>
  </si>
  <si>
    <t>Medium Power 18-Inch Subwoofer Configured-to-Order</t>
  </si>
  <si>
    <t>911.1129.900</t>
  </si>
  <si>
    <t>IS6-118W</t>
  </si>
  <si>
    <t>Medium Power 18-Inch Subwoofer White</t>
  </si>
  <si>
    <t>911.1130.900</t>
  </si>
  <si>
    <t>IS6-118WR</t>
  </si>
  <si>
    <t>Medium Power 18-Inch Subwoofer Weather-Resistant Grey</t>
  </si>
  <si>
    <t>911.1131.900</t>
  </si>
  <si>
    <t>IS6-212B</t>
  </si>
  <si>
    <t>Medium Power Dual 12-Inch Subwoofer Black</t>
  </si>
  <si>
    <t>911.1132.900</t>
  </si>
  <si>
    <t>IS6-212C</t>
  </si>
  <si>
    <t>Medium Power Dual 12-Inch Subwoofer Configured-to-Order</t>
  </si>
  <si>
    <t>911.1133.900</t>
  </si>
  <si>
    <t>IS6-212W</t>
  </si>
  <si>
    <t>Medium Power Dual 12-Inch Subwoofer White</t>
  </si>
  <si>
    <t>911.1134.900</t>
  </si>
  <si>
    <t>IS6-212WR</t>
  </si>
  <si>
    <t>Medium Power Dual 12-Inch Subwoofer Weather-Resistant Grey</t>
  </si>
  <si>
    <t>911.1135.900</t>
  </si>
  <si>
    <t>IS6-215B</t>
  </si>
  <si>
    <t>Medium Power Dual 15-Inch Subwoofer Black</t>
  </si>
  <si>
    <t>911.1136.900</t>
  </si>
  <si>
    <t>IS6-215C</t>
  </si>
  <si>
    <t>Medium Power Dual 15-Inch Subwoofer Configured-to-Order</t>
  </si>
  <si>
    <t>911.1137.900</t>
  </si>
  <si>
    <t>IS6-215W</t>
  </si>
  <si>
    <t>Medium Power Dual 15-Inch Subwoofer White</t>
  </si>
  <si>
    <t>911.1138.900</t>
  </si>
  <si>
    <t>IS6-215WR</t>
  </si>
  <si>
    <t>Medium Power Dual 15-Inch Subwoofer Weather-Resistant Grey</t>
  </si>
  <si>
    <t>911.1139.900</t>
  </si>
  <si>
    <t>IS6-218B</t>
  </si>
  <si>
    <t>Medium Power Dual 18-Inch Subwoofer Black</t>
  </si>
  <si>
    <t>911.1140.900</t>
  </si>
  <si>
    <t>IS6-218C</t>
  </si>
  <si>
    <t>Medium Power Dual 18-Inch Subwoofer Configured-to-Order</t>
  </si>
  <si>
    <t>911.1141.900</t>
  </si>
  <si>
    <t>IS6-218W</t>
  </si>
  <si>
    <t>Medium Power Dual 18-Inch Subwoofer White</t>
  </si>
  <si>
    <t>911.1142.900</t>
  </si>
  <si>
    <t>IS6-218WR</t>
  </si>
  <si>
    <t>Medium Power Dual 18-Inch Subwoofer Weather-Resistant Grey</t>
  </si>
  <si>
    <t>911.1143.900</t>
  </si>
  <si>
    <t>IS8-112B</t>
  </si>
  <si>
    <t>High Power 12-Inch Subwoofer Black</t>
  </si>
  <si>
    <t>911.1144.900</t>
  </si>
  <si>
    <t>IS8-112C</t>
  </si>
  <si>
    <t>High Power 12-Inch Subwoofer Configured-to-Order</t>
  </si>
  <si>
    <t>911.1145.900</t>
  </si>
  <si>
    <t>IS8-112W</t>
  </si>
  <si>
    <t>High Power 12-Inch Subwoofer White</t>
  </si>
  <si>
    <t>911.1146.900</t>
  </si>
  <si>
    <t>IS8-112WR</t>
  </si>
  <si>
    <t>High Power 12-Inch Subwoofer Weather-Resistant Grey</t>
  </si>
  <si>
    <t>911.1147.900</t>
  </si>
  <si>
    <t>IS8-115B</t>
  </si>
  <si>
    <t>High Power 15-Inch Subwoofer Black</t>
  </si>
  <si>
    <t>911.1148.900</t>
  </si>
  <si>
    <t>IS8-115C</t>
  </si>
  <si>
    <t>High Power 15-Inch Subwoofer Configured-to-Order</t>
  </si>
  <si>
    <t>911.1149.900</t>
  </si>
  <si>
    <t>IS8-115W</t>
  </si>
  <si>
    <t>High Power 15-Inch Subwoofer White</t>
  </si>
  <si>
    <t>911.1150.900</t>
  </si>
  <si>
    <t>IS8-115WR</t>
  </si>
  <si>
    <t>High Power 15-Inch Subwoofer Weather-Resistant Grey</t>
  </si>
  <si>
    <t>911.1151.900</t>
  </si>
  <si>
    <t>IS8-118B</t>
  </si>
  <si>
    <t>High Power 18-Inch Subwoofer Black</t>
  </si>
  <si>
    <t>911.1152.900</t>
  </si>
  <si>
    <t>IS8-118C</t>
  </si>
  <si>
    <t>High Power 18-Inch Subwoofer Configured-to-Order</t>
  </si>
  <si>
    <t>911.1153.900</t>
  </si>
  <si>
    <t>IS8-118W</t>
  </si>
  <si>
    <t>High Power 18-Inch Subwoofer White</t>
  </si>
  <si>
    <t>911.1154.900</t>
  </si>
  <si>
    <t>IS8-118WR</t>
  </si>
  <si>
    <t>High Power 18-Inch Subwoofer Weather-Resistant Grey</t>
  </si>
  <si>
    <t>911.1155.900</t>
  </si>
  <si>
    <t>IS8-212B</t>
  </si>
  <si>
    <t>High Power Dual 12-Inch Subwoofer Black</t>
  </si>
  <si>
    <t>911.1156.900</t>
  </si>
  <si>
    <t>IS8-212C</t>
  </si>
  <si>
    <t>High Power Dual 12-Inch Subwoofer Configured-to-Order</t>
  </si>
  <si>
    <t>911.1157.900</t>
  </si>
  <si>
    <t>IS8-212W</t>
  </si>
  <si>
    <t>High Power Dual 12-Inch Subwoofer White</t>
  </si>
  <si>
    <t>911.1158.900</t>
  </si>
  <si>
    <t>IS8-212WR</t>
  </si>
  <si>
    <t>High Power Dual 12-Inch Subwoofer Weather-Resistant Grey</t>
  </si>
  <si>
    <t>911.1159.900</t>
  </si>
  <si>
    <t>IS8-215B</t>
  </si>
  <si>
    <t>High Power Dual 15-Inch Subwoofer Black</t>
  </si>
  <si>
    <t>911.1160.900</t>
  </si>
  <si>
    <t>IS8-215C</t>
  </si>
  <si>
    <t>High Power Dual 15-Inch Subwoofer Configured-to-Order</t>
  </si>
  <si>
    <t>911.1161.900</t>
  </si>
  <si>
    <t>IS8-215W</t>
  </si>
  <si>
    <t>High Power Dual 15-Inch Subwoofer White</t>
  </si>
  <si>
    <t>911.1162.900</t>
  </si>
  <si>
    <t>IS8-215WR</t>
  </si>
  <si>
    <t>High Power Dual 15-Inch Subwoofer Weather-Resistant Grey</t>
  </si>
  <si>
    <t>911.1163.900</t>
  </si>
  <si>
    <t>IS8-218B</t>
  </si>
  <si>
    <t>High Power Dual 18-Inch Subwoofer Black</t>
  </si>
  <si>
    <t>911.1164.900</t>
  </si>
  <si>
    <t>IS8-218C</t>
  </si>
  <si>
    <t>High Power Dual 18-Inch Subwoofer Configured-to-Order</t>
  </si>
  <si>
    <t>911.1165.900</t>
  </si>
  <si>
    <t>IS8-218W</t>
  </si>
  <si>
    <t>High Power Dual 18-Inch Subwoofer White</t>
  </si>
  <si>
    <t>911.1166.900</t>
  </si>
  <si>
    <t>IS8-218WR</t>
  </si>
  <si>
    <t>High Power Dual 18-Inch Subwoofer Weather-Resistant Grey</t>
  </si>
  <si>
    <t>911.1489.900</t>
  </si>
  <si>
    <t>IUB0002WRG</t>
  </si>
  <si>
    <t>U-Bracket for IS-115WR, IS-118WR Weather-Resistant Grey</t>
  </si>
  <si>
    <t>911.1167.900</t>
  </si>
  <si>
    <t>IUB1062B</t>
  </si>
  <si>
    <t>U-Bracket for IC6-1062 Indoor Black</t>
  </si>
  <si>
    <t>911.1168.900</t>
  </si>
  <si>
    <t>IUB1062W</t>
  </si>
  <si>
    <t>U-Bracket for IC6-1062 Indoor White</t>
  </si>
  <si>
    <t>911.1169.900</t>
  </si>
  <si>
    <t>IUB1062WRG</t>
  </si>
  <si>
    <t>U-Bracket for IC6-1062 Weather-Resistant Grey</t>
  </si>
  <si>
    <t>911.1170.900</t>
  </si>
  <si>
    <t>IUB1082B</t>
  </si>
  <si>
    <t>U-Bracket for IC6-1082 Indoor Black</t>
  </si>
  <si>
    <t>911.1171.900</t>
  </si>
  <si>
    <t>IUB1082W</t>
  </si>
  <si>
    <t>U-Bracket for IC6-1082 Indoor White</t>
  </si>
  <si>
    <t>911.1172.900</t>
  </si>
  <si>
    <t>IUB1082WRG</t>
  </si>
  <si>
    <t>U-Bracket for IC6-1082 Weather-Resistant Grey</t>
  </si>
  <si>
    <t>911.1173.900</t>
  </si>
  <si>
    <t>IUB1122B</t>
  </si>
  <si>
    <t>U-Bracket for IP-1122 Black</t>
  </si>
  <si>
    <t>911.1174.900</t>
  </si>
  <si>
    <t>IUB1122W</t>
  </si>
  <si>
    <t>U-Bracket for IP-1122 White</t>
  </si>
  <si>
    <t>911.1175.900</t>
  </si>
  <si>
    <t>IUB1122WRG</t>
  </si>
  <si>
    <t>U-Bracket for IP-1122WR Weather-Resistant Grey</t>
  </si>
  <si>
    <t>911.1176.900</t>
  </si>
  <si>
    <t>IUB112SWRG</t>
  </si>
  <si>
    <t>U-Bracket for IS-112WR Subwoofer Weather-Resistant Grey</t>
  </si>
  <si>
    <t>911.1177.900</t>
  </si>
  <si>
    <t>IUB1152B</t>
  </si>
  <si>
    <t>U-Bracket for IP-1152 Black</t>
  </si>
  <si>
    <t>911.1178.900</t>
  </si>
  <si>
    <t>IUB1152W</t>
  </si>
  <si>
    <t>U-Bracket for IP-1152 White</t>
  </si>
  <si>
    <t>911.1179.900</t>
  </si>
  <si>
    <t>IUB1152WRG</t>
  </si>
  <si>
    <t>U-Bracket for IP-1152WR Weather-Resistant Grey</t>
  </si>
  <si>
    <t>911.1180.900</t>
  </si>
  <si>
    <t>IUB1153B</t>
  </si>
  <si>
    <t>U-Bracket for IP-1153 Black</t>
  </si>
  <si>
    <t>911.1181.900</t>
  </si>
  <si>
    <t>IUB1153W</t>
  </si>
  <si>
    <t>U-Bracket for IP-1153 White</t>
  </si>
  <si>
    <t>911.1182.900</t>
  </si>
  <si>
    <t>IUB1153WRG</t>
  </si>
  <si>
    <t>U-Bracket for IP-1153WR, IS-215/218WR Weather-Resistant Grey</t>
  </si>
  <si>
    <t>911.1183.900</t>
  </si>
  <si>
    <t>IUB2082B</t>
  </si>
  <si>
    <t>U-Bracket for IC6-2082 Indoor Black</t>
  </si>
  <si>
    <t>911.1184.900</t>
  </si>
  <si>
    <t>IUB2082W</t>
  </si>
  <si>
    <t>U-Bracket for IC6-2082 Indoor White</t>
  </si>
  <si>
    <t>911.1185.900</t>
  </si>
  <si>
    <t>IUB2082WRG</t>
  </si>
  <si>
    <t>U-Bracket for IC6-2082 Weather-Resistant Grey</t>
  </si>
  <si>
    <t>911.1186.900</t>
  </si>
  <si>
    <t>IV6-1122/05B</t>
  </si>
  <si>
    <t>12-inch two-way, 120 x 05 (Indoor, Black)</t>
  </si>
  <si>
    <t>Loudspeakers, Modular Vertical Array</t>
  </si>
  <si>
    <t>911.1187.900</t>
  </si>
  <si>
    <t>IV6-1122/05W</t>
  </si>
  <si>
    <t>12-inch two-way, 120 x 05 (Indoor, White)</t>
  </si>
  <si>
    <t>911.1188.900</t>
  </si>
  <si>
    <t>IV6-1122/15B</t>
  </si>
  <si>
    <t>12-inch two-way, 120 x 15 (Indoor, Black)</t>
  </si>
  <si>
    <t>911.1189.900</t>
  </si>
  <si>
    <t>IV6-1122/15W</t>
  </si>
  <si>
    <t>12-inch two-way, 120 x 15 (Indoor, White)</t>
  </si>
  <si>
    <t>911.1190.900</t>
  </si>
  <si>
    <t>IV6-1122C05</t>
  </si>
  <si>
    <t>IV6-1122/05 Configured-to-Order</t>
  </si>
  <si>
    <t>911.1191.900</t>
  </si>
  <si>
    <t>IV6-1122C15</t>
  </si>
  <si>
    <t>IV6-1122/15 Configured-to-Order</t>
  </si>
  <si>
    <t>911.1192.900</t>
  </si>
  <si>
    <t>IV6-1122WR05</t>
  </si>
  <si>
    <t>12-inch two-way, 120 x 05 (Weather-Resistant, Grey)</t>
  </si>
  <si>
    <t>911.1193.900</t>
  </si>
  <si>
    <t>IV6-1122WR05B</t>
  </si>
  <si>
    <t>12-inch two-way, 120 x 05 (Weather-Resistant, Black)</t>
  </si>
  <si>
    <t>911.1194.900</t>
  </si>
  <si>
    <t>IV6-1122WR05W</t>
  </si>
  <si>
    <t>12-inch two-way, 120 x 05 (Weather-Resistant, White)</t>
  </si>
  <si>
    <t>911.1195.900</t>
  </si>
  <si>
    <t>IV6-1122WR15</t>
  </si>
  <si>
    <t>12-inch two-way, 120 x 15 (Weather-Resistant, Grey)</t>
  </si>
  <si>
    <t>911.1196.900</t>
  </si>
  <si>
    <t>IV6-1122WR15B</t>
  </si>
  <si>
    <t>12-inch two-way, 120 x 15 (Weather-Resistant, Black)</t>
  </si>
  <si>
    <t>911.1197.900</t>
  </si>
  <si>
    <t>IV6-1122WR15W</t>
  </si>
  <si>
    <t>12-inch two-way, 120 x 15 (Weather-Resistant, White)</t>
  </si>
  <si>
    <t>911.1198.900</t>
  </si>
  <si>
    <t>IV6-118SB</t>
  </si>
  <si>
    <t>18-inch subwoofer (Indoor, Black)</t>
  </si>
  <si>
    <t>911.1199.900</t>
  </si>
  <si>
    <t>IV6-118SC</t>
  </si>
  <si>
    <t>IV6-118S Configured-to-Order</t>
  </si>
  <si>
    <t>911.1200.900</t>
  </si>
  <si>
    <t>IV6-118SW</t>
  </si>
  <si>
    <t>18-inch subwoofer (Indoor, White)</t>
  </si>
  <si>
    <t>911.1201.900</t>
  </si>
  <si>
    <t>IV6-118SWR</t>
  </si>
  <si>
    <t>18-inch subwoofer (Weather-Resistant, Grey)</t>
  </si>
  <si>
    <t>911.1202.900</t>
  </si>
  <si>
    <t>IV6-118SWRB</t>
  </si>
  <si>
    <t>18-inch subwoofer (Weather-Resistant, Black)</t>
  </si>
  <si>
    <t>911.1203.900</t>
  </si>
  <si>
    <t>IV6-118SWRW</t>
  </si>
  <si>
    <t>18-inch subwoofer (Weather-Resistant, White)</t>
  </si>
  <si>
    <t>911.1204.900</t>
  </si>
  <si>
    <t>IV6-GP-AF</t>
  </si>
  <si>
    <t>IV6 Glidepoint™ array frame (Black)</t>
  </si>
  <si>
    <t>911.1205.900</t>
  </si>
  <si>
    <t>IV6-GP-AFW</t>
  </si>
  <si>
    <t>IV6 Glidepoint™ array frame (White)</t>
  </si>
  <si>
    <t>911.1206.900</t>
  </si>
  <si>
    <t>IV6-LAF-PBB</t>
  </si>
  <si>
    <t>IV6 Light array frame/Pullback bar (Black)</t>
  </si>
  <si>
    <t>911.1207.900</t>
  </si>
  <si>
    <t>IV6-LAF-PBBW</t>
  </si>
  <si>
    <t>IV6 Light array frame/Pullback bar (White)</t>
  </si>
  <si>
    <t>911.1208.900</t>
  </si>
  <si>
    <t>IV6-LAU</t>
  </si>
  <si>
    <t>IV6 Light frame adapter (Black)</t>
  </si>
  <si>
    <t>911.1209.900</t>
  </si>
  <si>
    <t>IV6-LAUW</t>
  </si>
  <si>
    <t>IV6 Light frame adapter (White)</t>
  </si>
  <si>
    <t>911.1210.900</t>
  </si>
  <si>
    <t>IV6-S1</t>
  </si>
  <si>
    <t>Splay bracket pair Type 1 (Black)</t>
  </si>
  <si>
    <t>911.1211.900</t>
  </si>
  <si>
    <t>IV6-S2</t>
  </si>
  <si>
    <t>Splay bracket pair Type 2 (Black)</t>
  </si>
  <si>
    <t>911.1212.900</t>
  </si>
  <si>
    <t>IV6-S2W</t>
  </si>
  <si>
    <t>Splay bracket pair Type 2 (White)</t>
  </si>
  <si>
    <t>911.1213.900</t>
  </si>
  <si>
    <t>IV6-S3</t>
  </si>
  <si>
    <t>Splay bracket pair Type 3 (Black)</t>
  </si>
  <si>
    <t>911.1214.900</t>
  </si>
  <si>
    <t>IV6-S3W</t>
  </si>
  <si>
    <t>Splay bracket pair Type 3 (White)</t>
  </si>
  <si>
    <t>911.1215.900</t>
  </si>
  <si>
    <t>IV6-SB-AF</t>
  </si>
  <si>
    <t>IV6 Sub behind array frame (Black)</t>
  </si>
  <si>
    <t>911.1216.900</t>
  </si>
  <si>
    <t>IV6-SB-AFW</t>
  </si>
  <si>
    <t>IV6 Sub behind array frame (White)</t>
  </si>
  <si>
    <t>911.1217.900</t>
  </si>
  <si>
    <t>IVY1082B</t>
  </si>
  <si>
    <t>Vertical Yoke for IC6-1082 Indoor Black</t>
  </si>
  <si>
    <t>911.1218.900</t>
  </si>
  <si>
    <t>IVY1082W</t>
  </si>
  <si>
    <t>Vertical Yoke for IC6-1082 Indoor White</t>
  </si>
  <si>
    <t>911.1219.900</t>
  </si>
  <si>
    <t>IVY1122B</t>
  </si>
  <si>
    <t>Vertical Yoke for IP-1122 Black</t>
  </si>
  <si>
    <t>911.1220.900</t>
  </si>
  <si>
    <t>IVY1122W</t>
  </si>
  <si>
    <t>Vertical Yoke for IP-1122 White</t>
  </si>
  <si>
    <t>911.1221.900</t>
  </si>
  <si>
    <t>IVY1152B</t>
  </si>
  <si>
    <t>Vertical Yoke for IP-1152 Black</t>
  </si>
  <si>
    <t>911.1222.900</t>
  </si>
  <si>
    <t>IVY1152W</t>
  </si>
  <si>
    <t>Vertical Yoke for IP-1152 White</t>
  </si>
  <si>
    <t>911.1223.900</t>
  </si>
  <si>
    <t>IVY1153B</t>
  </si>
  <si>
    <t>Vertical Yoke for IP-1153 Black</t>
  </si>
  <si>
    <t>911.1224.900</t>
  </si>
  <si>
    <t>IVY1153W</t>
  </si>
  <si>
    <t>Vertical Yoke for IP-1153 White</t>
  </si>
  <si>
    <t>911.1225.900</t>
  </si>
  <si>
    <t>IVY2082B</t>
  </si>
  <si>
    <t>Vertical Yoke for IC6-2082 Indoor Black</t>
  </si>
  <si>
    <t>911.1226.900</t>
  </si>
  <si>
    <t>IVY2082W</t>
  </si>
  <si>
    <t>Vertical Yoke for IC6-2082 Indoor White</t>
  </si>
  <si>
    <t>911.1741.900</t>
  </si>
  <si>
    <t>LVH-900AFB</t>
  </si>
  <si>
    <t>LVH-900 Array Frame, Black (For Indoor Use Only)</t>
  </si>
  <si>
    <t>911.1742.900</t>
  </si>
  <si>
    <t>LVH-900AFW</t>
  </si>
  <si>
    <t>LVH-900 Array Frame, White (For Indoor Use Only)</t>
  </si>
  <si>
    <t>911.1754.900</t>
  </si>
  <si>
    <t>LVH-900ASPTP</t>
  </si>
  <si>
    <t>LVH-900/AS Mid Frequency and High Frequency Pass Thru Panel</t>
  </si>
  <si>
    <t>911.1743.900</t>
  </si>
  <si>
    <t>LVH-900PBB</t>
  </si>
  <si>
    <t>LVH-900 Pull Back Bar, Black (For Indoor Use Only)</t>
  </si>
  <si>
    <t>911.1744.900</t>
  </si>
  <si>
    <t>LVH-900PBW</t>
  </si>
  <si>
    <t>LVH-900 Pull Back Bar, White (For Indoor Use Only)</t>
  </si>
  <si>
    <t>911.1747.900</t>
  </si>
  <si>
    <t>LVH-900SP1B</t>
  </si>
  <si>
    <t>LVH-900 Splay Plate Pair Type 1 , Black (Use for 0, 10, 20 degree splay angles)</t>
  </si>
  <si>
    <t>911.1749.900</t>
  </si>
  <si>
    <t>LVH-900SP1G</t>
  </si>
  <si>
    <t>LVH-900 Splay Plate Pair Type 1 , Grey (Use for 0, 10, 20 degree splay angles)</t>
  </si>
  <si>
    <t>911.1748.900</t>
  </si>
  <si>
    <t>LVH-900SP1W</t>
  </si>
  <si>
    <t>LVH-900 Splay Plate Pair Type 1 , White (Use for 0, 10, 20 degree splay angles)</t>
  </si>
  <si>
    <t>911.1751.900</t>
  </si>
  <si>
    <t>LVH-900SP2B</t>
  </si>
  <si>
    <t>LVH-900 Splay Plate Pair Type 2 , Black (Use for 30 degree splay angles)</t>
  </si>
  <si>
    <t>911.1753.900</t>
  </si>
  <si>
    <t>LVH-900SP2G</t>
  </si>
  <si>
    <t>LVH-900 Splay Plate Pair Type 2 , Grey (Use for 30 degree splay angles)</t>
  </si>
  <si>
    <t>911.1752.900</t>
  </si>
  <si>
    <t>LVH-900SP2W</t>
  </si>
  <si>
    <t>LVH-900 Splay Plate Pair Type 2 , White (Use for 30 degree splay angles)</t>
  </si>
  <si>
    <t>911.1745.900</t>
  </si>
  <si>
    <t>LVH-900UBB</t>
  </si>
  <si>
    <t>LVH-900 U-Bracket, Black (For Indoor Use Only)</t>
  </si>
  <si>
    <t>911.1746.900</t>
  </si>
  <si>
    <t>LVH-900UBW</t>
  </si>
  <si>
    <t>LVH-900 U-Bracket, White (For Indoor Use Only)</t>
  </si>
  <si>
    <t>911.1778.900</t>
  </si>
  <si>
    <t>LVH-906/APB</t>
  </si>
  <si>
    <t>Large Format, High Output, Horn Loaded 4 x 12-inch 3-Way, Variable Vertical Dispersion x 60 Horizontal, Active Plus, Black (Priced Individually, Sold in Pairs)</t>
  </si>
  <si>
    <t>Loudspeakers, Beamforming Venue Horn</t>
  </si>
  <si>
    <t>911.1779.900</t>
  </si>
  <si>
    <t>LVH-906/APW</t>
  </si>
  <si>
    <t>Large Format, High Output, Horn Loaded 4 x 12-inch 3-Way, Variable Vertical Dispersion x 60 Horizontal, Active Plus, White (Priced Individually, Sold in Pairs)</t>
  </si>
  <si>
    <t>911.0927.900</t>
  </si>
  <si>
    <t>LVH-906/ASB</t>
  </si>
  <si>
    <t>Large Format, High Output, Horn Loaded 4 x 12-inch 3-Way, Variable Vertical Dispersion x 60 Horizontal, Active Standard, Black</t>
  </si>
  <si>
    <t>911.0928.900</t>
  </si>
  <si>
    <t>LVH-906/ASW</t>
  </si>
  <si>
    <t>Large Format, High Output, Horn Loaded 4 x 12-inch 3-Way, Variable Vertical Dispersion x 60 Horizontal, Active Standard, White</t>
  </si>
  <si>
    <t>911.1783.900</t>
  </si>
  <si>
    <t>LVH-906C/AP</t>
  </si>
  <si>
    <t>Large Format, High Output, Horn Loaded 4 x 12-inch 3-Way, Variable Vertical Dispersion x 60 Horizontal, Active Plus, Custom Color (Priced Individually, Sold in Pairs)</t>
  </si>
  <si>
    <t>911.0929.900</t>
  </si>
  <si>
    <t>LVH-906C/AS</t>
  </si>
  <si>
    <t>Large Format, High Output, Horn Loaded 4 x 12-inch 3-Way, Variable Vertical Dispersion x 60 Horizontal, Active Standard, Custom Color</t>
  </si>
  <si>
    <t>911.1782.900</t>
  </si>
  <si>
    <t>LVH-906WR/APB</t>
  </si>
  <si>
    <t>Large Format, High Output, Horn Loaded 4 x 12-inch 3-Way, Variable Vertical Dispersion x 60 Horizontal, Active Plus, Weather-Resistant Black (Priced Individually, Sold in Pairs)</t>
  </si>
  <si>
    <t>911.1780.900</t>
  </si>
  <si>
    <t>LVH-906WR/APG</t>
  </si>
  <si>
    <t>Large Format, High Output, Horn Loaded 4 x 12-inch 3-Way, Variable Vertical Dispersion x 60 Horizontal, Active Plus, Weather-Resistant Grey (Priced Individually, Sold in Pairs)</t>
  </si>
  <si>
    <t>911.1781.900</t>
  </si>
  <si>
    <t>LVH-906WR/APW</t>
  </si>
  <si>
    <t>Large Format, High Output, Horn Loaded 4 x 12-inch 3-Way, Variable Vertical Dispersion x 60 Horizontal, Active Plus, Weather-Resistant White (Priced Individually, Sold in Pairs)</t>
  </si>
  <si>
    <t>911.0931.900</t>
  </si>
  <si>
    <t>LVH-906WR/ASB</t>
  </si>
  <si>
    <t>Large Format, High Output, Horn Loaded 4 x 12-inch 3-Way, Variable Vertical Dispersion x 60 Horizontal, Active Standard, Weather-Resistant Black</t>
  </si>
  <si>
    <t>911.0930.900</t>
  </si>
  <si>
    <t>LVH-906WR/ASG</t>
  </si>
  <si>
    <t>Large Format, High Output, Horn Loaded 4 x 12-inch 3-Way, Variable Vertical Dispersion x 60 Horizontal, Active Standard, Weather-Resistant Grey</t>
  </si>
  <si>
    <t>911.0932.900</t>
  </si>
  <si>
    <t>LVH-906WR/ASW</t>
  </si>
  <si>
    <t>Large Format, High Output, Horn Loaded 4 x 12-inch 3-Way, Variable Vertical Dispersion x 60 Horizontal, Active Standard, Weather-Resistant White</t>
  </si>
  <si>
    <t>911.1837.900</t>
  </si>
  <si>
    <t>LVH-906WRC/AP</t>
  </si>
  <si>
    <t>Large Format, High Output, Horn Loaded 4 x 12-inch 3-Way, Variable Vertical Dispersion x 60 Horizontal, Active Plus, Weather-Resistant Custom Color (Priced Individually, Sold in Pairs)</t>
  </si>
  <si>
    <t>911.1835.900</t>
  </si>
  <si>
    <t>LVH-906WRC/AS</t>
  </si>
  <si>
    <t>Large Format, High Output, Horn Loaded 4 x 12-inch 3-Way, Variable Vertical Dispersion x 60 Horizontal, Active Standard, Weather-Resistant Custom Color</t>
  </si>
  <si>
    <t>911.1784.900</t>
  </si>
  <si>
    <t>LVH-909/APB</t>
  </si>
  <si>
    <t>Large Format, High Output, Horn Loaded 4 x 12-inch 3-Way, Variable Vertical Dispersion x 90 Horizontal, Active Plus, Black (Priced Individually, Sold in Pairs)</t>
  </si>
  <si>
    <t>911.1785.900</t>
  </si>
  <si>
    <t>LVH-909/APW</t>
  </si>
  <si>
    <t>Large Format, High Output, Horn Loaded 4 x 12-inch 3-Way, Variable Vertical Dispersion x 90 Horizontal, Active Plus, White (Priced Individually, Sold in Pairs)</t>
  </si>
  <si>
    <t>911.0933.900</t>
  </si>
  <si>
    <t>LVH-909/ASB</t>
  </si>
  <si>
    <t>Large Format, High Output, Horn Loaded 4 x 12-inch 3-Way, Variable Vertical Dispersion x 90 Horizontal, Active Standard, Black</t>
  </si>
  <si>
    <t>911.0934.900</t>
  </si>
  <si>
    <t>LVH-909/ASW</t>
  </si>
  <si>
    <t>Large Format, High Output, Horn Loaded 4 x 12-inch 3-Way, Variable Vertical Dispersion x 90 Horizontal, Active Standard, White</t>
  </si>
  <si>
    <t>911.1789.900</t>
  </si>
  <si>
    <t>LVH-909C/AP</t>
  </si>
  <si>
    <t>Large Format, High Output, Horn Loaded 4 x 12-inch 3-Way, Variable Vertical Dispersion x 90 Horizontal, Active Plus, Custom Color (Priced Individually, Sold in Pairs)</t>
  </si>
  <si>
    <t>911.0935.900</t>
  </si>
  <si>
    <t>LVH-909C/AS</t>
  </si>
  <si>
    <t>Large Format, High Output, Horn Loaded 4 x 12-inch 3-Way, Variable Vertical Dispersion x 90 Horizontal, Active Standard, Custom Color</t>
  </si>
  <si>
    <t>911.1787.900</t>
  </si>
  <si>
    <t>LVH-909WR/APB</t>
  </si>
  <si>
    <t>Large Format, High Output, Horn Loaded 4 x 12-inch 3-Way, Variable Vertical Dispersion x 90 Horizontal, Active Plus, Weather-Resistant Black (Priced Individually, Sold in Pairs)</t>
  </si>
  <si>
    <t>911.1786.900</t>
  </si>
  <si>
    <t>LVH-909WR/APG</t>
  </si>
  <si>
    <t>Large Format, High Output, Horn Loaded 4 x 12-inch 3-Way, Variable Vertical Dispersion x 90 Horizontal, Active Plus, Weather-Resistant Grey (Priced Individually, Sold in Pairs)</t>
  </si>
  <si>
    <t>911.1788.900</t>
  </si>
  <si>
    <t>LVH-909WR/APW</t>
  </si>
  <si>
    <t>Large Format, High Output,  Horn Loaded 4 x 12-inch 3-Way, Variable Vertical Dispersion x 90 Horizontal, Active Plus, Weather-Resistant White (Priced Individually, Sold in Pairs)</t>
  </si>
  <si>
    <t>911.0937.900</t>
  </si>
  <si>
    <t>LVH-909WR/ASB</t>
  </si>
  <si>
    <t>Large Format, High Output, Horn Loaded 4 x 12-inch 3-Way, Variable Vertical Dispersion x 90 Horizontal, Active Standard, Weather-Resistant Black</t>
  </si>
  <si>
    <t>911.0936.900</t>
  </si>
  <si>
    <t>LVH-909WR/ASG</t>
  </si>
  <si>
    <t>Large Format, High Output, Horn Loaded 4 x 12-inch 3-Way, Variable Vertical Dispersion x 90 Horizontal, Active Standard, Weather-Resistant Grey</t>
  </si>
  <si>
    <t>911.0917.900</t>
  </si>
  <si>
    <t>LVH-909WR/ASW</t>
  </si>
  <si>
    <t>Large Format, High Output, Horn Loaded 4 x 12-inch 3-Way, Variable Vertical Dispersion x 90 Horizontal, Active Standard, Weather-Resistant White</t>
  </si>
  <si>
    <t>911.1838.900</t>
  </si>
  <si>
    <t>LVH-909WRC/AP</t>
  </si>
  <si>
    <t>Large Format, High Output, Horn Loaded 4 x 12-inch 3-Way, Variable Vertical Dispersion x 90 Horizontal, Active Plus, Weather-Resistant Custom Color (Priced Individually, Sold in Pairs)</t>
  </si>
  <si>
    <t>911.1836.900</t>
  </si>
  <si>
    <t>LVH-909WRC/AS</t>
  </si>
  <si>
    <t>Large Format, High Output, Horn Loaded 4 x 12-inch 3-Way, Variable Vertical Dispersion x 90 Horizontal, Active Standard, Weather-Resistant Custom Color</t>
  </si>
  <si>
    <t>911.0601.900</t>
  </si>
  <si>
    <t>M10EYBLTKIT</t>
  </si>
  <si>
    <t>Eyebolt Kit 10 mm (4 Bolts Per Kit)</t>
  </si>
  <si>
    <t>911.0602.900</t>
  </si>
  <si>
    <t>M6EYBLTKIT</t>
  </si>
  <si>
    <t>Eyebolt Kit 6 mm (4 Bolts Per Kit)</t>
  </si>
  <si>
    <t>911.1227.900</t>
  </si>
  <si>
    <t>MX10-B</t>
  </si>
  <si>
    <t>Monitor 2-Way 10-Inch Coax Black</t>
  </si>
  <si>
    <t>Stage Monitors</t>
  </si>
  <si>
    <t>911.1228.900</t>
  </si>
  <si>
    <t>MX8-B</t>
  </si>
  <si>
    <t>Monitor 2-Way 8-Inch Coax Black</t>
  </si>
  <si>
    <t>911.0603.900</t>
  </si>
  <si>
    <t>MX-Y10B</t>
  </si>
  <si>
    <t>MX10 Yoke Bracket Black</t>
  </si>
  <si>
    <t>911.0605.900</t>
  </si>
  <si>
    <t>MX-Y8B</t>
  </si>
  <si>
    <t>MX8 Yoke Bracket Black</t>
  </si>
  <si>
    <t>911.1229.900</t>
  </si>
  <si>
    <t>PMB-1RR</t>
  </si>
  <si>
    <t>Pole Mount Bracket, Single Loudspeaker</t>
  </si>
  <si>
    <t>911.1230.900</t>
  </si>
  <si>
    <t>PMB-2RR</t>
  </si>
  <si>
    <t>Pole Mount Bracket, Single/Dual Loudspeakers, Pan-Tilt</t>
  </si>
  <si>
    <t>911.1231.900</t>
  </si>
  <si>
    <t>PMB-BAND</t>
  </si>
  <si>
    <t>Pole Mount Bracket Banding, 92 Inches (234 Cm)</t>
  </si>
  <si>
    <t>911.1232.900</t>
  </si>
  <si>
    <t>PY1-EN750-1550</t>
  </si>
  <si>
    <t>Lift point for array frames (Black)</t>
  </si>
  <si>
    <t>911.1233.900</t>
  </si>
  <si>
    <t>PY1-EN750-1550W</t>
  </si>
  <si>
    <t>Lift point for array frames (White)</t>
  </si>
  <si>
    <t>911.1234.900</t>
  </si>
  <si>
    <t>R.15COAX</t>
  </si>
  <si>
    <t>Full-Range 2-Way 6.5-Inch Coax Grey</t>
  </si>
  <si>
    <t>Loudspeakers, Outdoor</t>
  </si>
  <si>
    <t>911.1235.900</t>
  </si>
  <si>
    <t>R.15COAXB</t>
  </si>
  <si>
    <t>Full-Range 2-Way 6.5-Inch Coax Black</t>
  </si>
  <si>
    <t>911.1236.900</t>
  </si>
  <si>
    <t>R.25-94TZ</t>
  </si>
  <si>
    <t>Full-Range 2-Way 8-Inch 90 X 40 Grey 70V/100V</t>
  </si>
  <si>
    <t>911.1237.900</t>
  </si>
  <si>
    <t>R.25-94Z</t>
  </si>
  <si>
    <t>Full-Range 2-Way 8-Inch 90 X 40 Grey</t>
  </si>
  <si>
    <t>911.1238.900</t>
  </si>
  <si>
    <t>R.35-3896</t>
  </si>
  <si>
    <t>Full-Range 3-Way 8-Inch 90 X 60 Grey</t>
  </si>
  <si>
    <t>911.1239.900</t>
  </si>
  <si>
    <t>R.35-3896B</t>
  </si>
  <si>
    <t>Full-Range 3-Way 8-Inch 90 X 60 Black</t>
  </si>
  <si>
    <t>911.1241.900</t>
  </si>
  <si>
    <t>R.35COAX</t>
  </si>
  <si>
    <t>Full-Range 2-Way 10-Inch Coax Grey</t>
  </si>
  <si>
    <t>911.1242.900</t>
  </si>
  <si>
    <t>R.35COAXB</t>
  </si>
  <si>
    <t>Full-Range 2-Way 10-Inch Coax Black</t>
  </si>
  <si>
    <t>911.1243.900</t>
  </si>
  <si>
    <t>R.5-66MAX</t>
  </si>
  <si>
    <t>Full-Range 2-Way 12-Inch High Output 60 X 60 Grey</t>
  </si>
  <si>
    <t>911.1244.900</t>
  </si>
  <si>
    <t>R.5-66MAXB</t>
  </si>
  <si>
    <t>Full-Range 2-Way 12-Inch High Output 60 X 60 Black</t>
  </si>
  <si>
    <t>911.1245.900</t>
  </si>
  <si>
    <t>R.5-66TZ</t>
  </si>
  <si>
    <t>Full-Range 2-Way 12-Inch Horn Loaded 60 X 60 Grey 70V/100V</t>
  </si>
  <si>
    <t>911.1246.900</t>
  </si>
  <si>
    <t>R.5-66Z</t>
  </si>
  <si>
    <t>Full-Range 2-Way 12-Inch Horn Loaded 60 X 60 Grey</t>
  </si>
  <si>
    <t>911.1247.900</t>
  </si>
  <si>
    <t>R.5-94TZ</t>
  </si>
  <si>
    <t>Full-Range 2-Way 12-Inch Horn Loaded 90 X 40 Grey 70V/100V</t>
  </si>
  <si>
    <t>911.1248.900</t>
  </si>
  <si>
    <t>R.5-94Z</t>
  </si>
  <si>
    <t>Full-Range 2-Way 12-Inch Horn Loaded 90 X 40 Grey</t>
  </si>
  <si>
    <t>911.1249.900</t>
  </si>
  <si>
    <t>R.5-96MAX</t>
  </si>
  <si>
    <t>Full-Range 2-Way 12-Inch High Output 90 X 60 Grey</t>
  </si>
  <si>
    <t>911.1250.900</t>
  </si>
  <si>
    <t>R.5-96MAXB</t>
  </si>
  <si>
    <t>Full-Range 2-Way 12-Inch High Output 90 X 60 Black</t>
  </si>
  <si>
    <t>911.1251.900</t>
  </si>
  <si>
    <t>R.5-99TZ</t>
  </si>
  <si>
    <t>Full-Range 2-Way 12-Inch Horn Loaded 90 X 90 Grey 70V/100V</t>
  </si>
  <si>
    <t>911.1252.900</t>
  </si>
  <si>
    <t>R.5-99Z</t>
  </si>
  <si>
    <t>Full-Range 2-Way 12-Inch Horn Loaded 90 X 90 Grey</t>
  </si>
  <si>
    <t>911.1253.900</t>
  </si>
  <si>
    <t>R.5COAX66</t>
  </si>
  <si>
    <t>Full-Range 2-Way 12-Inch Coax 60 X 60 Grey</t>
  </si>
  <si>
    <t>911.1254.900</t>
  </si>
  <si>
    <t>R.5COAX66B</t>
  </si>
  <si>
    <t>Full-Range 2-Way 12-Inch Coax 60 X 60 Black</t>
  </si>
  <si>
    <t>911.1255.900</t>
  </si>
  <si>
    <t>R.5COAX66BT</t>
  </si>
  <si>
    <t>Full-Range 2-Way 12-Inch Coax 60 X 60 Black 70V/100V</t>
  </si>
  <si>
    <t>911.1256.900</t>
  </si>
  <si>
    <t>R.5COAX66T</t>
  </si>
  <si>
    <t>Full-Range 2-Way 12-Inch Coax 60 X 60 Grey 70V/100V</t>
  </si>
  <si>
    <t>911.1257.900</t>
  </si>
  <si>
    <t>R.5COAX99</t>
  </si>
  <si>
    <t>Full-Range 2-Way 12-Inch Coax 90 X 90 Grey</t>
  </si>
  <si>
    <t>911.1258.900</t>
  </si>
  <si>
    <t>R.5COAX99B</t>
  </si>
  <si>
    <t>Full-Range 2-Way 12-Inch Coax 90 X 90 Black</t>
  </si>
  <si>
    <t>911.1259.900</t>
  </si>
  <si>
    <t>R.5COAX99BT</t>
  </si>
  <si>
    <t>Full-Range 2-Way 12-Inch Coax 90 X 90 Black 70V/100V</t>
  </si>
  <si>
    <t>911.1260.900</t>
  </si>
  <si>
    <t>R.5COAX99T</t>
  </si>
  <si>
    <t>Full-Range 2-Way 12-Inch Coax 90 X 90 Grey 70V/100V</t>
  </si>
  <si>
    <t>911.1261.900</t>
  </si>
  <si>
    <t>R.5HP</t>
  </si>
  <si>
    <t>Full-Range 3-Way 12-Inch Horn Loaded 60 X 40 Grey</t>
  </si>
  <si>
    <t>911.1262.900</t>
  </si>
  <si>
    <t>R.5HPT</t>
  </si>
  <si>
    <t>Full-Range 3-Way 12-Inch Horn Loaded 60 X 40 Grey 70V/100V</t>
  </si>
  <si>
    <t>911.1263.900</t>
  </si>
  <si>
    <t>R.5HPT-R</t>
  </si>
  <si>
    <t>Full-Range 3-Way 12-Inch Horn Loaded 60 X 40 Grey 70V/100V Racing</t>
  </si>
  <si>
    <t>911.1264.900</t>
  </si>
  <si>
    <t>R.5-V2200</t>
  </si>
  <si>
    <t>Dual-Driver Horn Loaded System For High Level Paging</t>
  </si>
  <si>
    <t>911.1265.900</t>
  </si>
  <si>
    <t>R1-64Z</t>
  </si>
  <si>
    <t>Full-Range 2-Way 12-Inch Large Format Horn Loaded 50 X 35 Grey</t>
  </si>
  <si>
    <t>911.1267.900</t>
  </si>
  <si>
    <t>R1-66Z</t>
  </si>
  <si>
    <t>Full-Range 2-Way 12-Inch Large Format Horn Loaded 60 X 60 Grey</t>
  </si>
  <si>
    <t>911.1269.900</t>
  </si>
  <si>
    <t>R1-94Z</t>
  </si>
  <si>
    <t>Full-Range 2-Way 12-Inch Large Format Horn Loaded 80 X 35 Grey</t>
  </si>
  <si>
    <t>911.1271.900</t>
  </si>
  <si>
    <t>R1-xx-CTO</t>
  </si>
  <si>
    <t>R1 Configured-To-Order (CTO)</t>
  </si>
  <si>
    <t>911.1272.900</t>
  </si>
  <si>
    <t>R2-474Z</t>
  </si>
  <si>
    <t>Full-Range 3-Way Dual 12-Inch High Output Horn Loaded 40-70 X 40</t>
  </si>
  <si>
    <t>911.1274.900</t>
  </si>
  <si>
    <t>R2-52MAX</t>
  </si>
  <si>
    <t>Full-Range 3-Way Dual 12-Inch, Dual M200Hp Mf Drivers, High Output 50 X 20</t>
  </si>
  <si>
    <t>911.1275.900</t>
  </si>
  <si>
    <t>R2-52Z</t>
  </si>
  <si>
    <t>Full-Range 3-Way Dual 12-Inch High Output Horn Loaded 50 X 20</t>
  </si>
  <si>
    <t>911.1277.900</t>
  </si>
  <si>
    <t>R2-64MAX</t>
  </si>
  <si>
    <t>Full-Range 3-Way Dual 12-Inch High Output 60 X 40</t>
  </si>
  <si>
    <t>911.1278.900</t>
  </si>
  <si>
    <t>R2-66MAX</t>
  </si>
  <si>
    <t>Full-Range 3-Way Dual 12-Inch High Output 60 X 60</t>
  </si>
  <si>
    <t>911.1279.900</t>
  </si>
  <si>
    <t>R2-694Z</t>
  </si>
  <si>
    <t>Full-Range 3-Way Dual 12-Inch High Output Horn Loaded 60-90 X 40</t>
  </si>
  <si>
    <t>911.1281.900</t>
  </si>
  <si>
    <t>R2-77Z</t>
  </si>
  <si>
    <t>Full-Range 3-Way Dual 12-Inch High Output Horn Loaded 60 X 60</t>
  </si>
  <si>
    <t>911.1283.900</t>
  </si>
  <si>
    <t>R2-94MAX</t>
  </si>
  <si>
    <t>Full-Range 3-Way Dual 12-Inch High Output 90 X 40</t>
  </si>
  <si>
    <t>911.1284.900</t>
  </si>
  <si>
    <t>R2-94Z</t>
  </si>
  <si>
    <t>Full-Range 3-Way Dual 12-Inch High Output Horn Loaded 90 X 40</t>
  </si>
  <si>
    <t>911.1286.900</t>
  </si>
  <si>
    <t>R2-MAX-CTO</t>
  </si>
  <si>
    <t>R2-Max Configured-To-Order (CTO)</t>
  </si>
  <si>
    <t>911.1287.900</t>
  </si>
  <si>
    <t>R2-xx-CTO</t>
  </si>
  <si>
    <t>R2 Configured-To-Order</t>
  </si>
  <si>
    <t>911.1293.900</t>
  </si>
  <si>
    <t>R-FRY35</t>
  </si>
  <si>
    <t>Full Rotation Yoke for R.35 Enclosures (Grey)</t>
  </si>
  <si>
    <t>911.1294.900</t>
  </si>
  <si>
    <t>R-FRY35B</t>
  </si>
  <si>
    <t>Full Rotation Yoke for R.35 Enclosures (Black)</t>
  </si>
  <si>
    <t>911.1295.900</t>
  </si>
  <si>
    <t>RMG-200A</t>
  </si>
  <si>
    <t>Voice Range Announcement System</t>
  </si>
  <si>
    <t>Loudspeakers, Voice Projection</t>
  </si>
  <si>
    <t>911.1296.900</t>
  </si>
  <si>
    <t>RMG-200AT</t>
  </si>
  <si>
    <t>Voice Range Announcement System 70V/100V</t>
  </si>
  <si>
    <t>911.1297.900</t>
  </si>
  <si>
    <t>RMG-GRL</t>
  </si>
  <si>
    <t>Grille Kit For RMG-200 Loudspeakers</t>
  </si>
  <si>
    <t>911.1298.900</t>
  </si>
  <si>
    <t>RSH-462</t>
  </si>
  <si>
    <t>Exponential FocusedArray™ High Level Horn System</t>
  </si>
  <si>
    <t>911.1299.900</t>
  </si>
  <si>
    <t>RSH-GRL</t>
  </si>
  <si>
    <t>Grille Kit For RSH-462 Loudspeakers</t>
  </si>
  <si>
    <t>911.1300.900</t>
  </si>
  <si>
    <t>R-VTY15</t>
  </si>
  <si>
    <t>Vari-Tilt Yoke for R.15 Enclosures (Grey)</t>
  </si>
  <si>
    <t>911.1301.900</t>
  </si>
  <si>
    <t>R-VTY15B</t>
  </si>
  <si>
    <t>Vari-Tilt Yoke for R.15 Enclosures (Black)</t>
  </si>
  <si>
    <t>911.1302.900</t>
  </si>
  <si>
    <t>R-VTY35</t>
  </si>
  <si>
    <t>Vari-Tilt Yoke for R.35 Enclosures (Grey)</t>
  </si>
  <si>
    <t>911.1303.900</t>
  </si>
  <si>
    <t>R-VTY35B</t>
  </si>
  <si>
    <t>Vari-Tilt Yoke for R.35 Enclosures (Black)</t>
  </si>
  <si>
    <t>911.1304.900</t>
  </si>
  <si>
    <t>SBR54B</t>
  </si>
  <si>
    <t>I SERIES Subwoofer Behind Balancepoint Fly Rails (54") Black</t>
  </si>
  <si>
    <t>911.1305.900</t>
  </si>
  <si>
    <t>SBR54W</t>
  </si>
  <si>
    <t>I SERIES Subwoofer Behind Balancepoint Fly Rails (54") White</t>
  </si>
  <si>
    <t>911.1306.900</t>
  </si>
  <si>
    <t>TRC400</t>
  </si>
  <si>
    <t>Transformer 400W, 4 Ohms</t>
  </si>
  <si>
    <t>911.1307.900</t>
  </si>
  <si>
    <t>TRC400-8</t>
  </si>
  <si>
    <t>Tranformer 400W, 8 Ohms</t>
  </si>
  <si>
    <t>911.0566.900</t>
  </si>
  <si>
    <t>V2-1296B</t>
  </si>
  <si>
    <t>Full-Range 2-Way 12-Inch 90 X 60 Black</t>
  </si>
  <si>
    <t>911.0567.900</t>
  </si>
  <si>
    <t>V2-1296W</t>
  </si>
  <si>
    <t>Full-Range 2-Way 12-Inch 90 X 60 White</t>
  </si>
  <si>
    <t>911.0568.900</t>
  </si>
  <si>
    <t>V2-1596B</t>
  </si>
  <si>
    <t>Full-Range 2-Way 15-Inch 90 X 60 Black</t>
  </si>
  <si>
    <t>911.0569.900</t>
  </si>
  <si>
    <t>V2-1596W</t>
  </si>
  <si>
    <t>Full-Range 2-Way 15-Inch 90 X 60 White</t>
  </si>
  <si>
    <t>911.0578.900</t>
  </si>
  <si>
    <t>V2-212SB</t>
  </si>
  <si>
    <t>Subwoofer 2 X 12-Inch Black</t>
  </si>
  <si>
    <t>911.0580.900</t>
  </si>
  <si>
    <t>V2-215SB</t>
  </si>
  <si>
    <t>Subwoofer 2 X 15-Inch Black</t>
  </si>
  <si>
    <t>911.1308.900</t>
  </si>
  <si>
    <t>V2-26B</t>
  </si>
  <si>
    <t>Full-Range 2-Way Dual 6-Inch 90 X 70 Black</t>
  </si>
  <si>
    <t>Loudspeakers, Compact Point Source</t>
  </si>
  <si>
    <t>911.1309.900</t>
  </si>
  <si>
    <t>V2-26W</t>
  </si>
  <si>
    <t>Full-Range 2-Way Dual 6-Inch 90 X 70 White</t>
  </si>
  <si>
    <t>911.0574.900</t>
  </si>
  <si>
    <t>V2-28B</t>
  </si>
  <si>
    <t>Full-Range 2-Way Dual 8-Inch 90 X 70 Black</t>
  </si>
  <si>
    <t>911.0575.900</t>
  </si>
  <si>
    <t>V2-28BT</t>
  </si>
  <si>
    <t>Full-Range 2-Way Dual 8-Inch 90 X 70 70V/100V Black</t>
  </si>
  <si>
    <t>911.0576.900</t>
  </si>
  <si>
    <t>V2-28W</t>
  </si>
  <si>
    <t>Full-Range 2-Way Dual 8-Inch 90 X 70 White</t>
  </si>
  <si>
    <t>911.0577.900</t>
  </si>
  <si>
    <t>V2-28WT</t>
  </si>
  <si>
    <t>Full-Range 2-Way Dual 8-Inch 90 X 70 70V/100V White</t>
  </si>
  <si>
    <t>911.1310.900</t>
  </si>
  <si>
    <t>V2-3294B</t>
  </si>
  <si>
    <t>Full-Range 3-Way 12-Inch 90 X 40 Black</t>
  </si>
  <si>
    <t>911.1311.900</t>
  </si>
  <si>
    <t>V2-3294W</t>
  </si>
  <si>
    <t>Full-Range 3-Way 12-Inch 90 X 40 White</t>
  </si>
  <si>
    <t>911.1312.900</t>
  </si>
  <si>
    <t>V2-3594B</t>
  </si>
  <si>
    <t>Full-Range 3-Way 15-Inch 90 X 40 Black</t>
  </si>
  <si>
    <t>911.1313.900</t>
  </si>
  <si>
    <t>V2-3594W</t>
  </si>
  <si>
    <t>Full-Range 3-Way 15-Inch 90 X 40 White</t>
  </si>
  <si>
    <t>911.1314.900</t>
  </si>
  <si>
    <t>V2-6B</t>
  </si>
  <si>
    <t>Full-Range 2-Way 6-Inch 90 X 70 Black</t>
  </si>
  <si>
    <t>911.1315.900</t>
  </si>
  <si>
    <t>V2-6W</t>
  </si>
  <si>
    <t>Full-Range 2-Way 6-Inch 90 X 70 White</t>
  </si>
  <si>
    <t>911.0570.900</t>
  </si>
  <si>
    <t>V2-8B</t>
  </si>
  <si>
    <t>Full-Range 2-Way 8-Inch 90 X 70 Black</t>
  </si>
  <si>
    <t>911.0571.900</t>
  </si>
  <si>
    <t>V2-8BT</t>
  </si>
  <si>
    <t>Full-Range 2-Way 8-Inch 90 X 70 70V/100V Black</t>
  </si>
  <si>
    <t>911.0572.900</t>
  </si>
  <si>
    <t>V2-8W</t>
  </si>
  <si>
    <t>Full-Range 2-Way 8-Inch 90 X 70 White</t>
  </si>
  <si>
    <t>911.0573.900</t>
  </si>
  <si>
    <t>V2-8WT</t>
  </si>
  <si>
    <t>Full-Range 2-Way 8-Inch 90 X 70 70V/100V White</t>
  </si>
  <si>
    <t>911.1316.900</t>
  </si>
  <si>
    <t>VAB-BFR38B</t>
  </si>
  <si>
    <t>I SERIES Subwoofer Above Full-Range Vertical Array Black</t>
  </si>
  <si>
    <t>911.1317.900</t>
  </si>
  <si>
    <t>VAB-BFR38W</t>
  </si>
  <si>
    <t>I SERIES Subwoofer Above Full-Range Vertical Array White</t>
  </si>
  <si>
    <t>911.0611.900</t>
  </si>
  <si>
    <t>VB-TILT</t>
  </si>
  <si>
    <t>Tilting Bracket Black</t>
  </si>
  <si>
    <t>911.0612.900</t>
  </si>
  <si>
    <t>VB-TILTW</t>
  </si>
  <si>
    <t>Tilting Bracket White</t>
  </si>
  <si>
    <t>911.0613.900</t>
  </si>
  <si>
    <t>VB-VST</t>
  </si>
  <si>
    <t>Versatilt Bracket Black</t>
  </si>
  <si>
    <t>911.0614.900</t>
  </si>
  <si>
    <t>VB-VSTW</t>
  </si>
  <si>
    <t>Versatilt Bracket White</t>
  </si>
  <si>
    <t>911.0615.900</t>
  </si>
  <si>
    <t>VB-VY12</t>
  </si>
  <si>
    <t>Vertical Yoke for V2-12 Black</t>
  </si>
  <si>
    <t>911.0616.900</t>
  </si>
  <si>
    <t>VB-VY12W</t>
  </si>
  <si>
    <t>Vertical Yoke for V2-12 White</t>
  </si>
  <si>
    <t>911.0617.900</t>
  </si>
  <si>
    <t>VB-VY15</t>
  </si>
  <si>
    <t>Vertical Yoke for V2-15 Black</t>
  </si>
  <si>
    <t>911.0618.900</t>
  </si>
  <si>
    <t>VB-VY15W</t>
  </si>
  <si>
    <t>Vertical Yoke for V2-15 White</t>
  </si>
  <si>
    <t>911.1318.900</t>
  </si>
  <si>
    <t>VB-VY26</t>
  </si>
  <si>
    <t>Vertical Yoke for V2-26 Black</t>
  </si>
  <si>
    <t>911.1319.900</t>
  </si>
  <si>
    <t>VB-VY26W</t>
  </si>
  <si>
    <t>Vertical Yoke for V2-26 White</t>
  </si>
  <si>
    <t>911.0619.900</t>
  </si>
  <si>
    <t>VB-VY28</t>
  </si>
  <si>
    <t>Vertical Yoke for V2-28 Black</t>
  </si>
  <si>
    <t>911.0620.900</t>
  </si>
  <si>
    <t>VB-VY28W</t>
  </si>
  <si>
    <t>Vertical Yoke for V2-28 White</t>
  </si>
  <si>
    <t>911.1320.900</t>
  </si>
  <si>
    <t>VB-VY32</t>
  </si>
  <si>
    <t>Vertical Yoke for V2-32 Black</t>
  </si>
  <si>
    <t>911.1321.900</t>
  </si>
  <si>
    <t>VB-VY32W</t>
  </si>
  <si>
    <t>Vertical Yoke for V2-32 White</t>
  </si>
  <si>
    <t>911.1322.900</t>
  </si>
  <si>
    <t>VB-VY35</t>
  </si>
  <si>
    <t>Vertical Yoke for V2-35 Black</t>
  </si>
  <si>
    <t>911.1323.900</t>
  </si>
  <si>
    <t>VB-VY35W</t>
  </si>
  <si>
    <t>Vertical Yoke for V2-35 White</t>
  </si>
  <si>
    <t>911.1324.900</t>
  </si>
  <si>
    <t>VB-VY6</t>
  </si>
  <si>
    <t>Vertical Yoke for V2-6 Black</t>
  </si>
  <si>
    <t>911.1325.900</t>
  </si>
  <si>
    <t>VB-VY6W</t>
  </si>
  <si>
    <t>Vertical Yoke for V2-6 White</t>
  </si>
  <si>
    <t>911.0621.900</t>
  </si>
  <si>
    <t>VB-VY8</t>
  </si>
  <si>
    <t>Vertical Yoke for V2-8 Black</t>
  </si>
  <si>
    <t>911.0622.900</t>
  </si>
  <si>
    <t>VB-VY8W</t>
  </si>
  <si>
    <t>Vertical Yoke for V2-8 White</t>
  </si>
  <si>
    <t>911.0623.900</t>
  </si>
  <si>
    <t>VB-Y12</t>
  </si>
  <si>
    <t>Yoke Bracket for V2-12 Black</t>
  </si>
  <si>
    <t>911.0624.900</t>
  </si>
  <si>
    <t>VB-Y12W</t>
  </si>
  <si>
    <t>Yoke Bracket for V2-12 White</t>
  </si>
  <si>
    <t>911.0625.900</t>
  </si>
  <si>
    <t>VB-Y15</t>
  </si>
  <si>
    <t>Yoke Bracket for V2-15 Black</t>
  </si>
  <si>
    <t>911.0626.900</t>
  </si>
  <si>
    <t>VB-Y15W</t>
  </si>
  <si>
    <t>Yoke Bracket for V2-15 White</t>
  </si>
  <si>
    <t>911.1326.900</t>
  </si>
  <si>
    <t>VB-Y32</t>
  </si>
  <si>
    <t>Yoke Bracket for V2-32 Black</t>
  </si>
  <si>
    <t>911.1327.900</t>
  </si>
  <si>
    <t>VB-Y32W</t>
  </si>
  <si>
    <t>Yoke Bracket for V2-32 White</t>
  </si>
  <si>
    <t>911.1328.900</t>
  </si>
  <si>
    <t>VB-Y35</t>
  </si>
  <si>
    <t>Yoke Bracket for V2-35 Black</t>
  </si>
  <si>
    <t>911.1329.900</t>
  </si>
  <si>
    <t>VB-Y35W</t>
  </si>
  <si>
    <t>Yoke Bracket for V2-35 White</t>
  </si>
  <si>
    <t>911.0627.900</t>
  </si>
  <si>
    <t>VFKIT</t>
  </si>
  <si>
    <t>Vertical Flying Kit Black</t>
  </si>
  <si>
    <t>911.0628.900</t>
  </si>
  <si>
    <t>VFKITW</t>
  </si>
  <si>
    <t>Vertical Flying Kit White</t>
  </si>
  <si>
    <t>911.0582.900</t>
  </si>
  <si>
    <t>VLF208B</t>
  </si>
  <si>
    <t>Dual 8-Inch Subwoofer (Black)</t>
  </si>
  <si>
    <t>911.0584.900</t>
  </si>
  <si>
    <t>VLF208LV-BI</t>
  </si>
  <si>
    <t>Dual 8-Inch "Large Volume" Subwoofer (Black)</t>
  </si>
  <si>
    <t>911.0585.900</t>
  </si>
  <si>
    <t>VLF208LV-WI</t>
  </si>
  <si>
    <t>Dual 8-Inch "Large Volume" Subwoofer (White)</t>
  </si>
  <si>
    <t>911.0583.900</t>
  </si>
  <si>
    <t>VLF208W</t>
  </si>
  <si>
    <t>Dual 8-Inch Subwoofer (White)</t>
  </si>
  <si>
    <t>911.0629.900</t>
  </si>
  <si>
    <t>VLF-Y208</t>
  </si>
  <si>
    <t>VLF208 Yoke Bracket Black</t>
  </si>
  <si>
    <t>911.0630.900</t>
  </si>
  <si>
    <t>VLF-Y208W</t>
  </si>
  <si>
    <t>VLF208 Yoke Bracket White</t>
  </si>
  <si>
    <t>911.1330.900</t>
  </si>
  <si>
    <t>VSB3-BFR22B</t>
  </si>
  <si>
    <t>I SERIES Dual Vertical Splay Kit for 3-Way Models Black</t>
  </si>
  <si>
    <t>911.1331.900</t>
  </si>
  <si>
    <t>VSB3-BFR22W</t>
  </si>
  <si>
    <t>I SERIES Dual Vertical Splay Kit for 3-Way Models White</t>
  </si>
  <si>
    <t>911.1332.900</t>
  </si>
  <si>
    <t>VSB3-SBR54B</t>
  </si>
  <si>
    <t>I SERIES Dual Vertical Splay w/ Ext Kit for 3-Way Models Black</t>
  </si>
  <si>
    <t>911.1333.900</t>
  </si>
  <si>
    <t>VSB3-SBR54W</t>
  </si>
  <si>
    <t>I SERIES Dual Vertical Splay w/ Ext Kit for 3-Way Models White</t>
  </si>
  <si>
    <t>911.1334.900</t>
  </si>
  <si>
    <t>VSB-BFR22B</t>
  </si>
  <si>
    <t>I SERIES Dual Vertical Splay Kit for 2-Way Models Black</t>
  </si>
  <si>
    <t>911.1335.900</t>
  </si>
  <si>
    <t>VSB-BFR22W</t>
  </si>
  <si>
    <t>I SERIES Dual Vertical Splay Kit for 2-Way Models White</t>
  </si>
  <si>
    <t>911.1336.900</t>
  </si>
  <si>
    <t>VSB-SBR54B</t>
  </si>
  <si>
    <t>I SERIES Dual Vertical Splay with Ext Kit for 2-Way Models Black</t>
  </si>
  <si>
    <t>911.1337.900</t>
  </si>
  <si>
    <t>VSB-SBR54W</t>
  </si>
  <si>
    <t>I SERIES Dual Vertical Splay with Ext Kit for 2-Way Models White</t>
  </si>
  <si>
    <t>911.1338.900</t>
  </si>
  <si>
    <t>W2-218</t>
  </si>
  <si>
    <t>Full-Range 2-Way 8-Inch Compact System (Black)</t>
  </si>
  <si>
    <t>911.1339.900</t>
  </si>
  <si>
    <t>W2-218T</t>
  </si>
  <si>
    <t>Full-Range 2-Way 8-Inch Compact System 70V/100V (Black)</t>
  </si>
  <si>
    <t>911.1340.900</t>
  </si>
  <si>
    <t>W2-218W</t>
  </si>
  <si>
    <t>Full-Range 2-Way 8-Inch Compact System (White)</t>
  </si>
  <si>
    <t>911.1341.900</t>
  </si>
  <si>
    <t>W2-218WT</t>
  </si>
  <si>
    <t>Full-Range 2-Way 8-Inch Compact System 70V/100V White)</t>
  </si>
  <si>
    <t>911.1342.900</t>
  </si>
  <si>
    <t>W2-228</t>
  </si>
  <si>
    <t>Three-Way 8-Inch Compact System (Black)</t>
  </si>
  <si>
    <t>911.1343.900</t>
  </si>
  <si>
    <t>W2-228T</t>
  </si>
  <si>
    <t>Three-Way 8-Inch Compact System (Black) 70V/100V</t>
  </si>
  <si>
    <t>911.1344.900</t>
  </si>
  <si>
    <t>W2-228W</t>
  </si>
  <si>
    <t>Three-Way 8-Inch Compact System (White)</t>
  </si>
  <si>
    <t>911.1345.900</t>
  </si>
  <si>
    <t>W2-228WT</t>
  </si>
  <si>
    <t>Three-Way 8-Inch Compact System (White) 70V/100V</t>
  </si>
  <si>
    <t>911.1346.900</t>
  </si>
  <si>
    <t>W2-2W8</t>
  </si>
  <si>
    <t>Two-Way 8-Inch "Wide" Compact System (Black)</t>
  </si>
  <si>
    <t>911.1347.900</t>
  </si>
  <si>
    <t>W2-2W8T</t>
  </si>
  <si>
    <t>Two-Way 8-Inch "Wide" Compact System 70V/100V (Black)</t>
  </si>
  <si>
    <t>911.1348.900</t>
  </si>
  <si>
    <t>W2-2W8W</t>
  </si>
  <si>
    <t>Two-Way 8-Inch "Wide" Compact System (White)</t>
  </si>
  <si>
    <t>911.1349.900</t>
  </si>
  <si>
    <t>W2-2W8WT</t>
  </si>
  <si>
    <t>Two-Way 8-Inch "Wide" Compact System 70V/100V (White)</t>
  </si>
  <si>
    <t>911.0516.900</t>
  </si>
  <si>
    <t>Crowd Mics ATOM</t>
  </si>
  <si>
    <t>AV interface and host device for Crowd Mics</t>
  </si>
  <si>
    <t>Audience Engagement</t>
  </si>
  <si>
    <t>Crowd Mics</t>
  </si>
  <si>
    <t>SageVue</t>
  </si>
  <si>
    <t>900.0022.900</t>
  </si>
  <si>
    <t>Crowd Mics Online - Device License (annual)</t>
  </si>
  <si>
    <t>n/a</t>
  </si>
  <si>
    <t>Device license for online Crowd Mics events, paid annually</t>
  </si>
  <si>
    <t>900.0021.900</t>
  </si>
  <si>
    <t>Crowd Mics Online - Device License (monthly)</t>
  </si>
  <si>
    <t>Device license for online Crowd Mics events, paid monthly</t>
  </si>
  <si>
    <t>900.0025.900</t>
  </si>
  <si>
    <t>Crowd Mics Online - Enterprise License</t>
  </si>
  <si>
    <t>Enterprise license for Crowd Mics Online</t>
  </si>
  <si>
    <t>900.0024.900</t>
  </si>
  <si>
    <t>Crowd Mics Online - Floating License (annual)</t>
  </si>
  <si>
    <t>Floating license for online Crowd Mics events, paid annually</t>
  </si>
  <si>
    <t>900.0023.900</t>
  </si>
  <si>
    <t>Crowd Mics Online - Floating License (monthly)</t>
  </si>
  <si>
    <t>Floating license for online Crowd Mics events, paid monthly</t>
  </si>
  <si>
    <t>900.0020.900</t>
  </si>
  <si>
    <t>Crowd Mics Online - Single Use License</t>
  </si>
  <si>
    <t>Single use license for online Crowd Mics event</t>
  </si>
  <si>
    <t>BPAK</t>
  </si>
  <si>
    <t>Backpack Adapter Kit</t>
  </si>
  <si>
    <t>911.0907.900</t>
  </si>
  <si>
    <t>CCA</t>
  </si>
  <si>
    <t>Category cable adapter 10-pack</t>
  </si>
  <si>
    <t>911.0953.900</t>
  </si>
  <si>
    <t>In-Ceiling, Indoor 6.5" Coaxial Loudspeaker, Black (priced individually, but sold in pairs)</t>
  </si>
  <si>
    <t>Loudspeakers, Ceiling</t>
  </si>
  <si>
    <t>Desono</t>
  </si>
  <si>
    <t>911.0954.900</t>
  </si>
  <si>
    <t>In-Ceiling, Indoor 6.5" Coaxial Loudspeaker, Red (priced individually, but sold in pairs)</t>
  </si>
  <si>
    <t>911.0925.900</t>
  </si>
  <si>
    <t>In-Ceiling, Indoor 6.5" Coaxial Loudspeaker, White (priced individually, but sold in pairs)</t>
  </si>
  <si>
    <t>911.0049.900</t>
  </si>
  <si>
    <t>C-IC6 grille kit, 12 pack, black</t>
  </si>
  <si>
    <t>911.0050.900</t>
  </si>
  <si>
    <t>C-IC6 grille kit, 12 pack, red</t>
  </si>
  <si>
    <t>911.0048.900</t>
  </si>
  <si>
    <t>C-IC6 grille kit, 12 pack, white</t>
  </si>
  <si>
    <t>911.0631.900</t>
  </si>
  <si>
    <t>CM20DTS</t>
  </si>
  <si>
    <t>4.25” two-way thin edge design ceiling loudspeaker 100-70 volt / 20 watts, 16 ohms / 60 watts, white, front frame integrated neodymium magnets and shallow back can (priced individually, but sold in pairs)</t>
  </si>
  <si>
    <t>911.0632.900</t>
  </si>
  <si>
    <t>CM30DTD</t>
  </si>
  <si>
    <t>4.25” two-way thin edge design ceiling loudspeaker 100-70 volt / 30 watts, 16 ohms / 60 watts, white, front frame integrated neodymium magnets and back can (priced individually, but sold in pairs)</t>
  </si>
  <si>
    <t>911.0633.900</t>
  </si>
  <si>
    <t>CM60DTD</t>
  </si>
  <si>
    <t>6.5” two-way thin edge design ceiling loudspeaker 100-70 volt / 60 watts, 16 ohms / 120 watts, white, front frame integrated neodymium magnets and back can (priced individually, but sold in pairs)</t>
  </si>
  <si>
    <t>911.1828.900</t>
  </si>
  <si>
    <t>CMX-LG​-B</t>
  </si>
  <si>
    <t xml:space="preserve">ClickMount Pan-Tilt Bracket, Large, Fits EX-S8, EX-S10 and EX-S10SUB Loudspeakers, black </t>
  </si>
  <si>
    <t>911.1827.900</t>
  </si>
  <si>
    <t>CMX-LG​-W</t>
  </si>
  <si>
    <t>ClickMount Pan-Tilt Bracket, Large, Fits EX-S8, EX-S10 and EX-S10SUB Loudspeakers, white</t>
  </si>
  <si>
    <t>911.1826.900</t>
  </si>
  <si>
    <t>CMX-SM​-B</t>
  </si>
  <si>
    <t>ClickMount Pan-Tilt Bracket, Small, Fits EX-S6 Loudspeaker, black</t>
  </si>
  <si>
    <t>911.1825.900</t>
  </si>
  <si>
    <t>CMX-SM​-W</t>
  </si>
  <si>
    <t>ClickMount Pan-Tilt Bracket, Small, Fits EX-S6 Loudspeaker, white</t>
  </si>
  <si>
    <t>Loudspeakers, Column Point Source</t>
  </si>
  <si>
    <t>911.0550.900</t>
  </si>
  <si>
    <t>DP6-B</t>
  </si>
  <si>
    <t>6.5-Inch Pendant Loudspeaker, Black</t>
  </si>
  <si>
    <t>Loudspeakers, Pendant</t>
  </si>
  <si>
    <t>911.0551.900</t>
  </si>
  <si>
    <t>DP6-W</t>
  </si>
  <si>
    <t>6.5-Inch Pendant Loudspeaker, White</t>
  </si>
  <si>
    <t>911.0552.900</t>
  </si>
  <si>
    <t>DP8-B</t>
  </si>
  <si>
    <t>8-Inch Pendant Loudspeaker, Black</t>
  </si>
  <si>
    <t>911.0553.900</t>
  </si>
  <si>
    <t>DP8-W</t>
  </si>
  <si>
    <t>8-Inch Pendant Loudspeaker, White</t>
  </si>
  <si>
    <t>Loudspeakers, Surface Mount</t>
  </si>
  <si>
    <t>910.0101.900</t>
  </si>
  <si>
    <t>DX-IC10SUB-W</t>
  </si>
  <si>
    <t>10” High Output In-Ceiling Subwoofer w/ Internal Crossover. 8 Ohm or 70V/100V operation, white (priced individually, but sold in pairs)</t>
  </si>
  <si>
    <t>910.0100.900</t>
  </si>
  <si>
    <t>DX-IC10-W</t>
  </si>
  <si>
    <t>10” High Output Coaxial In-Ceiling Loudspeaker w/ HF compression driver. 8 Ohm or 70V/100V operation, white (priced individually, but sold in pairs)</t>
  </si>
  <si>
    <t>910.0103.900</t>
  </si>
  <si>
    <t>DX-IC4LP-W</t>
  </si>
  <si>
    <t>4.5” Low-Profile, High Efficiency Coaxial In-Ceiling Loudspeaker w/ HF compression driver. 8 Ohm or 70V/100V operation, white (priced individually, but sold in pairs)</t>
  </si>
  <si>
    <t>910.0102.900</t>
  </si>
  <si>
    <t>DX-IC4-W</t>
  </si>
  <si>
    <t>4.5” High Efficiency Coaxial In-Ceiling Loudspeaker w/ HF compression driver. 8 Ohm or 70V/100V operation, white (priced individually, but sold in pairs)</t>
  </si>
  <si>
    <t>910.0105.900</t>
  </si>
  <si>
    <t>DX-IC6-B</t>
  </si>
  <si>
    <t>6.5” High Efficiency Coaxial In-Ceiling Loudspeaker w/ HF compression driver. 8 Ohm or 70V/100V operation, black (priced individually, but sold in pairs)</t>
  </si>
  <si>
    <t>910.0104.900</t>
  </si>
  <si>
    <t>DX-IC6-W</t>
  </si>
  <si>
    <t>6.5” High Efficiency Coaxial In-Ceiling Loudspeaker w/ HF compression driver. 8 Ohm or 70V/100V operation, white (priced individually, but sold in pairs)</t>
  </si>
  <si>
    <t>910.0106.900</t>
  </si>
  <si>
    <t>DX-IC8-W</t>
  </si>
  <si>
    <t>8” High Output Coaxial In-Ceiling Loudspeaker w/ HF compression driver. 8 Ohm or 70V/100V operation, white (priced individually, but sold in pairs)</t>
  </si>
  <si>
    <t>910.0107.900</t>
  </si>
  <si>
    <t>DX-S5-B</t>
  </si>
  <si>
    <t>5” High Output Coaxial Surface Mount Indoor/Outdoor Loudspeaker w/ HF compression driver. 8 Ohm or 70V/100V operation, included ClickMount pan-tilt mounting bracket, black (priced individually, but sold in pairs)</t>
  </si>
  <si>
    <t>910.0108.900</t>
  </si>
  <si>
    <t>DX-S5-W</t>
  </si>
  <si>
    <t>5” High Output Coaxial Surface Mount Indoor/Outdoor Loudspeaker w/ HF compression driver. 8 Ohm or 70V/100V operation, included ClickMount pan-tilt mounting bracket, white (priced individually, but sold in pairs)</t>
  </si>
  <si>
    <t>910.0109.900</t>
  </si>
  <si>
    <t>DX-S8-B</t>
  </si>
  <si>
    <t>8” High Output Coaxial Surface Mount Indoor/Outdoor Loudspeaker w/ HF compression driver. 8 Ohm or 70V/100V operation, included ClickMount pan-tilt mounting bracket, black (priced individually, but sold in pairs)</t>
  </si>
  <si>
    <t>910.0110.900</t>
  </si>
  <si>
    <t>DX-S8-W</t>
  </si>
  <si>
    <t>8” High Output Coaxial Surface Mount Indoor/Outdoor Loudspeaker w/ HF compression driver. 8 Ohm or 70V/100V operation, included ClickMount pan-tilt mounting bracket, white (priced individually, but sold in pairs)</t>
  </si>
  <si>
    <t>911.1378.900</t>
  </si>
  <si>
    <t>E200-SAKB</t>
  </si>
  <si>
    <t>ENTASYS 200 Stand Adapter Kit, Black</t>
  </si>
  <si>
    <t>911.1379.900</t>
  </si>
  <si>
    <t>E200-SAKW</t>
  </si>
  <si>
    <t>ENTASYS 200 Stand Adapter Kit, White</t>
  </si>
  <si>
    <t>911.0599.900</t>
  </si>
  <si>
    <t>E200-UMKB</t>
  </si>
  <si>
    <t>ENTASYS 200 Universal Mounting Kit, Black</t>
  </si>
  <si>
    <t>911.0600.900</t>
  </si>
  <si>
    <t>E200-UMKW</t>
  </si>
  <si>
    <t>ENTASYS 200 Universal Mounting Kit, White</t>
  </si>
  <si>
    <t>911.0558.900</t>
  </si>
  <si>
    <t>ENT203B</t>
  </si>
  <si>
    <t>ENTASYS 200 Column, 2-Way 3 LF Drivers, Black</t>
  </si>
  <si>
    <t>911.0559.900</t>
  </si>
  <si>
    <t>ENT203W</t>
  </si>
  <si>
    <t>ENTASYS 200 Column, 2-Way 3 LF Drivers, White</t>
  </si>
  <si>
    <t>911.0560.900</t>
  </si>
  <si>
    <t>ENT206B</t>
  </si>
  <si>
    <t>ENTASYS 200 Column, 2-Way 6 LF Drivers, Black</t>
  </si>
  <si>
    <t>911.0561.900</t>
  </si>
  <si>
    <t>ENT206W</t>
  </si>
  <si>
    <t>ENTASYS 200 Column, 2-Way 6 LF Drivers, White</t>
  </si>
  <si>
    <t>911.0562.900</t>
  </si>
  <si>
    <t>ENT212B</t>
  </si>
  <si>
    <t>ENTASYS 200 Column, 2-Way 12 LF Drivers, Black</t>
  </si>
  <si>
    <t>911.0563.900</t>
  </si>
  <si>
    <t>ENT212W</t>
  </si>
  <si>
    <t>ENTASYS 200 Column, 2-Way 12 LF Drivers, White</t>
  </si>
  <si>
    <t>911.0564.900</t>
  </si>
  <si>
    <t>ENT220B</t>
  </si>
  <si>
    <t>ENTASYS 200 Column, 2-Way 20 LF Drivers, Black</t>
  </si>
  <si>
    <t>911.0565.900</t>
  </si>
  <si>
    <t>ENT220W</t>
  </si>
  <si>
    <t>ENTASYS 200 Column, 2-Way 20 LF Drivers, White</t>
  </si>
  <si>
    <t>911.1380.900</t>
  </si>
  <si>
    <t>ENT-750T</t>
  </si>
  <si>
    <t>ENTASYS 750 Watt External Autoformer, Black</t>
  </si>
  <si>
    <t>911.1381.900</t>
  </si>
  <si>
    <t>ENT-750TW</t>
  </si>
  <si>
    <t>ENTASYS 750 Watt External Autoformer, White</t>
  </si>
  <si>
    <t>911.1382.900</t>
  </si>
  <si>
    <t>ENT-CB1</t>
  </si>
  <si>
    <t>ENTASYS Coupler Bracket, Black, Qty 1</t>
  </si>
  <si>
    <t>911.1383.900</t>
  </si>
  <si>
    <t>ENT-CB1W</t>
  </si>
  <si>
    <t>ENTASYS Coupler Bracket, White, Qty 1</t>
  </si>
  <si>
    <t>911.1384.900</t>
  </si>
  <si>
    <t>ENT-CB2</t>
  </si>
  <si>
    <t>ENTASYS Coupler Bracket, Black, Qty 2</t>
  </si>
  <si>
    <t>911.1385.900</t>
  </si>
  <si>
    <t>ENT-CB2W</t>
  </si>
  <si>
    <t>ENTASYS Coupler Bracket, White, Qty 2</t>
  </si>
  <si>
    <t>911.1386.900</t>
  </si>
  <si>
    <t>ENT-FK</t>
  </si>
  <si>
    <t>ENTASYS Fly Kit, Black</t>
  </si>
  <si>
    <t>911.1387.900</t>
  </si>
  <si>
    <t>ENT-FKW</t>
  </si>
  <si>
    <t>ENTASYS Fly Kit, White</t>
  </si>
  <si>
    <t>911.1388.900</t>
  </si>
  <si>
    <t>ENT-FR</t>
  </si>
  <si>
    <t>ENTASYS Full-Range 3-Way Column Loudspeaker, Black</t>
  </si>
  <si>
    <t>Loudspeakers, Column Line Source</t>
  </si>
  <si>
    <t>911.1389.900</t>
  </si>
  <si>
    <t>ENT-FR-CTO</t>
  </si>
  <si>
    <t>ENTASYS Full-Range 3-Way Column Loudspeaker, Configured-To-Order</t>
  </si>
  <si>
    <t>911.1390.900</t>
  </si>
  <si>
    <t>ENT-FRW</t>
  </si>
  <si>
    <t>ENTASYS Full-Range 3-Way Column Loudspeaker, White</t>
  </si>
  <si>
    <t>911.1391.900</t>
  </si>
  <si>
    <t>ENT-LF</t>
  </si>
  <si>
    <t>ENTASYS Low Frequency Column Loudspeaker, Black</t>
  </si>
  <si>
    <t>911.1392.900</t>
  </si>
  <si>
    <t>ENT-LF-CTO</t>
  </si>
  <si>
    <t>ENTASYS Low Frequency Column Loudspeaker, Configured-To-Order</t>
  </si>
  <si>
    <t>911.1393.900</t>
  </si>
  <si>
    <t>ENT-LFW</t>
  </si>
  <si>
    <t>ENTASYS Low Frequency Column Loudspeaker, White</t>
  </si>
  <si>
    <t>911.1394.900</t>
  </si>
  <si>
    <t>ENT-PB</t>
  </si>
  <si>
    <t>ENTASYS Pan-Bracket, Black</t>
  </si>
  <si>
    <t>911.0980.900</t>
  </si>
  <si>
    <t>ENT-PBW</t>
  </si>
  <si>
    <t>ENTASYS Pan-Bracket, White</t>
  </si>
  <si>
    <t>911.0981.900</t>
  </si>
  <si>
    <t>ENT-PT</t>
  </si>
  <si>
    <t>ENTASYS Combo Pan-Tilt Bracket, Black</t>
  </si>
  <si>
    <t>911.0982.900</t>
  </si>
  <si>
    <t>ENT-PTW</t>
  </si>
  <si>
    <t>ENTASYS Combo Pan-Tilt Bracket, White</t>
  </si>
  <si>
    <t>911.1818.900</t>
  </si>
  <si>
    <t>EX-S10-CM-B</t>
  </si>
  <si>
    <t>10” Coaxial Surface Mount Indoor/Outdoor Loudspeaker w/ HF compression driver. 8 Ohm or 70V/100V operation, included ClickMount pan-tilt mounting bracket, black</t>
  </si>
  <si>
    <t>911.1817.900</t>
  </si>
  <si>
    <t>EX-S10-CM-W</t>
  </si>
  <si>
    <t>10” Coaxial Surface Mount Indoor/Outdoor Loudspeaker w/ HF compression driver. 8 Ohm or 70V/100V operation, included ClickMount pan-tilt mounting bracket, white</t>
  </si>
  <si>
    <t>911.1822.900</t>
  </si>
  <si>
    <t>EX-S10SUB-CM-B</t>
  </si>
  <si>
    <t>10” Subwoofer Surface Mount Indoor/Outdoor Loudspeaker. 8 Ohm operation, included ClickMount pan-tilt mounting bracket, black</t>
  </si>
  <si>
    <t>911.1821.900</t>
  </si>
  <si>
    <t>EX-S10SUB-CM-W</t>
  </si>
  <si>
    <t>10” Subwoofer Surface Mount Indoor/Outdoor Loudspeaker. 8 Ohm operation, included ClickMount pan-tilt mounting bracket, white</t>
  </si>
  <si>
    <t>911.1824.900</t>
  </si>
  <si>
    <t>EX-S10SUB-UB-B</t>
  </si>
  <si>
    <t>10” Subwoofer Surface Mount Indoor/Outdoor Loudspeaker. 8 Ohm operation, included indexing u-bracket and weather cover, black</t>
  </si>
  <si>
    <t>911.1823.900</t>
  </si>
  <si>
    <t>EX-S10SUB-UB-W</t>
  </si>
  <si>
    <t>10” Subwoofer Surface Mount Indoor/Outdoor Loudspeaker. 8 Ohm operation, included indexing u-bracket and weather cover, white</t>
  </si>
  <si>
    <t>911.1820.900</t>
  </si>
  <si>
    <t>EX-S10-UB-B</t>
  </si>
  <si>
    <t>10” Coaxial Surface Mount Indoor/Outdoor Loudspeaker w/ HF compression driver. 8 Ohm or 70V/100V operation, included indexing u-bracket and weather cover, black</t>
  </si>
  <si>
    <t>911.1819.900</t>
  </si>
  <si>
    <t>EX-S10-UB-W</t>
  </si>
  <si>
    <t>10” Coaxial Surface Mount Indoor/Outdoor Loudspeaker w/ HF compression driver. 8 Ohm or 70V/100V operation, included indexing u-bracket and weather cover, white</t>
  </si>
  <si>
    <t>911.1810.900</t>
  </si>
  <si>
    <t>EX-S6-CM-B</t>
  </si>
  <si>
    <t>6.5” Coaxial Surface Mount Indoor/Outdoor Loudspeaker. 8 Ohm or 70V/100V operation, included ClickMount pan-tilt mounting bracket, black</t>
  </si>
  <si>
    <t>911.1809.900</t>
  </si>
  <si>
    <t>EX-S6-CM-W</t>
  </si>
  <si>
    <t>6.5” Coaxial Surface Mount Indoor/Outdoor Loudspeaker. 8 Ohm or 70V/100V operation, included ClickMount pan-tilt mounting bracket, white</t>
  </si>
  <si>
    <t>911.1812.900</t>
  </si>
  <si>
    <t>EX-S6-UB-B</t>
  </si>
  <si>
    <t>6.5” Coaxial Surface Mount Indoor/Outdoor Loudspeaker.  8 Ohm or 70V/100V operation, included indexing u-bracket and weather cover, black</t>
  </si>
  <si>
    <t>911.1811.900</t>
  </si>
  <si>
    <t>EX-S6-UB-W</t>
  </si>
  <si>
    <t>6.5” Coaxial Surface Mount Indoor/Outdoor Loudspeaker.  8 Ohm or 70V/100V operation, included indexing u-bracket and weather cover, white</t>
  </si>
  <si>
    <t>911.1814.900</t>
  </si>
  <si>
    <t>EX-S8-CM-B</t>
  </si>
  <si>
    <t>8” Coaxial Surface Mount Indoor/Outdoor Loudspeaker w/ HF compression driver. 8 Ohm or 70V/100V operation, included ClickMount pan-tilt mounting bracket, black</t>
  </si>
  <si>
    <t>911.1813.900</t>
  </si>
  <si>
    <t>EX-S8-CM-W</t>
  </si>
  <si>
    <t>8” Coaxial Surface Mount Indoor/Outdoor Loudspeaker w/ HF compression driver. 8 Ohm or 70V/100V operation, included ClickMount pan-tilt mounting bracket, white</t>
  </si>
  <si>
    <t>911.1816.900</t>
  </si>
  <si>
    <t>EX-S8-UB-B</t>
  </si>
  <si>
    <t>8” Coaxial Surface Mount Indoor/Outdoor Loudspeaker w/ HF compression driver. 8 Ohm or 70V/100V operation, included indexing u-bracket and weather cover, black</t>
  </si>
  <si>
    <t>911.1815.900</t>
  </si>
  <si>
    <t>EX-S8-UB-W</t>
  </si>
  <si>
    <t>8” Coaxial Surface Mount Indoor/Outdoor Loudspeaker w/ HF compression driver. 8 Ohm or 70V/100V operation, included indexing u-bracket and weather cover, white</t>
  </si>
  <si>
    <t>911.1834.900</t>
  </si>
  <si>
    <t>EXUB-S10​-B</t>
  </si>
  <si>
    <t>EX-S10 &amp; EX-S10SUB ClickMount U-Bracket Kit, black</t>
  </si>
  <si>
    <t>911.1833.900</t>
  </si>
  <si>
    <t>EXUB-S10​-W</t>
  </si>
  <si>
    <t>EX-S10 &amp; EX-S10SUB ClickMount U-Bracket Kit, white</t>
  </si>
  <si>
    <t>911.1830.900</t>
  </si>
  <si>
    <t>EXUB-S6​-B</t>
  </si>
  <si>
    <t xml:space="preserve">EX-S6 ClickMount U-Bracket Kit, black </t>
  </si>
  <si>
    <t>911.1829.900</t>
  </si>
  <si>
    <t>EXUB-S6​-W</t>
  </si>
  <si>
    <t>EX-S6 ClickMount U-Bracket Kit, white</t>
  </si>
  <si>
    <t>911.1832.900</t>
  </si>
  <si>
    <t>EXUB-S8​-B</t>
  </si>
  <si>
    <t>EX-S8 ClickMount U-Bracket Kit, black</t>
  </si>
  <si>
    <t>911.1831.900</t>
  </si>
  <si>
    <t>EXUB-S8​-W</t>
  </si>
  <si>
    <t>EX-S8 ClickMount U-Bracket Kit, white</t>
  </si>
  <si>
    <t>911.0683.900</t>
  </si>
  <si>
    <t>KUBO3-BL</t>
  </si>
  <si>
    <t>3" compact design full range surface mount loudspeaker, 8 ohms / 40 watts, mounting bracket and safety cable included, black (priced individually, but sold in pairs)</t>
  </si>
  <si>
    <t>911.0685.900</t>
  </si>
  <si>
    <t>KUBO3T-BL</t>
  </si>
  <si>
    <t>3" compact design full range surface mount loudspeaker, 70 - 100 volt / 10 watts or 16 ohms / 40 watts, mounting bracket and safety cable included, black (priced individually, but sold in pairs)</t>
  </si>
  <si>
    <t>911.0686.900</t>
  </si>
  <si>
    <t>KUBO3T-W</t>
  </si>
  <si>
    <t>3" compact design full range surface mount loudspeaker, 70 - 100 volt / 10 watts or 16 ohms / 40 watts, mounting bracket and safety cable included, white (priced individually, but sold in pairs)</t>
  </si>
  <si>
    <t>911.0684.900</t>
  </si>
  <si>
    <t>KUBO3-W</t>
  </si>
  <si>
    <t>3" compact design full range surface mount loudspeaker, 8 ohms / 40 watts, mounting bracket and safety cable included, white (priced individually, but sold in pairs)</t>
  </si>
  <si>
    <t>911.0687.900</t>
  </si>
  <si>
    <t>KUBO5-BL</t>
  </si>
  <si>
    <t>5.25" compact design two-way surface mount loudspeaker, 8 ohms / 80 watts, mounting bracket and safety cable included, black (priced individually, but sold in pairs)</t>
  </si>
  <si>
    <t>911.0689.900</t>
  </si>
  <si>
    <t>KUBO5T-BL</t>
  </si>
  <si>
    <t>5.25" compact design two-way surface mount loudspeaker, 70 - 100 volt / 30 watts or 16 ohms / 80 watts, mounting bracket and safety cable included, black (priced individually, but sold in pairs)</t>
  </si>
  <si>
    <t>911.0690.900</t>
  </si>
  <si>
    <t>KUBO5T-W</t>
  </si>
  <si>
    <t>5.25" compact design two-way surface mount loudspeaker, 70 - 100 volt / 30 watts or 16 ohms / 80 watts, mounting bracket and safety cable included, white (priced individually, but sold in pairs)</t>
  </si>
  <si>
    <t>911.0688.900</t>
  </si>
  <si>
    <t>KUBO5-W</t>
  </si>
  <si>
    <t>5.25" compact design two-way surface mount loudspeaker, 8 ohms / 80 watts, mounting bracket and safety cable included, white (priced individually, but sold in pairs)</t>
  </si>
  <si>
    <t>911.1632.900</t>
  </si>
  <si>
    <t>LRABAS-BL</t>
  </si>
  <si>
    <t>Basic light rail adaptor KUBO3/5, SDQ5P, OVO5, pack of 10</t>
  </si>
  <si>
    <t>911.1633.900</t>
  </si>
  <si>
    <t>LRABAS-W</t>
  </si>
  <si>
    <t>911.1634.900</t>
  </si>
  <si>
    <t>LRAPRE-BL</t>
  </si>
  <si>
    <t>Premium light rail adaptor KUBO3/5,SDQ5P,OVO5, pack of 2</t>
  </si>
  <si>
    <t>911.1635.900</t>
  </si>
  <si>
    <t>LRAPRE-W</t>
  </si>
  <si>
    <t>911.0635.900</t>
  </si>
  <si>
    <t>MASK2-BL</t>
  </si>
  <si>
    <t>2.5" compact design surface mount loudspeaker, 8 ohms / 50 watts, wall bracket included, black (priced individually, but sold in pairs)</t>
  </si>
  <si>
    <t>911.0675.900</t>
  </si>
  <si>
    <t>MASK2CMT-BL</t>
  </si>
  <si>
    <t>Ceiling mounting tool for MASK2-BL (priced individually, but sold in pairs)</t>
  </si>
  <si>
    <t>911.0676.900</t>
  </si>
  <si>
    <t>MASK2CMT-W</t>
  </si>
  <si>
    <t>Ceiling mounting tool for MASK2-W (priced individually, but sold in pairs)</t>
  </si>
  <si>
    <t>911.0636.900</t>
  </si>
  <si>
    <t>MASK2-W</t>
  </si>
  <si>
    <t>2.5" compact design surface mount loudspeaker, 8 ohms / 50 watts, wall bracket included, white  (priced individually, but sold in pairs)</t>
  </si>
  <si>
    <t>911.0637.900</t>
  </si>
  <si>
    <t>MASK4C-BL</t>
  </si>
  <si>
    <t>4.25" small design two-way surface mount loudspeaker, 8 ohms / 70 watts, Black, CLICKMOUNT bracket and safety cable included (priced individually, but sold in pairs)</t>
  </si>
  <si>
    <t>911.0639.900</t>
  </si>
  <si>
    <t>MASK4CT-BL</t>
  </si>
  <si>
    <t>4.25" small design two-way surface mount loudspeaker, 70 - 100 volt / 20 watts or 16 ohms / 70 watts, Black, CLICKMOUNT bracket and safety cable included (priced individually, but sold in pairs)</t>
  </si>
  <si>
    <t>911.0640.900</t>
  </si>
  <si>
    <t>MASK4CT-W</t>
  </si>
  <si>
    <t>4.25" small design two-way surface mount loudspeaker, 70 - 100 volt / 20 watts or 16 ohms / 70 watts, White, CLICKMOUNT bracket and safety cable included (priced individually, but sold in pairs)</t>
  </si>
  <si>
    <t>911.0638.900</t>
  </si>
  <si>
    <t>MASK4C-W</t>
  </si>
  <si>
    <t>4.25" small design two-way surface mount loudspeaker, 8 ohms / 70 watts, White, CLICKMOUNT bracket and safety cable included (priced individually, but sold in pairs)</t>
  </si>
  <si>
    <t>911.0641.900</t>
  </si>
  <si>
    <t>MASK6C-BL</t>
  </si>
  <si>
    <t>6.5" design two-way surface mount loudspeaker, 8 ohms / 200 watts, Black, CLICKMOUNT bracket and safety cable included (priced individually, but sold in pairs)</t>
  </si>
  <si>
    <t>911.0643.900</t>
  </si>
  <si>
    <t>MASK6CT-BL</t>
  </si>
  <si>
    <t>6.5" design two-way surface mount loudspeaker, 70 - 100 volt / 60 watts or 16 ohms / 200 watts, Black CLICKMOUNT bracket and safety cable included (priced individually, but sold in pairs)</t>
  </si>
  <si>
    <t>911.0644.900</t>
  </si>
  <si>
    <t>MASK6CT-W</t>
  </si>
  <si>
    <t>6.5" design two-way surface mount loudspeaker, 70 - 100 volt / 60 watts or 16 ohms / 200 watts, White, CLICKMOUNT bracket and safety cable included (priced individually, but sold in pairs)</t>
  </si>
  <si>
    <t>911.0642.900</t>
  </si>
  <si>
    <t>MASK6C-W</t>
  </si>
  <si>
    <t>6.5" design two-way surface mount loudspeaker, 8 ohms / 200 watts, White, CLICKMOUNT bracket and safety cable included (priced individually, but sold in pairs)</t>
  </si>
  <si>
    <t>911.0677.900</t>
  </si>
  <si>
    <t>MASKCL-BL</t>
  </si>
  <si>
    <t>L-shaped side bracket for MASK4C(T)-BL / MASK6C(T)-BL (priced individually, but sold in pairs)</t>
  </si>
  <si>
    <t>911.0678.900</t>
  </si>
  <si>
    <t>MASKCL-W</t>
  </si>
  <si>
    <t>L-shaped side bracket for MASK4C(T)-W / MASK6C(T)-W (priced individually, but sold in pairs)</t>
  </si>
  <si>
    <t>911.0679.900</t>
  </si>
  <si>
    <t>MASKCV-BL</t>
  </si>
  <si>
    <t>V-shaped 2-way cluster bracket for MASK4C(T)-BL/MASK6C(T)-BL</t>
  </si>
  <si>
    <t>911.0680.900</t>
  </si>
  <si>
    <t>MASKCV-W</t>
  </si>
  <si>
    <t>V-shaped 2-way cluster bracket for MASK4C(T)-W/MASK6C(T)-W</t>
  </si>
  <si>
    <t>911.0681.900</t>
  </si>
  <si>
    <t>MASKCW-BL</t>
  </si>
  <si>
    <t>Double V-shaped cluster bracket for MASK4C(T)-BL/MASK6C(T)-B</t>
  </si>
  <si>
    <t>911.0682.900</t>
  </si>
  <si>
    <t>MASKCW-W</t>
  </si>
  <si>
    <t>Double V-shaped cluster bracket for MASK4C(T)-W/MASK6C(T)-W</t>
  </si>
  <si>
    <t>911.0046.900</t>
  </si>
  <si>
    <t>MC-250 Black</t>
  </si>
  <si>
    <t>SPOOL</t>
  </si>
  <si>
    <t>250 foot spool of Magic Cable, black</t>
  </si>
  <si>
    <t>911.0043.900</t>
  </si>
  <si>
    <t>MC-250 White</t>
  </si>
  <si>
    <t>250 foot spool of Magic Cable, white</t>
  </si>
  <si>
    <t>911.0037.900</t>
  </si>
  <si>
    <t>MC-PHK16-12PK Black</t>
  </si>
  <si>
    <t>Pendant hang kit, 16 feet, black, 12 pack</t>
  </si>
  <si>
    <t>911.0038.900</t>
  </si>
  <si>
    <t>MC-PHK16-12PK White</t>
  </si>
  <si>
    <t>Pendant hang kit, 16 feet, white, 12 pack</t>
  </si>
  <si>
    <t>911.0045.900</t>
  </si>
  <si>
    <t>MC-SK10 Black</t>
  </si>
  <si>
    <t>10-pack of inline splice kits, black</t>
  </si>
  <si>
    <t>911.0042.900</t>
  </si>
  <si>
    <t>MC-SK10 White</t>
  </si>
  <si>
    <t>10-pack of inline splice kits, white</t>
  </si>
  <si>
    <t>911.0905.900</t>
  </si>
  <si>
    <t>P30DT-BL</t>
  </si>
  <si>
    <t>4.25" two-way, pendant loudspeaker 70-100 volt / 30 watts, 16 ohms / 50 watts, black</t>
  </si>
  <si>
    <t>911.0904.900</t>
  </si>
  <si>
    <t>P30DT-W</t>
  </si>
  <si>
    <t>4.25" two-way, pendant loudspeaker 70-100 volt / 30 watts, 16 ohms / 50 watts, white</t>
  </si>
  <si>
    <t>911.0921.900</t>
  </si>
  <si>
    <t>P6 Black</t>
  </si>
  <si>
    <t>Pendant, Indoor/Outdoor 6.5" Coaxial Loudspeaker, Raindrop Profile, Black (priced individually, but sold in pairs)</t>
  </si>
  <si>
    <t>911.0922.900</t>
  </si>
  <si>
    <t>P6 White</t>
  </si>
  <si>
    <t>Pendant, Indoor/Outdoor 6.5" Coaxial Loudspeaker, Raindrop Profile, White (priced individually, but sold in pairs)</t>
  </si>
  <si>
    <t>911.0647.900</t>
  </si>
  <si>
    <t>P60DT-BL</t>
  </si>
  <si>
    <t>6.5" two-way, pendant loudspeaker 70-100 volt / 60 watts, 16 ohms / 120 watts, black</t>
  </si>
  <si>
    <t>911.0648.900</t>
  </si>
  <si>
    <t>P60DT-W</t>
  </si>
  <si>
    <t>6.5" two-way, pendant loudspeaker 70-100 volt / 60 watts, 16 ohms / 120 watts, white</t>
  </si>
  <si>
    <t>911.0923.900</t>
  </si>
  <si>
    <t>P6-SM Black</t>
  </si>
  <si>
    <t>Pendant, Indoor/Outdoor 6.5" Coaxial Loudspeaker, Sunshine Profile, Black (priced individually, but sold in pairs)</t>
  </si>
  <si>
    <t>911.0924.900</t>
  </si>
  <si>
    <t>P6-SM White</t>
  </si>
  <si>
    <t>Pendant, Indoor/Outdoor 6.5" Coaxial Loudspeaker, Sunshine Profile, White (priced individually, but sold in pairs)</t>
  </si>
  <si>
    <t>911.0607.900</t>
  </si>
  <si>
    <t>PHK-30</t>
  </si>
  <si>
    <t>Pendant Hang Kit 30 Ft (9.1m)</t>
  </si>
  <si>
    <t>911.0609.900</t>
  </si>
  <si>
    <t>PSC</t>
  </si>
  <si>
    <t>Pendant Speed Clamp</t>
  </si>
  <si>
    <t>911.0610.900</t>
  </si>
  <si>
    <t>PST-14</t>
  </si>
  <si>
    <t>Pendant Split Loom Tubing 14 Ft</t>
  </si>
  <si>
    <t>909.0046.900</t>
  </si>
  <si>
    <t>SPA-GHH100​</t>
  </si>
  <si>
    <t>High Humidity Grille, White, 6-pack (CM20DTS, CM30DTD)​</t>
  </si>
  <si>
    <t>909.0053.900</t>
  </si>
  <si>
    <t>SPA-GHH200​</t>
  </si>
  <si>
    <t>High Humidity Grille, White, 6-pack (CM60DTD, DX-IC4 &amp; DX-IC4LP)</t>
  </si>
  <si>
    <t>909.0099.900</t>
  </si>
  <si>
    <t>SPA-GHH400</t>
  </si>
  <si>
    <t>High Humidity Grille, White, 6-pack (DX-IC6)​</t>
  </si>
  <si>
    <t>909.0100.900</t>
  </si>
  <si>
    <t>SPA-GHH500</t>
  </si>
  <si>
    <t>High Humidity Grille, White, 6-pack (DX-IC8)​</t>
  </si>
  <si>
    <t>909.0101.900</t>
  </si>
  <si>
    <t>SPA-GHH600</t>
  </si>
  <si>
    <t>High Humidity Grille, White, 6-pack (DX-IC10 &amp; DX-IC10SUB)​</t>
  </si>
  <si>
    <t>909.0040.900</t>
  </si>
  <si>
    <t>SPA-GRB100​</t>
  </si>
  <si>
    <t>Black Grille, 6-pack (CM20DTS, CM30DTD)​</t>
  </si>
  <si>
    <t>909.0042.900</t>
  </si>
  <si>
    <t>SPA-GRB200​</t>
  </si>
  <si>
    <t>Black Grille, 6-pack (CM60DTD, DX-IC4 &amp; DX-IC4LP)</t>
  </si>
  <si>
    <t>909.0102.900</t>
  </si>
  <si>
    <t>SPA-GRB400</t>
  </si>
  <si>
    <t>Black Grille, 6-pack (DX-IC6)​</t>
  </si>
  <si>
    <t>909.0103.900</t>
  </si>
  <si>
    <t>SPA-GRB500</t>
  </si>
  <si>
    <t>Black Grille, 6-pack (DX-IC8)​</t>
  </si>
  <si>
    <t>909.0104.900</t>
  </si>
  <si>
    <t>SPA-GRB600</t>
  </si>
  <si>
    <t>Black Grille, 6-pack (DX-IC10 &amp; DX-IC10SUB)​</t>
  </si>
  <si>
    <t>909.0018.900</t>
  </si>
  <si>
    <t>SPA-NC100​</t>
  </si>
  <si>
    <t>New Construction Bracket, 6-pack (CM20DTS, CM30DTD)​</t>
  </si>
  <si>
    <t>909.0021.900</t>
  </si>
  <si>
    <t>SPA-NC200​</t>
  </si>
  <si>
    <t>New Construction Bracket, 6-pack (CM60DTD)​</t>
  </si>
  <si>
    <t>909.0106.900</t>
  </si>
  <si>
    <t>SPA-NC300</t>
  </si>
  <si>
    <t>New Construction Bracket, 6-pack (DX-IC4 &amp; DX-IC4LP)​</t>
  </si>
  <si>
    <t>909.0107.900</t>
  </si>
  <si>
    <t>SPA-NC400</t>
  </si>
  <si>
    <t>New Construction Bracket, 6-pack (DX-IC6 &amp; C-IC6)​</t>
  </si>
  <si>
    <t>909.0108.900</t>
  </si>
  <si>
    <t>SPA-NC500</t>
  </si>
  <si>
    <t>909.0109.900</t>
  </si>
  <si>
    <t>SPA-NC600</t>
  </si>
  <si>
    <t>New Construction Bracket, 6-pack (DX-IC10 &amp; DX-IC10SUB)​</t>
  </si>
  <si>
    <t>909.0039.900</t>
  </si>
  <si>
    <t>SPA-RAIL48​</t>
  </si>
  <si>
    <t>48” Tile Rail kit, 2 pair (for all Desono ceiling loudspeakers)​</t>
  </si>
  <si>
    <t>909.0032.900</t>
  </si>
  <si>
    <t>SPA-TR100​</t>
  </si>
  <si>
    <t>Trim Ring, 10-pack (CM20DTS, CM30DTD)​</t>
  </si>
  <si>
    <t>909.0033.900</t>
  </si>
  <si>
    <t>SPA-TR200​</t>
  </si>
  <si>
    <t>Trim Ring, 10-pack (CM60DTD) ​</t>
  </si>
  <si>
    <t>909.0110.900</t>
  </si>
  <si>
    <t>SPA-TR300</t>
  </si>
  <si>
    <t>Trim Ring, 10-pack (DX-IC4 &amp; DX-IC4LP)​</t>
  </si>
  <si>
    <t>909.0111.900</t>
  </si>
  <si>
    <t>SPA-TR400</t>
  </si>
  <si>
    <t>Trim Ring, 10-pack (DX-IC6 &amp; C-IC6)​</t>
  </si>
  <si>
    <t>909.0112.900</t>
  </si>
  <si>
    <t>SPA-UBDX100-B</t>
  </si>
  <si>
    <t xml:space="preserve">U-Bracket Kit, Aluminum with ClickPlug, DX-S5, black </t>
  </si>
  <si>
    <t>909.0113.900</t>
  </si>
  <si>
    <t>SPA-UBDX100-W</t>
  </si>
  <si>
    <t>U-Bracket Kit, Aluminum with ClickPlug, DX-S5, white</t>
  </si>
  <si>
    <t>909.0114.900</t>
  </si>
  <si>
    <t>SPA-UBDX200-B</t>
  </si>
  <si>
    <t xml:space="preserve">U-Bracket Kit, Aluminum with ClickPlug, DX-S8, black </t>
  </si>
  <si>
    <t>909.0115.900</t>
  </si>
  <si>
    <t>SPA-UBDX200-W</t>
  </si>
  <si>
    <t>U-Bracket Kit, Aluminum with ClickPlug, DX-S8, white</t>
  </si>
  <si>
    <t>911.0645.900</t>
  </si>
  <si>
    <t>SUBLIME-BL</t>
  </si>
  <si>
    <t>Ultra compact 6.5" dual coil passive subwoofer, 2 x 8 ohms / 2 x 80 watts, full range loudspeaker level output to satelites, wall bracket included, black</t>
  </si>
  <si>
    <t>911.0646.900</t>
  </si>
  <si>
    <t>SUBLIME-W</t>
  </si>
  <si>
    <t>Ultra compact 6.5" dual coil passive subwoofer, 2 x 8 ohms / 2 x 80 watts, full range loudspeaker level output to satelites, wall bracket included, white</t>
  </si>
  <si>
    <t>909.1801.900</t>
  </si>
  <si>
    <t>Cat 5e cable, 10 foot (3 meter), plenum rated, snagless plug, black</t>
  </si>
  <si>
    <t>909.1800.900</t>
  </si>
  <si>
    <t>Cat 5e cable, 25 foot (7.6 meter), plenum rated, snagless plug, black</t>
  </si>
  <si>
    <t>909.1802.900</t>
  </si>
  <si>
    <t>Cat 5e cable, 3 foot (0.9 meter), snagless plug, black</t>
  </si>
  <si>
    <t>911.0495.900</t>
  </si>
  <si>
    <t>Devio DCM-1 Black</t>
  </si>
  <si>
    <t>Beamtracking pendant microphone, black</t>
  </si>
  <si>
    <t>Devio</t>
  </si>
  <si>
    <t>911.0488.900</t>
  </si>
  <si>
    <t>Devio DCM-1 White</t>
  </si>
  <si>
    <t>Beamtracking pendant microphone, white</t>
  </si>
  <si>
    <t>911.0434.900</t>
  </si>
  <si>
    <t>Devio DTM-1</t>
  </si>
  <si>
    <t>Beamtracking tabletop microphone</t>
  </si>
  <si>
    <t>911.1876.900</t>
  </si>
  <si>
    <t>Devio SCR-10</t>
  </si>
  <si>
    <t>Conference room hub</t>
  </si>
  <si>
    <t>Conferencing Hub</t>
  </si>
  <si>
    <t>Germany</t>
  </si>
  <si>
    <t>911.0496.900</t>
  </si>
  <si>
    <t>Devio SCR-20C Black</t>
  </si>
  <si>
    <t xml:space="preserve">Conferencing hub and microphone; includes Devio SCR-20 hub and one DCM-1 pendant microphone, black </t>
  </si>
  <si>
    <t>Base Unit + 1 ceiling microphone</t>
  </si>
  <si>
    <t>911.0490.900</t>
  </si>
  <si>
    <t>Devio SCR-20C White</t>
  </si>
  <si>
    <t xml:space="preserve">Conferencing hub and microphone; includes Devio SCR-20 hub and one DCM-1 pendant microphone, white </t>
  </si>
  <si>
    <t>911.0512.900</t>
  </si>
  <si>
    <t>Devio SCR-20CX Black</t>
  </si>
  <si>
    <t xml:space="preserve">Conferencing hub and microphone; includes Devio SCR-20 hub and one TCM-XEX ceiling microphone, black </t>
  </si>
  <si>
    <t>911.0503.900</t>
  </si>
  <si>
    <t>Devio SCR-20CX White</t>
  </si>
  <si>
    <t xml:space="preserve">Conferencing hub and microphone; includes Devio SCR-20 hub and one TCM-XEX ceiling microphone, white </t>
  </si>
  <si>
    <t>911.0002.900</t>
  </si>
  <si>
    <t>Devio SCR-20T</t>
  </si>
  <si>
    <t>Conferencing hub and microphone; includes Devio SCR-20 hub and one DTM-1 tabletop microphone</t>
  </si>
  <si>
    <t>Base Unit + 1 tabletop microphone</t>
  </si>
  <si>
    <t>911.0513.900</t>
  </si>
  <si>
    <t>Devio SCR-20TX Black</t>
  </si>
  <si>
    <t xml:space="preserve">Conferencing hub and microphone; includes Devio SCR-20 hub and one TTM-XEX tabletop microphone, black </t>
  </si>
  <si>
    <t>911.0504.900</t>
  </si>
  <si>
    <t>Devio SCR-20TX White</t>
  </si>
  <si>
    <t xml:space="preserve">Conferencing hub and microphone; includes Devio SCR-20 hub and one TTM-XEX tabletop microphone, white </t>
  </si>
  <si>
    <t>911.0497.900</t>
  </si>
  <si>
    <t>Devio SCR-25C Black</t>
  </si>
  <si>
    <t xml:space="preserve">Conferencing hub and microphone; includes Devio SCR-25 hub and one DCM-1 pendant microphone, black </t>
  </si>
  <si>
    <t>911.0491.900</t>
  </si>
  <si>
    <t>Devio SCR-25C White</t>
  </si>
  <si>
    <t>Conferencing hub and microphone; includes Devio SCR-25 hub and one DCM-1 pendant microphone, white</t>
  </si>
  <si>
    <t>911.0514.900</t>
  </si>
  <si>
    <t>Devio SCR-25CX Black</t>
  </si>
  <si>
    <t xml:space="preserve">Conferencing hub and microphone; includes Devio SCR-25 hub and one TCM-XEX ceiling microphone, black </t>
  </si>
  <si>
    <t>911.0505.900</t>
  </si>
  <si>
    <t>Devio SCR-25CX White</t>
  </si>
  <si>
    <t xml:space="preserve">Conferencing hub and microphone; includes Devio SCR-25 hub and one TCM-XEX ceiling microphone, white </t>
  </si>
  <si>
    <t>911.0008.900</t>
  </si>
  <si>
    <t>Devio SCR-25T</t>
  </si>
  <si>
    <t>Conferencing hub and microphone; includes Devio SCR-25 hub and one DTM-1 tabletop microphone</t>
  </si>
  <si>
    <t>911.0515.900</t>
  </si>
  <si>
    <t>Devio SCR-25TX Black</t>
  </si>
  <si>
    <t xml:space="preserve">Conferencing hub and microphone; includes Devio SCR-25 hub and one TTM-XEX tabletop microphone, black </t>
  </si>
  <si>
    <t>911.0506.900</t>
  </si>
  <si>
    <t>Devio SCR-25TX White</t>
  </si>
  <si>
    <t xml:space="preserve">Conferencing hub and microphone; includes Devio SCR-25 hub and one TTM-XEX tabletop microphone, white </t>
  </si>
  <si>
    <t>911.0089.900</t>
  </si>
  <si>
    <t>Devio SCX 400​</t>
  </si>
  <si>
    <t>911.0090.900</t>
  </si>
  <si>
    <t>Devio SCX 800​</t>
  </si>
  <si>
    <t>MRB-L-SCX400-C</t>
  </si>
  <si>
    <t>Certified meeting room bundle; includes 1 Devio SCX 400, 1 Parlé TCM-XA (white), 1 Parlé TCM-XEX (white), 2 pair of Desono C-IC6 loudspeakers (white), 1 BPAK, (1) 25 ft (7.5m) plenum-rated Cat5e cable, (7) 10 ft (3m) plenum-rated Cat5e cable</t>
  </si>
  <si>
    <t>UC Bundles</t>
  </si>
  <si>
    <t>U.S.A. / China</t>
  </si>
  <si>
    <t>MRB-L-SCX400-T</t>
  </si>
  <si>
    <t>Meeting room bundle; includes 1 Devio SCX 400, 1 Parlé TTM-X (black), 1 Parlé TTM-XEX (black), 1 AMP-450BP, 2 pair of Desono C-IC6 loudspeakers (white), (2) 25 ft (7.5m) plenum-rated Cat5e cable, (5) 10 ft (3m) plenum-rated Cat5e cable</t>
  </si>
  <si>
    <t>MRB-M-SCX400-C</t>
  </si>
  <si>
    <t>Certified meeting room bundle; includes 1 Devio SCX 400, 1 Parlé TCM-XA (white), 1 pair of Desono C-IC6 loudspeakers (white), 1 BPAK, (1) 25 ft (7.5m) plenum-rated Cat5e cable, (4) 10 ft (3m) plenum-rated Cat5e cable</t>
  </si>
  <si>
    <t>MRB-M-SCX400-T</t>
  </si>
  <si>
    <t>Meeting room bundle; includes 1 Devio SCX 400, 1 Parlé TTM-X (black), 1 AMP-450BP, 1 pair of Desono C-IC6 loudspeakers (white), (2) 25' (7.5m) plenum-rated Cat5e cable, (3) 10' (3m) plenum-rated Cat5e cable</t>
  </si>
  <si>
    <t>909.0005.900</t>
  </si>
  <si>
    <t>Plenum box 12 x 12</t>
  </si>
  <si>
    <t>Mounting box for placing any of the following products in plenum spaces: TesiraFORTE X series, Devio SCX series, Parle TCM-X, Parle TCM-XA, Parle TCM-1, Parle TCM-1A, Parle TCM-1EX, Tesira AMP-450P, Tesira AMP-450BP, TesiraCONNECT TC-5, and TesiraCONNECT TC-5D.This device meets Chicago CCEA plenum requirements.</t>
  </si>
  <si>
    <t>909.0085.900</t>
  </si>
  <si>
    <t>RMX 100</t>
  </si>
  <si>
    <t>1 RU rack shelf for TesiraFORTE X, Devio SCX, and TesiraCONNECT devices</t>
  </si>
  <si>
    <t>909.1929.900</t>
  </si>
  <si>
    <t>ACC-C-12V-PS</t>
  </si>
  <si>
    <t>12V power supply</t>
  </si>
  <si>
    <t>Control Pad Accessories</t>
  </si>
  <si>
    <t>Impera</t>
  </si>
  <si>
    <t>909.1922.900</t>
  </si>
  <si>
    <t>ACC-C-IRE</t>
  </si>
  <si>
    <t>Single IR-emitter, No blink</t>
  </si>
  <si>
    <t>Touch Panel Controllers</t>
  </si>
  <si>
    <t>911.1885.900</t>
  </si>
  <si>
    <t>Echo 8USW</t>
  </si>
  <si>
    <t>8-button control pad with 1 bidirectional RS-232 port, 1 unidirectional RS-232 port, 3 GPIO; US, white</t>
  </si>
  <si>
    <t>911.1884.900</t>
  </si>
  <si>
    <t>Echo Plus 8USW</t>
  </si>
  <si>
    <t>8-button control pad with Ethernet, 1 bidirectional RS-232 port, 1 unidirectional RS-232 port, 3 GPIO; US, white</t>
  </si>
  <si>
    <t>909.0068.900</t>
  </si>
  <si>
    <t>KP-U8-RP</t>
  </si>
  <si>
    <t>Wall adapter plate for Impera Uniform</t>
  </si>
  <si>
    <t>909.0077.900</t>
  </si>
  <si>
    <t>KP-U8-WB</t>
  </si>
  <si>
    <t>Angled wall bracket for Impera Uniform</t>
  </si>
  <si>
    <t>910.1880.900</t>
  </si>
  <si>
    <t>Tango</t>
  </si>
  <si>
    <t>Touch panel controller with 3 bidirectional RS-232 ports, 2 unidirectional RS-232 ports, 4 built-in assignable relays, 8 GPIO; PoE powered (IEEE 802.3at Class 3, 15W)</t>
  </si>
  <si>
    <t>910.1870.900</t>
  </si>
  <si>
    <t>Uniform 8U</t>
  </si>
  <si>
    <t>8-button E Ink control pad with Ethernet, 1 bidirectional RS-232 port, 2 unidirectional RS-232 ports, 3 GPIO; PoE (IEEE 802.3at Class 1, 4W)</t>
  </si>
  <si>
    <t>909.0055.900</t>
  </si>
  <si>
    <t>WP-1G-US-W</t>
  </si>
  <si>
    <t>1-gang wall plate, US</t>
  </si>
  <si>
    <t>909.0062.900</t>
  </si>
  <si>
    <t>WP-2G-US-W</t>
  </si>
  <si>
    <t>2-gang wall plate, US</t>
  </si>
  <si>
    <t>909.0067.900</t>
  </si>
  <si>
    <t>WP-D2G-W</t>
  </si>
  <si>
    <t>2-gang Decora wall plate</t>
  </si>
  <si>
    <t>911.1736.900</t>
  </si>
  <si>
    <t>Modena Hub</t>
  </si>
  <si>
    <t>Wireless presentation hub</t>
  </si>
  <si>
    <t>Wireless Presentation Systems</t>
  </si>
  <si>
    <t>Modena</t>
  </si>
  <si>
    <t>911.1737.900</t>
  </si>
  <si>
    <t>Modena Hub+</t>
  </si>
  <si>
    <t>Wireless presentation hub with integrated WiFi access point</t>
  </si>
  <si>
    <t>911.1738.900</t>
  </si>
  <si>
    <t>Modena Server</t>
  </si>
  <si>
    <t>Enterprise wireless presentation hub with Smart Room capabilities</t>
  </si>
  <si>
    <t>Parlé ABC 2500</t>
  </si>
  <si>
    <t>Conferencing audio bar</t>
  </si>
  <si>
    <t>Soundbars</t>
  </si>
  <si>
    <t>Parlé</t>
  </si>
  <si>
    <t>909.0089.900</t>
  </si>
  <si>
    <t>Parlé PMA 2000-DM</t>
  </si>
  <si>
    <t>Display mount for ABC 2500, VBC 2500</t>
  </si>
  <si>
    <t>Soundbar Accessories</t>
  </si>
  <si>
    <t>911.1897.900</t>
  </si>
  <si>
    <t>Parlé PS-12-60</t>
  </si>
  <si>
    <t>12 V 60W optional power supply for ABC 2500, VBC 2500</t>
  </si>
  <si>
    <t>911.1869.900</t>
  </si>
  <si>
    <t>Parlé SBC 2</t>
  </si>
  <si>
    <t>Conferencing speaker bar</t>
  </si>
  <si>
    <t>911.0492.900</t>
  </si>
  <si>
    <t>Parlé TCM-1 Black</t>
  </si>
  <si>
    <t>AVB Beamtracking™ ceiling microphone, black pendant</t>
  </si>
  <si>
    <t>Conferencing Microphones</t>
  </si>
  <si>
    <t>911.0485.900</t>
  </si>
  <si>
    <t>Parlé TCM-1 White</t>
  </si>
  <si>
    <t>AVB Beamtracking™ ceiling microphone, white pendant</t>
  </si>
  <si>
    <t>911.0493.900</t>
  </si>
  <si>
    <t>Parlé TCM-1A Black</t>
  </si>
  <si>
    <t>AVB Beamtracking ceiling microphone with PoE+ amplifier, black pendant</t>
  </si>
  <si>
    <t>911.0486.900</t>
  </si>
  <si>
    <t>Parlé TCM-1A White</t>
  </si>
  <si>
    <t>AVB Beamtracking ceiling microphone with PoE+ amplifier, white pendant</t>
  </si>
  <si>
    <t>911.0494.900</t>
  </si>
  <si>
    <t>Parlé TCM-1EX Black</t>
  </si>
  <si>
    <t>Expansion AVB Beamtracking ceiling microphone, black pendant</t>
  </si>
  <si>
    <t>911.0487.900</t>
  </si>
  <si>
    <t>Parlé TCM-1EX White</t>
  </si>
  <si>
    <t>Expansion AVB Beamtracking ceiling microphone, white pendant</t>
  </si>
  <si>
    <t>911.0507.900</t>
  </si>
  <si>
    <t>Parlé TCM-X Black</t>
  </si>
  <si>
    <t>AVB Beamtracking™ ceiling microphone, black surface mount</t>
  </si>
  <si>
    <t>911.0794.900</t>
  </si>
  <si>
    <t>Parlé TCM-X Installation Tool</t>
  </si>
  <si>
    <t>Hole saw and driver for installing TCM-X Mics</t>
  </si>
  <si>
    <t>911.0498.900</t>
  </si>
  <si>
    <t>Parlé TCM-X White</t>
  </si>
  <si>
    <t>AVB Beamtracking™ ceiling microphone, white surface mount</t>
  </si>
  <si>
    <t>911.0508.900</t>
  </si>
  <si>
    <t>Parlé TCM-XA Black</t>
  </si>
  <si>
    <t>AVB Beamtracking ceiling microphone with PoE+ amplifier, black surface mount</t>
  </si>
  <si>
    <t>911.0499.900</t>
  </si>
  <si>
    <t>Parlé TCM-XA White</t>
  </si>
  <si>
    <t>AVB Beamtracking ceiling microphone with PoE+ amplifier, white surface mount</t>
  </si>
  <si>
    <t>911.0522.900</t>
  </si>
  <si>
    <t>Parlé TCM-X-DK Black</t>
  </si>
  <si>
    <t>Drywall ceiling plenum attachment, black</t>
  </si>
  <si>
    <t>911.0520.900</t>
  </si>
  <si>
    <t>Parlé TCM-X-DK White</t>
  </si>
  <si>
    <t>Drywall ceiling plenum attachment, white</t>
  </si>
  <si>
    <t>911.0509.900</t>
  </si>
  <si>
    <t>Parlé TCM-XEX Black</t>
  </si>
  <si>
    <t>Expansion AVB Beamtracking ceiling microphone, black surface mount</t>
  </si>
  <si>
    <t>911.0500.900</t>
  </si>
  <si>
    <t>Parlé TCM-XEX White</t>
  </si>
  <si>
    <t>Expansion AVB Beamtracking ceiling microphone, white surface mount</t>
  </si>
  <si>
    <t>909.0117.900</t>
  </si>
  <si>
    <t>Parlé TCM-X-FM Black</t>
  </si>
  <si>
    <t>Flush mount for TCM-X, TCM-XA, and TCM-XEX microphones, black</t>
  </si>
  <si>
    <t>909.0116.900</t>
  </si>
  <si>
    <t>Parlé TCM-X-FM White</t>
  </si>
  <si>
    <t>Flush mount for TCM-X, TCM-XA, and TCM-XEX microphones, white</t>
  </si>
  <si>
    <t>911.0510.900</t>
  </si>
  <si>
    <t>Parlé TTM-X Black</t>
  </si>
  <si>
    <t>AVB Beamtracking tabletop microphone, black</t>
  </si>
  <si>
    <t>911.0501.900</t>
  </si>
  <si>
    <t>Parlé TTM-X White</t>
  </si>
  <si>
    <t>AVB Beamtracking tabletop ceiling microphone, white</t>
  </si>
  <si>
    <t>911.0511.900</t>
  </si>
  <si>
    <t>Parlé TTM-XEX Black</t>
  </si>
  <si>
    <t>Expansion AVB Beamtracking tabletop microphone, black</t>
  </si>
  <si>
    <t>911.0502.900</t>
  </si>
  <si>
    <t>Parlé TTM-XEX White</t>
  </si>
  <si>
    <t>Expansion AVB Beamtracking tabletop microphone, white</t>
  </si>
  <si>
    <t>911.0521.900</t>
  </si>
  <si>
    <t>Parlé TTM-X-SM</t>
  </si>
  <si>
    <t>Secure mounting bracket for TTM-X/-XEX</t>
  </si>
  <si>
    <t>911.0462.900</t>
  </si>
  <si>
    <t>Seismic cable adapter</t>
  </si>
  <si>
    <t>Seismic cable adapter for Parlé TCM plenum boxes (all models) and Devio DCM-1 plenum box</t>
  </si>
  <si>
    <t>911.0474.900</t>
  </si>
  <si>
    <t>TB-1</t>
  </si>
  <si>
    <t>Ceiling tile bridge for Parlé TCM plenum boxes (all models) and Devio DCM-1 plenum box</t>
  </si>
  <si>
    <t>911.0523.900</t>
  </si>
  <si>
    <t>16mm Black Grommet, 10-Pack</t>
  </si>
  <si>
    <t>Black grommet for 16mm (5/8") hole, 7mm ID, 10-pack</t>
  </si>
  <si>
    <t>911.0524.900</t>
  </si>
  <si>
    <t>16mm White Grommet, 10-Pack</t>
  </si>
  <si>
    <t>White grommet for 16mm (5/8") hole, 7mm ID, 10-pack</t>
  </si>
  <si>
    <t>911.0438.900</t>
  </si>
  <si>
    <t>AMP-A460H</t>
  </si>
  <si>
    <t>4 channel, 60W half-rack amplifier with mounting bracket</t>
  </si>
  <si>
    <t>Tesira</t>
  </si>
  <si>
    <t>950.1733.900</t>
  </si>
  <si>
    <t>MRB-L-VT4-C</t>
  </si>
  <si>
    <r>
      <t>Certified large room bundle; includes 1 TesiraFORTE AVB VT4, 1 TesiraCONNECT TC-5, 1 Tesira EX-UBT, 1 Parl</t>
    </r>
    <r>
      <rPr>
        <sz val="10"/>
        <rFont val="Calibri"/>
        <family val="2"/>
      </rPr>
      <t>é TCM-XA, 1 Parlé TCM-XEX, 2 pair of Desono C-IC6 loudspeakers, Cat5 cables of varying length</t>
    </r>
  </si>
  <si>
    <t>950.1735.900</t>
  </si>
  <si>
    <t>MRB-L-VT4-T</t>
  </si>
  <si>
    <r>
      <t>Certified large room bundle; includes 1 TesiraFORTE AVB VT4, 1 TesiraCONNECT TC-5, 1 Tesira EX-UBT, 1 Parl</t>
    </r>
    <r>
      <rPr>
        <sz val="10"/>
        <rFont val="Calibri"/>
        <family val="2"/>
      </rPr>
      <t>é TTM-X, 1 Parlé TTM-XEX, 1 Tesira AMP-450BP, 2 pair of Desono C-IC6 loudspeakers, Cat5 cables of varying length</t>
    </r>
  </si>
  <si>
    <t>950.1805.900</t>
  </si>
  <si>
    <t>MRB-L-X400-C</t>
  </si>
  <si>
    <t>Certified meeting room bundle; includes 1 TesiraFORTE X 400, 1 Parlé TCM-XA (white), 1 Parlé TCM-XEX (white), 2 pair of Desono C-IC6 loudspeakers (white), 1 BPAK, (1) 25 ft (7.5m) plenum-rated Cat5e cable, (7) 10 ft (3m) plenum-rated Cat5e cable</t>
  </si>
  <si>
    <t>950.1807.900</t>
  </si>
  <si>
    <t>MRB-L-X400-T</t>
  </si>
  <si>
    <t>Meeting room bundle; includes 1 TesiraFORTE X 400, 1 Parlé TTM-X (black), 1 Parlé TTM-XEX (black), 1 AMP-450BP, 2 pair of Desono C-IC6 loudspeakers (white), (2) 25 ft (7.5m) plenum-rated Cat5e cable, (5) 10 ft (3m) plenum-rated Cat5e cable</t>
  </si>
  <si>
    <t>950.1732.900</t>
  </si>
  <si>
    <t>MRB-M-VT4-C</t>
  </si>
  <si>
    <r>
      <t>Certified medium room bundle; includes 1 TesiraFORTE AVB VT4, 1 TesiraCONNECT TC-5, 1 Tesira EX-UBT, 1 Parl</t>
    </r>
    <r>
      <rPr>
        <sz val="10"/>
        <rFont val="Calibri"/>
        <family val="2"/>
      </rPr>
      <t>é TCM-XA, 1 pair of Desono C-IC6 loudspeakers, Cat5 cables of varying length</t>
    </r>
  </si>
  <si>
    <t>950.1734.900</t>
  </si>
  <si>
    <t>MRB-M-VT4-T</t>
  </si>
  <si>
    <r>
      <t>Certified medium room bundle; includes 1 TesiraFORTE AVB VT4, 1 TesiraCONNECT TC-5, 1 Tesira EX-UBT, 1 Parl</t>
    </r>
    <r>
      <rPr>
        <sz val="10"/>
        <rFont val="Calibri"/>
        <family val="2"/>
      </rPr>
      <t>é TTM-X, 1 Tesira AMP-450BP, 1 pair of Desono C-IC6 loudspeakers, Cat5 cables of varying length</t>
    </r>
  </si>
  <si>
    <t>950.1804.900</t>
  </si>
  <si>
    <t>MRB-M-X400-C</t>
  </si>
  <si>
    <t>Certified meeting room bundle; includes 1 TesiraFORTE X 400, 1 Parlé TCM-XA (white), 1 pair of Desono C-IC6 loudspeakers (white), 1 BPAK, (1) 25 ft (7.5m) plenum-rated Cat5e cable, (4) 10 ft (3m) plenum-rated Cat5e cable</t>
  </si>
  <si>
    <t>950.1806.900</t>
  </si>
  <si>
    <t>MRB-M-X400-T</t>
  </si>
  <si>
    <t>Meeting room bundle; includes 1 TesiraFORTE X 400, 1 Parlé TTM-X (black), 1 AMP-450BP, 1 pair of Desono C-IC6 loudspeakers (white), (2) 25 ft (7.5m) plenum-rated Cat5e cable, (3) 10 ft (3m) plenum-rated Cat5e cable</t>
  </si>
  <si>
    <t>911.0410.900</t>
  </si>
  <si>
    <t>NG GS724T AVB V4</t>
  </si>
  <si>
    <t>Netgear®24-port Gigabit Smart Switch with AVB software loaded, 2 SFP GBIC fiber slots, and rack mount kit, Version 4</t>
  </si>
  <si>
    <t>3rd Party Accessories</t>
  </si>
  <si>
    <t>911.0004.900</t>
  </si>
  <si>
    <t>POE29U-1AT(PL)D-R</t>
  </si>
  <si>
    <t>PHIHONG Gigabit PoE+ Injector, IEEE802.3af compliant, IEEE802.3at classified, 90-264 VAC Input Voltage</t>
  </si>
  <si>
    <t>911.0414.900</t>
  </si>
  <si>
    <t>Tesira AMP-4175R</t>
  </si>
  <si>
    <t>Tesira 4-channel, 175W digital networked amplifier</t>
  </si>
  <si>
    <t>911.0421.900</t>
  </si>
  <si>
    <t>Tesira AMP-4300R CV</t>
  </si>
  <si>
    <t xml:space="preserve">Tesira 4-channel, 300W digital networked amplifier, constant voltage </t>
  </si>
  <si>
    <t>911.0415.900</t>
  </si>
  <si>
    <t>Tesira AMP-4350R</t>
  </si>
  <si>
    <t xml:space="preserve">Tesira 4-channel, 350W digital networked amplifier </t>
  </si>
  <si>
    <t>911.0014.900</t>
  </si>
  <si>
    <t>Tesira AMP-450BP</t>
  </si>
  <si>
    <t>4 channel PoE+ conferencing amplifier [includes BPAK]</t>
  </si>
  <si>
    <t>911.0010.900</t>
  </si>
  <si>
    <t>Tesira AMP-450P</t>
  </si>
  <si>
    <t>4 channel PoE+ conferencing amplifier</t>
  </si>
  <si>
    <t>911.0413.900</t>
  </si>
  <si>
    <t>Tesira AMP-8175R</t>
  </si>
  <si>
    <t>Tesira 8-channel, 175W digital networked amplifier</t>
  </si>
  <si>
    <t>901.0333.900</t>
  </si>
  <si>
    <t>Tesira AVB-1</t>
  </si>
  <si>
    <t>Tesira AVB network card capable of up to 420x420 channels</t>
  </si>
  <si>
    <t>Configurable I/O Cards</t>
  </si>
  <si>
    <t>909.0334.900</t>
  </si>
  <si>
    <t>Tesira AVB-1 CK</t>
  </si>
  <si>
    <t>Tesira AVB network card capable of up to 420x420 channels (Card Kit)</t>
  </si>
  <si>
    <t>Configurable I/O Card Kits</t>
  </si>
  <si>
    <t>901.0406.900</t>
  </si>
  <si>
    <t>Tesira DAN-1</t>
  </si>
  <si>
    <t xml:space="preserve">Tesira 64x64 Dante™ module for use in SERVER or SERVER-IO chassis </t>
  </si>
  <si>
    <t>909.0407.900</t>
  </si>
  <si>
    <t>Tesira DAN-1 CK</t>
  </si>
  <si>
    <t>Tesira 64x64 Dante™ module for use in SERVER or SERVER-IO chassis (Card Kit)</t>
  </si>
  <si>
    <t>901.0307.900</t>
  </si>
  <si>
    <t>Tesira DSP-2</t>
  </si>
  <si>
    <t>Tesira DSP card with two DSPs</t>
  </si>
  <si>
    <t>909.0323.900</t>
  </si>
  <si>
    <t>Tesira DSP-2 CK</t>
  </si>
  <si>
    <t>Tesira DSP card with two DSPs (Card Kit)</t>
  </si>
  <si>
    <t>901.0339.900</t>
  </si>
  <si>
    <t>Tesira EEC-4</t>
  </si>
  <si>
    <t>Tesira 4 channel mic/line input card with AEC for the EX-MOD</t>
  </si>
  <si>
    <t>EX-MOD Cards</t>
  </si>
  <si>
    <t>909.0340.900</t>
  </si>
  <si>
    <t>Tesira EEC-4 CK</t>
  </si>
  <si>
    <t>Tesira 4 channel mic/line input card with AEC for the EX-MOD (Card Kit)</t>
  </si>
  <si>
    <t>EX-MOD Card Kits</t>
  </si>
  <si>
    <t>901.0312.900</t>
  </si>
  <si>
    <t>Tesira EIC-4</t>
  </si>
  <si>
    <t>Tesira 4 channel mic/line input card for the EX-MOD</t>
  </si>
  <si>
    <t>909.0330.900</t>
  </si>
  <si>
    <t>Tesira EIC-4 CK</t>
  </si>
  <si>
    <t>Tesira 4 channel mic/line input card for the EX-MOD (Card Kit)</t>
  </si>
  <si>
    <t>901.0314.900</t>
  </si>
  <si>
    <t>Tesira EIOC-4</t>
  </si>
  <si>
    <t>Tesira 2 channel mic/line input &amp; 2 channel mic/line output card for the EX-MOD</t>
  </si>
  <si>
    <t>909.0332.900</t>
  </si>
  <si>
    <t>Tesira EIOC-4 CK</t>
  </si>
  <si>
    <t>Tesira 2 channel mic/line input &amp; 2 channel mic/line output card for the EX-MOD (Card Kit)</t>
  </si>
  <si>
    <t>901.0313.900</t>
  </si>
  <si>
    <t>Tesira EOC-4</t>
  </si>
  <si>
    <t>Tesira 4 channel mic/line output card for the EX-MOD</t>
  </si>
  <si>
    <t>909.0331.900</t>
  </si>
  <si>
    <t>Tesira EOC-4 CK</t>
  </si>
  <si>
    <t>Tesira 4 channel mic/line output card for the EX-MOD (Card Kit)</t>
  </si>
  <si>
    <t>911.0341.900</t>
  </si>
  <si>
    <t>Tesira EX-AEC</t>
  </si>
  <si>
    <t>Tesira 4 channel mic/line input expander with AEC and PoE+</t>
  </si>
  <si>
    <t>Remote Expanders</t>
  </si>
  <si>
    <t>911.0308.900</t>
  </si>
  <si>
    <t>Tesira EX-IN</t>
  </si>
  <si>
    <t>Tesira 4 channel mic/line input expander PoE+</t>
  </si>
  <si>
    <t>911.0310.900</t>
  </si>
  <si>
    <t>Tesira EX-IO</t>
  </si>
  <si>
    <t>Tesira 2 channel mic/line input &amp; 2 channel mic/line output expander PoE+</t>
  </si>
  <si>
    <t>911.0315.900</t>
  </si>
  <si>
    <t>Tesira EX-LOGIC</t>
  </si>
  <si>
    <t>Tesira PoE logic expander with 16 logic GPIO (4 GPIO are configurable for potentiometer interface)</t>
  </si>
  <si>
    <t>911.0311.900</t>
  </si>
  <si>
    <t>Tesira EX-MOD</t>
  </si>
  <si>
    <t>Tesira Modular expander that is capable of using up to 3 expander cards</t>
  </si>
  <si>
    <t>911.0309.900</t>
  </si>
  <si>
    <t>Tesira EX-OUT</t>
  </si>
  <si>
    <t>Tesira 4 channel mic/line output expander PoE+</t>
  </si>
  <si>
    <t>911.0443.900</t>
  </si>
  <si>
    <t>Tesira EX-UBT</t>
  </si>
  <si>
    <t xml:space="preserve">PoE AVB/USB expander with Bluetooth® wireless technology </t>
  </si>
  <si>
    <t>911.0437.900</t>
  </si>
  <si>
    <t>Tesira HD-1</t>
  </si>
  <si>
    <t>Tesira Hardware Dialer</t>
  </si>
  <si>
    <t>Remote Ethernet Controllers</t>
  </si>
  <si>
    <t>911.0440.900</t>
  </si>
  <si>
    <t>Tesira RMK-1</t>
  </si>
  <si>
    <t>Single unit rack mount kit</t>
  </si>
  <si>
    <t>911.0441.900</t>
  </si>
  <si>
    <t>Tesira RMK-2</t>
  </si>
  <si>
    <t>Two unit rack mount kit</t>
  </si>
  <si>
    <t>901.0354.900</t>
  </si>
  <si>
    <t>Tesira SAC-4</t>
  </si>
  <si>
    <t>Tesira 4 channel mic/line input card with ambient noise compensation per channel</t>
  </si>
  <si>
    <t>909.0355.900</t>
  </si>
  <si>
    <t>Tesira SAC-4 CK</t>
  </si>
  <si>
    <t>Tesira 4 channel mic/line input card with ambient noise compensation per channel (Card Kit)</t>
  </si>
  <si>
    <t>901.0317.900</t>
  </si>
  <si>
    <t>Tesira SCM-1</t>
  </si>
  <si>
    <t>Tesira 32x32 CobraNet® module for use in SERVER or SERVER-IO chassis</t>
  </si>
  <si>
    <t>909.0326.900</t>
  </si>
  <si>
    <t>Tesira SCM-1 CK</t>
  </si>
  <si>
    <t>Tesira 32x32 CobraNet® module for use in SERVER or SERVER-IO chassis  (Card Kit)</t>
  </si>
  <si>
    <t>901.0304.900</t>
  </si>
  <si>
    <t>Tesira SEC-4</t>
  </si>
  <si>
    <t>Tesira 4 channel mic/line input card with acoustic echo cancellation per channel</t>
  </si>
  <si>
    <t>909.0329.900</t>
  </si>
  <si>
    <t>Tesira SEC-4 CK</t>
  </si>
  <si>
    <t>Tesira 4 channel mic/line input card with acoustic echo cancellation per channel (Card Kit)</t>
  </si>
  <si>
    <t>911.0300.900</t>
  </si>
  <si>
    <t>Tesira SERVER</t>
  </si>
  <si>
    <t xml:space="preserve">Configurable I/O DSP with 1 DSP-2 card (7 additional DSP-2 cards can be added) and 1 AVB-1 network card </t>
  </si>
  <si>
    <t>Configurable I/O DSPs</t>
  </si>
  <si>
    <t>911.0278.900</t>
  </si>
  <si>
    <t>Tesira SERVER-IO</t>
  </si>
  <si>
    <t>Configurable I/O DSP with up to 48 channels of I/O, 1 DSP-2 card (2 additional DSP-2 cards can be added), no AVB-1 network card</t>
  </si>
  <si>
    <t>911.0301.900</t>
  </si>
  <si>
    <t>Tesira SERVER-IO AVB</t>
  </si>
  <si>
    <t>Configurable I/O DSP with up to 48 channels of I/O, 1 DSP-2 card (2 additional DSP-2 cards can be added), and 1 AVB-1 network card</t>
  </si>
  <si>
    <t>901.0302.900</t>
  </si>
  <si>
    <t>Tesira SIC-4</t>
  </si>
  <si>
    <t>Tesira 4 channel mic/line input card</t>
  </si>
  <si>
    <t xml:space="preserve"> </t>
  </si>
  <si>
    <t>909.0325.900</t>
  </si>
  <si>
    <t>Tesira SIC-4 CK</t>
  </si>
  <si>
    <t>Tesira 4 channel mic/line input card (Card Kit)</t>
  </si>
  <si>
    <t>901.0303.900</t>
  </si>
  <si>
    <t>Tesira SOC-4</t>
  </si>
  <si>
    <t>Tesira 4 channel mic/line output card</t>
  </si>
  <si>
    <t>909.0324.900</t>
  </si>
  <si>
    <t>Tesira SOC-4 CK</t>
  </si>
  <si>
    <t>Tesira 4 channel mic/line output card (Card Kit)</t>
  </si>
  <si>
    <t>901.0306.900</t>
  </si>
  <si>
    <t>Tesira STC-2</t>
  </si>
  <si>
    <t>Tesira 2 line POTS telephone interface card</t>
  </si>
  <si>
    <t>909.0327.900</t>
  </si>
  <si>
    <t>Tesira STC-2 CK</t>
  </si>
  <si>
    <t>Tesira 2 line POTS telephone interface card (Card Kit)</t>
  </si>
  <si>
    <t>901.0305.900</t>
  </si>
  <si>
    <t>Tesira SVC-2</t>
  </si>
  <si>
    <t>Tesira 2 line VoIP telephone interface card</t>
  </si>
  <si>
    <t>909.0328.900</t>
  </si>
  <si>
    <t>Tesira SVC-2 CK</t>
  </si>
  <si>
    <t>Tesira 2 line VoIP telephone interface card (Card Kit)</t>
  </si>
  <si>
    <t>909.0318.900</t>
  </si>
  <si>
    <t xml:space="preserve">Tesira TEC-1i </t>
  </si>
  <si>
    <t>Tesira PoE Ethernet Control in-wall mount</t>
  </si>
  <si>
    <t>909.0316.900</t>
  </si>
  <si>
    <t xml:space="preserve">Tesira TEC-1s </t>
  </si>
  <si>
    <t>Tesira PoE Ethernet Control surface mount</t>
  </si>
  <si>
    <t>911.0444.900</t>
  </si>
  <si>
    <t>Tesira UTMK-1</t>
  </si>
  <si>
    <t>Under table mount kit</t>
  </si>
  <si>
    <t>911.0040.900</t>
  </si>
  <si>
    <t>TesiraCONNECT Bracket</t>
  </si>
  <si>
    <t>Mounting bracket for TesiraCONNECT TC-5</t>
  </si>
  <si>
    <t>911.0088.900</t>
  </si>
  <si>
    <t>TesiraCONNECT PEX</t>
  </si>
  <si>
    <t>50' (15m) power extension cable</t>
  </si>
  <si>
    <t>911.0039.900</t>
  </si>
  <si>
    <t>TesiraCONNECT TC-5</t>
  </si>
  <si>
    <t xml:space="preserve">5-port expansion device </t>
  </si>
  <si>
    <t>911.0087.900</t>
  </si>
  <si>
    <t>TesiraCONNECT TC-5D</t>
  </si>
  <si>
    <t>5-port expansion device with AVB to Dante Bridging</t>
  </si>
  <si>
    <t>911.0400.900</t>
  </si>
  <si>
    <t>TesiraFORTÉ AI</t>
  </si>
  <si>
    <t>Fixed I/O DSP with 12 analog inputs, 8 analog outputs, and 8 channels configurable USB audio</t>
  </si>
  <si>
    <t>Fixed I/O DSPs</t>
  </si>
  <si>
    <t>911.0396.900</t>
  </si>
  <si>
    <t>TesiraFORTÉ AVB AI</t>
  </si>
  <si>
    <t>Fixed I/O DSP with 12 analog inputs, 8 analog outputs, 8 channels configurable USB audio, and 128 x 128 channels of AVB</t>
  </si>
  <si>
    <t>911.0395.900</t>
  </si>
  <si>
    <t>TesiraFORTÉ AVB CI</t>
  </si>
  <si>
    <t>Fixed I/O DSP with 12 analog inputs, 8 analog outputs, 8 channels configurable USB audio, 128 x 128 channels of AVB, and AEC technology (all 12 inputs)</t>
  </si>
  <si>
    <t>911.0450.900</t>
  </si>
  <si>
    <t>TesiraFORTÉ AVB VT</t>
  </si>
  <si>
    <t>Fixed I/O DSP with 12 analog inputs, 8 analog outputs, 8 channels configurable USB audio, 128 x 128 channels of AVB, AEC technology (all 12 inputs), 2 channel VoIP, and standard FXO telephone interface</t>
  </si>
  <si>
    <t>911.0452.900</t>
  </si>
  <si>
    <t>TesiraFORTÉ AVB VT4</t>
  </si>
  <si>
    <t>Fixed I/O DSP with 4 analog inputs, 4 analog outputs, 8 channels configurable USB audio, 128 x 128 channels of AVB, AEC technology (all 4 inputs), 2 channel VoIP, and standard FXO telephone interface</t>
  </si>
  <si>
    <t>911.0399.900</t>
  </si>
  <si>
    <t>TesiraFORTÉ CI</t>
  </si>
  <si>
    <t>Fixed I/O DSP with 12 analog inputs, 8 analog outputs, 8 channels configurable USB audio, and Acoustic Echo Cancellation (AEC) technology (all 12 inputs)</t>
  </si>
  <si>
    <t>911.0448.900</t>
  </si>
  <si>
    <t>TesiraFORTÉ DAN AI</t>
  </si>
  <si>
    <t>Fixed I/O DSP with 12 analog inputs, 8 analog outputs, 8 channels configurable USB audio, and 32 x 32 channels of Dante</t>
  </si>
  <si>
    <t>911.0447.900</t>
  </si>
  <si>
    <t>TesiraFORTÉ DAN CI</t>
  </si>
  <si>
    <t>Fixed I/O DSP with 12 analog inputs, 8 analog outputs, 8 channels configurable USB audio, 32 x 32 channels of Dante, and AEC technology (all 12 inputs)</t>
  </si>
  <si>
    <t>911.0451.900</t>
  </si>
  <si>
    <t>TesiraFORTÉ DAN VT</t>
  </si>
  <si>
    <t>Fixed I/O DSP with 12 analog inputs, 8 analog outputs, 8 channels configurable USB audio, 32 x 32 channels of Dante, AEC technology (all 12 inputs), 2 channel VoIP, and standard FXO telephone interface</t>
  </si>
  <si>
    <t>911.0453.900</t>
  </si>
  <si>
    <t>TesiraFORTÉ DAN VT4</t>
  </si>
  <si>
    <t>Fixed I/O DSP with 4 analog inputs, 4 analog outputs, 8 channels configurable USB audio, 32 x 32 channels of Dante, AEC technology (all 4 inputs), 2 channel VoIP, and standard FXO telephone interface</t>
  </si>
  <si>
    <t>911.0449.900</t>
  </si>
  <si>
    <t>TesiraFORTÉ VT</t>
  </si>
  <si>
    <t>Fixed I/O DSP with 12 analog inputs, 8 analog outputs, 8 channels configurable USB audio, AEC technology (all 12 inputs), 2 channel VoIP, and standard FXO telephone interface</t>
  </si>
  <si>
    <t>911.0093.900</t>
  </si>
  <si>
    <t>TesiraFORTÉ X 1600​</t>
  </si>
  <si>
    <t>Meeting Room DSP with 4 integrated PoE+ ports. AVB &amp; Dante, 2x2 analog I/O, Stereo USB and 16 channels of AEC. Includes Biamp Launch automatic discovery and tuning</t>
  </si>
  <si>
    <t>911.0091.900</t>
  </si>
  <si>
    <t>TesiraFORTÉ X 400​</t>
  </si>
  <si>
    <t>Meeting Room DSP with 4 integrated PoE+ ports. AVB &amp; Dante, 2x2 analog I/O, Stereo USB and 4 channels of AEC. Includes Biamp Launch automatic discovery and tuning</t>
  </si>
  <si>
    <t>911.0092.900</t>
  </si>
  <si>
    <t>TesiraFORTÉ X 800​</t>
  </si>
  <si>
    <t>Meeting Room DSP with 4 integrated PoE+ ports. AVB &amp; Dante, 2x2 analog I/O, Stereo USB and 8 channels of AEC. Includes Biamp Launch automatic discovery and tuning</t>
  </si>
  <si>
    <t>911.0426.900</t>
  </si>
  <si>
    <t>TesiraLUX IDH-1</t>
  </si>
  <si>
    <t>AVB video encoder; includes one HDMI 2.0 port and one DisplayPort 1.2 port. Accepts 8 channels of embedded PCM audio and includes 2 mic/line level analog inputs</t>
  </si>
  <si>
    <t>Video Encoders and Decoders</t>
  </si>
  <si>
    <t>911.0427.900</t>
  </si>
  <si>
    <t>TesiraLUX OH-1</t>
  </si>
  <si>
    <t>AVB video decoder; includes one HDMI 2.0 port. 8 channels of embedded PCM audio and includes 2 mic/line level analog outputs.</t>
  </si>
  <si>
    <t>911.0478.900</t>
  </si>
  <si>
    <t>TesiraXEL 1200.1</t>
  </si>
  <si>
    <t>Tesira 4-channel, 1200W asymmetric amplifier, single power bank</t>
  </si>
  <si>
    <t>911.0479.900</t>
  </si>
  <si>
    <t>TesiraXEL 1200.2</t>
  </si>
  <si>
    <t>Tesira 4-channel, 2400W asymmetric amplifier, dual power banks</t>
  </si>
  <si>
    <t>910.1877.900</t>
  </si>
  <si>
    <t>Vidi 100</t>
  </si>
  <si>
    <t>Vidi</t>
  </si>
  <si>
    <t>910.1936.900</t>
  </si>
  <si>
    <t>Vidi 150</t>
  </si>
  <si>
    <t>910.0130.900</t>
  </si>
  <si>
    <t>Vidi 250</t>
  </si>
  <si>
    <t>909.0087.900</t>
  </si>
  <si>
    <t>VMA 200-DM</t>
  </si>
  <si>
    <t>909.0086.900</t>
  </si>
  <si>
    <t>VMA 200-WM</t>
  </si>
  <si>
    <t>Trade Agreement Act 508 Compliant Y/N?</t>
  </si>
  <si>
    <t>901.0276.900</t>
  </si>
  <si>
    <t>Vocia AM-600</t>
  </si>
  <si>
    <t>Vocia Amplifier Module, Factory Installed, 100 to 600 Watt, for use in Vocia VA-8600</t>
  </si>
  <si>
    <t>Audio Outputs</t>
  </si>
  <si>
    <t>Vocia</t>
  </si>
  <si>
    <t>List price for installed cards. Vocia card kits are priced separately.</t>
  </si>
  <si>
    <t>909.0294.900</t>
  </si>
  <si>
    <t>Vocia AM-600 CK</t>
  </si>
  <si>
    <t>Vocia Amplifier Module, Card Kit, 100 to 600 Watt, for use in Vocia VA-8600</t>
  </si>
  <si>
    <t>901.0277.900</t>
  </si>
  <si>
    <t>Vocia AM-600c</t>
  </si>
  <si>
    <t>Vocia Amplifier Module, factory installed, 100 to 600 Watt, with standards-compliant ground fault detection, for use in Vocia VA-8600c (EN54-16 certified)</t>
  </si>
  <si>
    <t>909.0293.900</t>
  </si>
  <si>
    <t>Vocia AM-600c CK</t>
  </si>
  <si>
    <t>Vocia Amplifier Module, Card Kit, 100 to 600 Watt, with standards-compliant ground fault detection, for use in Vocia VA-8600c (EN54-16 certified)</t>
  </si>
  <si>
    <t>909.0266.900</t>
  </si>
  <si>
    <t>Vocia ANC-1</t>
  </si>
  <si>
    <t>Vocia Ambient Noise Compensation Device, surface-mountable, networked ambient microphone input device</t>
  </si>
  <si>
    <t>Monitors / Controllers</t>
  </si>
  <si>
    <t>911.0279.900</t>
  </si>
  <si>
    <t>Vocia CI-1</t>
  </si>
  <si>
    <t>Vocia Control Interface for use between fire alarm and Vocia LSI-16 or Vocia LSI-16e (EN54-16 certified)</t>
  </si>
  <si>
    <t>Messaging Processors / Interfaces</t>
  </si>
  <si>
    <t>911.0252.900</t>
  </si>
  <si>
    <t>Vocia DS-10</t>
  </si>
  <si>
    <t>Audio Inputs</t>
  </si>
  <si>
    <t>911.0251.900</t>
  </si>
  <si>
    <t>Vocia DS-4</t>
  </si>
  <si>
    <t>909.0263.900</t>
  </si>
  <si>
    <t>Vocia ELD-1</t>
  </si>
  <si>
    <t>Vocia End of Line Device, surface-mountable, networked speaker line supervision device</t>
  </si>
  <si>
    <t>911.0283.900</t>
  </si>
  <si>
    <t>Vocia EWS-10</t>
  </si>
  <si>
    <t>Vocia Emergency Wall-mounted Paging Station, 10 Buttons with hand-held microphone (EN 54-16 certified)</t>
  </si>
  <si>
    <t>911.0282.900</t>
  </si>
  <si>
    <t>Vocia EWS-4</t>
  </si>
  <si>
    <t>Vocia Emergency Wall-mounted Paging Station, 4 Buttons with hand-held microphone (EN 54-16 certified)</t>
  </si>
  <si>
    <t>911.0359.900</t>
  </si>
  <si>
    <t>Vocia GPIO-1</t>
  </si>
  <si>
    <t>Vocia General Purpose Input/Output Device. I/O Slave for LSI-16e or for stand-alone logic I/O use. (EN54-16 certified)</t>
  </si>
  <si>
    <t>909.0297.900</t>
  </si>
  <si>
    <t>Vocia IM-16 CK</t>
  </si>
  <si>
    <t>Vocia IM-16 Interface Module Card Kit for LSI-16</t>
  </si>
  <si>
    <t>Controllers / Interfaces</t>
  </si>
  <si>
    <t>911.0245.900</t>
  </si>
  <si>
    <t>Vocia LSI-16</t>
  </si>
  <si>
    <t>Vocia Life Safety Interface, with 4 discrete inputs and support for Vocia IM-16 Interface Module</t>
  </si>
  <si>
    <t>911.0295.900</t>
  </si>
  <si>
    <t>Vocia LSI-16e</t>
  </si>
  <si>
    <t>Vocia Life Safety Interface, Enhanced with 20 discrete inputs</t>
  </si>
  <si>
    <t>911.0423.900</t>
  </si>
  <si>
    <t>Vocia MS-1e</t>
  </si>
  <si>
    <t>Vocia Enhanced Networked Messaging Processor</t>
  </si>
  <si>
    <t>901.0269.900</t>
  </si>
  <si>
    <t>Vocia PARM-1</t>
  </si>
  <si>
    <t>Vocia Page Active Relay Module Card, Factory Installed</t>
  </si>
  <si>
    <t>909.0299.900</t>
  </si>
  <si>
    <t>Vocia PARM-1 CK</t>
  </si>
  <si>
    <t>Vocia Page Active Relay Module, Card Kit</t>
  </si>
  <si>
    <t>911.0419.900</t>
  </si>
  <si>
    <t>Vocia PLD-1</t>
  </si>
  <si>
    <t>Vocia passive end of speaker line supervision device, VA-8600 (4-pack)</t>
  </si>
  <si>
    <t>911.0422.900</t>
  </si>
  <si>
    <t>Vocia PLD-2</t>
  </si>
  <si>
    <t>Vocia passive end of speaker line supervision device (4-pack)</t>
  </si>
  <si>
    <t>911.0385.900</t>
  </si>
  <si>
    <t>Vocia POTS-1-2</t>
  </si>
  <si>
    <t>Vocia POTS interface; allows real-time live direct paging from a POTS system into the Vocia platform; 2-lines</t>
  </si>
  <si>
    <t>911.0408.900</t>
  </si>
  <si>
    <t>Vocia POTS-1-4</t>
  </si>
  <si>
    <t>Vocia POTS interface; allows real-time live direct paging from a POTS system into the Vocia platform; 4-lines</t>
  </si>
  <si>
    <t>911.0404.900</t>
  </si>
  <si>
    <t>Vocia PSKIT-1</t>
  </si>
  <si>
    <t>Vocia paging station kit with onboard DSP, memory and up to 999 stored user-configurable page codes</t>
  </si>
  <si>
    <t>911.0424.900</t>
  </si>
  <si>
    <t>Vocia TTS-1e</t>
  </si>
  <si>
    <t>Vocia Enhanced Text-to-Speech Engine</t>
  </si>
  <si>
    <t>Current version of Software, plus a minimum of one voice font must be included at time of purchase. Contact Biamp Systems for more information.</t>
  </si>
  <si>
    <t>A minimum of one voice font must be included at time of purchase. Contact Biamp Systems for more information.</t>
  </si>
  <si>
    <t>911.0425.900</t>
  </si>
  <si>
    <t>Vocia TTS-1nce</t>
  </si>
  <si>
    <t>Vocia Enhanced Text-to-Speech Engine. Rauland Borg Nursecall enabled.</t>
  </si>
  <si>
    <t>911.0417.900</t>
  </si>
  <si>
    <t>Vocia VA-4300CV</t>
  </si>
  <si>
    <t>Vocia 4-channel, 300W constant voltage amplifier</t>
  </si>
  <si>
    <t>911.0416.900</t>
  </si>
  <si>
    <t>Vocia VA-8150CV</t>
  </si>
  <si>
    <t>Vocia 8-channel, 150W constant voltage amplifier</t>
  </si>
  <si>
    <t>911.0267.900</t>
  </si>
  <si>
    <t>Vocia VA-8600</t>
  </si>
  <si>
    <t>Vocia Multi-channel amplifier with up to 8-channels of modular amplification (amplifier module cards sold separately)</t>
  </si>
  <si>
    <t>911.0281.900</t>
  </si>
  <si>
    <t>Vocia VA-8600c</t>
  </si>
  <si>
    <t>Vocia Multi-channel amplifier with up to 8-channels of modular amplification (amplifier module cards sold separately) (EN54-16 certified)</t>
  </si>
  <si>
    <t>911.0376.900</t>
  </si>
  <si>
    <t>Vocia VAM-1</t>
  </si>
  <si>
    <t>Vocia Auxiliary Microphone Paging Station. Slave to DS-4/10, WS-4/10 or for use with Vocia VI-6 paging ports.</t>
  </si>
  <si>
    <t>909.0336.900</t>
  </si>
  <si>
    <t>Vocia VFOM-1 CK</t>
  </si>
  <si>
    <t>Vocia VA-8600 Failover Module, Card Kit</t>
  </si>
  <si>
    <t>901.0411.900</t>
  </si>
  <si>
    <t>Vocia VFOM-1-3</t>
  </si>
  <si>
    <t>Vocia VA-8600 3:1 Failover Module, Factory Installed</t>
  </si>
  <si>
    <t>901.0412.900</t>
  </si>
  <si>
    <t>Vocia VFOM-1-7</t>
  </si>
  <si>
    <t>Vocia VA-8600 7:1 Failover Module, Factory Installed</t>
  </si>
  <si>
    <t>911.0247.900</t>
  </si>
  <si>
    <t>Vocia VI-6</t>
  </si>
  <si>
    <t>Vocia networked audio input device with 6 channels of BGM or user configurable mic/line audio</t>
  </si>
  <si>
    <t>911.0384.900</t>
  </si>
  <si>
    <t>Vocia VI-8</t>
  </si>
  <si>
    <t>Vocia input device with 8 analog mic/line inputs, allows live audio paging within the Vocia platform</t>
  </si>
  <si>
    <t>911.0358.900</t>
  </si>
  <si>
    <t>Vocia VO-4e</t>
  </si>
  <si>
    <t>Vocia networked audio output expansion device with 4 line-level output channels. Enhanced to support Vocia ELD-1 &amp; ANC-1. Emergency Message storage.</t>
  </si>
  <si>
    <t>911.0386.900</t>
  </si>
  <si>
    <t>Vocia VOIP-1-2</t>
  </si>
  <si>
    <t>Vocia VoIP interface; allows real-time live direct paging from a VoIP system into the Vocia platform; 2-lines</t>
  </si>
  <si>
    <t>911.0409.900</t>
  </si>
  <si>
    <t>Vocia VOIP-1-4</t>
  </si>
  <si>
    <t>Vocia VoIP interface; allows real-time live direct paging from a VoIP system into the Vocia platform; 4-lines</t>
  </si>
  <si>
    <t>911.0375.900</t>
  </si>
  <si>
    <t>Vocia VPSI-1</t>
  </si>
  <si>
    <t>Vocia Paging Station Interface breakout device.</t>
  </si>
  <si>
    <t>909.0262.900</t>
  </si>
  <si>
    <t>Vocia WR-1</t>
  </si>
  <si>
    <t>Vocia Wall-mounted networked PoE BGM control panel</t>
  </si>
  <si>
    <t>911.0254.900</t>
  </si>
  <si>
    <t>Vocia WS-10</t>
  </si>
  <si>
    <t>Vocia Wall-mounted Paging Station, 10 buttons with hand-held microphone</t>
  </si>
  <si>
    <t>911.0253.900</t>
  </si>
  <si>
    <t>Vocia WS-4</t>
  </si>
  <si>
    <t>Vocia Wall-mounted Paging Station, 4 buttons with hand-held microphone</t>
  </si>
  <si>
    <t>Text to Speech Page Codes</t>
  </si>
  <si>
    <t>Number of Voices</t>
  </si>
  <si>
    <t>1 to 20</t>
  </si>
  <si>
    <t>21 to 50</t>
  </si>
  <si>
    <t>51 to 100</t>
  </si>
  <si>
    <t>101 to 150</t>
  </si>
  <si>
    <t>151 to 200</t>
  </si>
  <si>
    <t>200+</t>
  </si>
  <si>
    <t>Call for Pricing</t>
  </si>
  <si>
    <t>A minimum of one voice font must be included at time of TTS-1e or TTS-1nce purchase.</t>
  </si>
  <si>
    <t>Maintenance/service is included.</t>
  </si>
  <si>
    <t>Available Q3 2023</t>
  </si>
  <si>
    <t>909.0095.900</t>
  </si>
  <si>
    <t>910.0512.900</t>
  </si>
  <si>
    <t>910.1871.900</t>
  </si>
  <si>
    <t>910.1872.900</t>
  </si>
  <si>
    <t>910.1873.900</t>
  </si>
  <si>
    <t>8-button control pad with Ethernet, DK, white</t>
  </si>
  <si>
    <t>8-button control pad with Ethernet, EU, black</t>
  </si>
  <si>
    <t>8-button control pad with Ethernet, EU, white</t>
  </si>
  <si>
    <t>Echo 8DKW</t>
  </si>
  <si>
    <t>Echo 8EUW</t>
  </si>
  <si>
    <t>Echo Plus 8DKW</t>
  </si>
  <si>
    <t>Echo Plus 8EUB</t>
  </si>
  <si>
    <t>Echo Plus 8EUW</t>
  </si>
  <si>
    <t>8-button control pad, DK, white</t>
  </si>
  <si>
    <t>8-button control pad, EU, white</t>
  </si>
  <si>
    <t>912.0029.900</t>
  </si>
  <si>
    <t>912.2257.900</t>
  </si>
  <si>
    <t>912.2255.900</t>
  </si>
  <si>
    <t>912.2260.900</t>
  </si>
  <si>
    <t>912.2259.900</t>
  </si>
  <si>
    <t>950.1791.900</t>
  </si>
  <si>
    <t>950.1793.900</t>
  </si>
  <si>
    <t>950.1790.900</t>
  </si>
  <si>
    <t>950.1792.900</t>
  </si>
  <si>
    <t>Apprimo Touch 8-WMA</t>
  </si>
  <si>
    <t>Apprimo Touch 8-WMF</t>
  </si>
  <si>
    <t>909.0125.900</t>
  </si>
  <si>
    <t>Apprimo Touch 8-WMC</t>
  </si>
  <si>
    <t>909.0127.900</t>
  </si>
  <si>
    <t>Apprimo Touch 8-WML</t>
  </si>
  <si>
    <t>911.1966.900</t>
  </si>
  <si>
    <t>910.0313.900</t>
  </si>
  <si>
    <t>CM10TB White</t>
  </si>
  <si>
    <t>910.0312.900</t>
  </si>
  <si>
    <t>DC220T White</t>
  </si>
  <si>
    <t>910.0150.900</t>
  </si>
  <si>
    <t>OVO3T-W White</t>
  </si>
  <si>
    <t>910.0296.900</t>
  </si>
  <si>
    <t>OVO3T-B Black</t>
  </si>
  <si>
    <t>910.0151.900</t>
  </si>
  <si>
    <t>OVO5T-W White</t>
  </si>
  <si>
    <t>910.0297.900</t>
  </si>
  <si>
    <t>OVO5T-B Black</t>
  </si>
  <si>
    <t>910.0146.900</t>
  </si>
  <si>
    <t>H10-G Grey</t>
  </si>
  <si>
    <t>910.0147.900</t>
  </si>
  <si>
    <t>H20-G Grey</t>
  </si>
  <si>
    <t>910.0148.900</t>
  </si>
  <si>
    <t>H30LT-G Grey</t>
  </si>
  <si>
    <t>910.0149.900</t>
  </si>
  <si>
    <t>MPLT62-G Grey</t>
  </si>
  <si>
    <t>Commercial Back Can Ceiling Speaker, 10W, 8 ohms, 70V/100V transformer, White (priced individually, but sold in pairs)</t>
  </si>
  <si>
    <t>Loudspeakers</t>
  </si>
  <si>
    <t>Commercial 2' x 2' Drop Ceiling Speaker, 10W, 8 ohms, 70V/100V transformer, White (priced individually, but sold in pairs)</t>
  </si>
  <si>
    <t>Surface Mount 3", 20W, 16 ohms, 70V/100V Transformer, White (priced individually, but sold in pairs)</t>
  </si>
  <si>
    <t>Surface Mount 3", 20W, 16 ohms, 70V/100V Transformer, Black (priced individually, but sold in pairs)</t>
  </si>
  <si>
    <t>Surface Mount 5", 40W, 16 ohms, 70V/100V Transformer, White (priced individually, but sold in pairs)</t>
  </si>
  <si>
    <t>Surface Mount 5", 40W, 16 ohms, 70V/100V Transformer, Black (priced individually, but sold in pairs)</t>
  </si>
  <si>
    <t>Compact Horn speaker, 10W, 8 ohms, 70V/100V transformer, Grey</t>
  </si>
  <si>
    <t>Horn speaker</t>
  </si>
  <si>
    <t>Powerful Horn speaker, 20W, 8 ohms, 70V/100V transformer, Grey</t>
  </si>
  <si>
    <t>Long Throw Horn speaker, 30W, 8 ohms, 70V/100V transformer, Grey</t>
  </si>
  <si>
    <t>Two-way Long Throw Horn speaker 62W 70V/100V transformer, Grey</t>
  </si>
  <si>
    <t>910.0300</t>
  </si>
  <si>
    <t>DX-IC6LP-W White</t>
  </si>
  <si>
    <t>6.5" In-Ceiling, Low Profile coaxial loudspeaker, 60W, 8 ohms, RJ45 inputs, White (priced individually, but sold in pairs)</t>
  </si>
  <si>
    <t>6.5" In-Ceiling, Low Profile coaxial loudspeaker, 60W, 8 ohms, RJ45 inputs, Black (priced individually, but sold in pairs)</t>
  </si>
  <si>
    <t>6.5" In-Ceiling, Low Profile coaxial loudspeaker, 60W, 8 ohms, 70V/100V transformer, White (priced individually, but sold in pairs)</t>
  </si>
  <si>
    <t>950.0002.900</t>
  </si>
  <si>
    <t>Biamp MRB-S-SCR10</t>
  </si>
  <si>
    <t>950.0003.900</t>
  </si>
  <si>
    <t>Biamp MRB-S-SCR20-C</t>
  </si>
  <si>
    <t>950.0004.900</t>
  </si>
  <si>
    <t>Biamp MRB-S-SCR20-TX</t>
  </si>
  <si>
    <t>950.0005.900</t>
  </si>
  <si>
    <t>Biamp MRB-S-SCR20-CX</t>
  </si>
  <si>
    <t>950.0006.900</t>
  </si>
  <si>
    <t>Biamp MRB-S-SCR25-C</t>
  </si>
  <si>
    <t>950.0007.900</t>
  </si>
  <si>
    <t>Biamp MRB-S-SCR25-TX</t>
  </si>
  <si>
    <t>950.0008.900</t>
  </si>
  <si>
    <t>Biamp MRB-S-SCR25-CX</t>
  </si>
  <si>
    <t>911.1970.900</t>
  </si>
  <si>
    <t>UCC-Lenovo TSC - MTR</t>
  </si>
  <si>
    <t>911.1971.900</t>
  </si>
  <si>
    <t>UCC-Lenovo TSC - Zoom</t>
  </si>
  <si>
    <t>Meeting room bundle; includes 1 Devio SCR-10, 1 Vidi 250 camera</t>
  </si>
  <si>
    <t>Meeting room bundle; includes 1 Devio SCR-20, 1 white DCM-1 pendant microphone, 1 Vidi 250 camera</t>
  </si>
  <si>
    <t>Meeting room bundle; includes 1 Devio SCR-20, 1 black TTM-XEX table microphone, 1 Vidi 250 camera</t>
  </si>
  <si>
    <t>Meeting room bundle; includes 1 Devio SCR-25, 1 white DCM-1 pendant microphone, 1 Vidi 250 camera</t>
  </si>
  <si>
    <t>Meeting room bundle; includes 1 Devio SCR-25, 1 black TTM-XEX table microphone, 1 Vidi 250 camera</t>
  </si>
  <si>
    <t>UC Compute for Microsoft Teams</t>
  </si>
  <si>
    <t>Compute Device</t>
  </si>
  <si>
    <t>UC Compute for Zoom Rooms</t>
  </si>
  <si>
    <t>Impera Connect-X MP6</t>
  </si>
  <si>
    <t>Ethernet connected multi-port control extender, 1 bidirectional RS-232, 2 unidirectional RS-232/IR, 3 GPIO</t>
  </si>
  <si>
    <t>Control Extender</t>
  </si>
  <si>
    <t>911.1968.900</t>
  </si>
  <si>
    <t>Parlé ABC 2500a</t>
  </si>
  <si>
    <t>911.1967.900</t>
  </si>
  <si>
    <t>Parlé VBC 2500a</t>
  </si>
  <si>
    <r>
      <t>Parl</t>
    </r>
    <r>
      <rPr>
        <sz val="10"/>
        <rFont val="Calibri"/>
        <family val="2"/>
      </rPr>
      <t>é</t>
    </r>
    <r>
      <rPr>
        <sz val="10"/>
        <rFont val="Calibri"/>
        <family val="2"/>
        <scheme val="minor"/>
      </rPr>
      <t xml:space="preserve"> Conferencing Audio Bar with ALS port</t>
    </r>
  </si>
  <si>
    <r>
      <t>Parl</t>
    </r>
    <r>
      <rPr>
        <sz val="10"/>
        <rFont val="Calibri"/>
        <family val="2"/>
      </rPr>
      <t>é</t>
    </r>
    <r>
      <rPr>
        <sz val="10"/>
        <rFont val="Calibri"/>
        <family val="2"/>
        <scheme val="minor"/>
      </rPr>
      <t xml:space="preserve"> Conferencing Video Bar with ALS port</t>
    </r>
  </si>
  <si>
    <t>911.1948.900</t>
  </si>
  <si>
    <t>911.1949.900</t>
  </si>
  <si>
    <t>911.1946.900</t>
  </si>
  <si>
    <t>911.1947.900</t>
  </si>
  <si>
    <t>Two-channel, 300-watt analog amplifier</t>
  </si>
  <si>
    <t>Four-channel, 300-watt analog amplifier</t>
  </si>
  <si>
    <t>Two-channel, 600-watt analog amplifier</t>
  </si>
  <si>
    <t>Four-channel, 600-watt analog amplifier</t>
  </si>
  <si>
    <t>Voltera</t>
  </si>
  <si>
    <t>911.0131.900</t>
  </si>
  <si>
    <t>Voltera A 300.2</t>
  </si>
  <si>
    <t>Voltera A 300.4</t>
  </si>
  <si>
    <t>Voltera A 600.2</t>
  </si>
  <si>
    <t>Voltera A 600.4</t>
  </si>
  <si>
    <t>Meeting room bundle; includes 1 Devio SCR-20, 1 white TCM-XEX ceiling microphone, 1 Vidi 250 camera</t>
  </si>
  <si>
    <t>Meeting room bundle; includes 1 Devio SCR-25, 1 white TCM-XEX ceiling microphone, 1 Vidi 250 camera</t>
  </si>
  <si>
    <t>910.0275.900</t>
  </si>
  <si>
    <t>Angled wall mount for Apprimo Touch 8i or Touch 8 MAX</t>
  </si>
  <si>
    <t>Concrete wall mount for Apprimo Touch 8i or Touch 8 MAX</t>
  </si>
  <si>
    <t>Flat wall mount for Apprimo Touch 8i or Touch 8 MAX</t>
  </si>
  <si>
    <t>Low profile wall mount for Apprimo Touch 8i or Touch 8 MAX</t>
  </si>
  <si>
    <t>AVB-enabled Netgear 10-port 1G switch, 8-ports w/ PoE+, 240W</t>
  </si>
  <si>
    <t>911.1974.900</t>
  </si>
  <si>
    <t>Touch 8 MAX</t>
  </si>
  <si>
    <t>MAX Connect tabletop controller</t>
  </si>
  <si>
    <t>Control Interface</t>
  </si>
  <si>
    <t>http://www.biamp.com</t>
  </si>
  <si>
    <t>Biamp NMS-NG10GPX-AVB</t>
  </si>
  <si>
    <t>911.1976.900</t>
  </si>
  <si>
    <t>Biamp NMS-NG26GPX-AVB</t>
  </si>
  <si>
    <t>AVB-enabled Netgear 26-port 1G switch, 24-ports w/ PoE+, 480W</t>
  </si>
  <si>
    <t>Network Switch</t>
  </si>
  <si>
    <t>909.0120.900</t>
  </si>
  <si>
    <t>SPA-HCA100 10 Pack</t>
  </si>
  <si>
    <t>Conduit Adapter Kit, 1/2" NPT for H10, H20, H30, 10-pack</t>
  </si>
  <si>
    <t>Loudspeaker Accessory</t>
  </si>
  <si>
    <t>Accessory</t>
  </si>
  <si>
    <t>909.0121.900</t>
  </si>
  <si>
    <t>SPA-HMB100 10 Pack</t>
  </si>
  <si>
    <t>Dual Gang Box Mounting Bracket Kit for H10, H20, H30, MPLT62, 10-pack</t>
  </si>
  <si>
    <t>909.0122.900</t>
  </si>
  <si>
    <t>SPA-HBC100 10 Pack</t>
  </si>
  <si>
    <t>Beam Clamp Kit, 10-pack</t>
  </si>
  <si>
    <t>909.0119.900</t>
  </si>
  <si>
    <t>SPA-SCC100 10 Pack</t>
  </si>
  <si>
    <t>Safety Cable Kits, for Drop Ceiling speakers, 10-pack</t>
  </si>
  <si>
    <t>911.1963.900</t>
  </si>
  <si>
    <t>EasyConnect MPX 100</t>
  </si>
  <si>
    <t>909.0129.900</t>
  </si>
  <si>
    <t>EasyConnect USB3-3-AB</t>
  </si>
  <si>
    <t>USB 3.0  3’ (1m) Type A to B</t>
  </si>
  <si>
    <t>909.0130.900</t>
  </si>
  <si>
    <t>909.0133.900</t>
  </si>
  <si>
    <t>EasyConnect USB3-10-CC</t>
  </si>
  <si>
    <t>909.0135.900</t>
  </si>
  <si>
    <t>EasyConnect USB3-15-BC</t>
  </si>
  <si>
    <t>USB 3.0 15’ (5m) Type B to C Active</t>
  </si>
  <si>
    <t>909.0138.900</t>
  </si>
  <si>
    <t>EasyConnect USB3-30-BC</t>
  </si>
  <si>
    <t>909.0139.900</t>
  </si>
  <si>
    <t>EasyConnect USB3-50-BC</t>
  </si>
  <si>
    <t>909.0149.900</t>
  </si>
  <si>
    <t>EasyConnect HDMI4k-3</t>
  </si>
  <si>
    <t>HDMI 2.0 - 3’ (1m) 4k60</t>
  </si>
  <si>
    <t>909.0150.900</t>
  </si>
  <si>
    <t>909.0151.900</t>
  </si>
  <si>
    <t>EasyConnect HDMI4k-15</t>
  </si>
  <si>
    <t>HDMI 2.0 – 15’ (5m) 4k60</t>
  </si>
  <si>
    <t>909.0152.900</t>
  </si>
  <si>
    <t>EasyConnect HDMI4k-30</t>
  </si>
  <si>
    <t>HDMI 2.0 - 30’ (10m) 4k60 Active</t>
  </si>
  <si>
    <t>909.0153.900</t>
  </si>
  <si>
    <t>EasyConnect HDMI4k-50</t>
  </si>
  <si>
    <t>HDMI 2.0 - 50’ (15m) 4k60 Active</t>
  </si>
  <si>
    <t>910.0337.900</t>
  </si>
  <si>
    <t>DC220T-M</t>
  </si>
  <si>
    <t>Commercial 600mm x 600mm Drop Ceiling Speaker, 10W, 8 ohms, 70V/100V transformer, White (priced individually, but sold in pairs)</t>
  </si>
  <si>
    <t>Loudspeaker</t>
  </si>
  <si>
    <t>909.0118.900</t>
  </si>
  <si>
    <t>Desono SPA-GRB510 6 Pack</t>
  </si>
  <si>
    <t>Black Grille, 6-pack (C-IC6LP)</t>
  </si>
  <si>
    <t>910.0333.900</t>
  </si>
  <si>
    <t>Desono DX-S5-UB-B Black</t>
  </si>
  <si>
    <t>5” high output coaxial surface mount indoor/outdoor loudspeaker w/ HF compression driver. 8 ohm or 70V/100V operation, included aluminum U-bracket &amp; water-tight ClickPlug, black (priced individually, but sold in pairs)</t>
  </si>
  <si>
    <t>Surface Mount Loudspeaker</t>
  </si>
  <si>
    <t>910.0332.900</t>
  </si>
  <si>
    <t>Desono DX-S5-UB-W White</t>
  </si>
  <si>
    <t>5” high output coaxial surface mount indoor/outdoor loudspeaker w/ HF compression driver. 8 ohm or 70V/100V operation, included aluminum U-bracket &amp; water-tight ClickPlug, white (priced individually, but sold in pairs)</t>
  </si>
  <si>
    <t>910.0335.900</t>
  </si>
  <si>
    <t>Desono DX-S8-UB-B Black</t>
  </si>
  <si>
    <t>8” high output coaxial surface mount indoor/outdoor loudspeaker w/ HF compression driver. 8 ohm or 70V/100V operation, included aluminum U-bracket &amp; water-tight ClickPlug, black (priced individually, but sold in pairs)</t>
  </si>
  <si>
    <t>910.0334.900</t>
  </si>
  <si>
    <t>Desono DX-S8-UB-W White</t>
  </si>
  <si>
    <t>8” high output coaxial surface mount indoor/outdoor loudspeaker w/ HF compression driver. 8 ohm or 70V/100V operation, included aluminum U-bracket &amp; water-tight ClickPlug, white (priced individually, but sold in pairs)</t>
  </si>
  <si>
    <t>910.0336.900</t>
  </si>
  <si>
    <t>Desono C-IC6LP-TAA White</t>
  </si>
  <si>
    <t>6.5" In-Ceiling, Low Profile coaxial loudspeaker, TAA-compliant, 60W, 8 ohms, RJ45 inputs, White (priced individually, but sold in pairs)</t>
  </si>
  <si>
    <t>Ceiling Loudspeaker</t>
  </si>
  <si>
    <t>910.0338.900</t>
  </si>
  <si>
    <t>Desono DX-IC6LP-TAA White</t>
  </si>
  <si>
    <t>6.5" In-Ceiling, Low Profile coaxial loudspeaker, TAA-compliant, 60W, 8 ohms, 70V/100V transformer, White (priced individually, but sold in pairs)</t>
  </si>
  <si>
    <t>911.1972.900</t>
  </si>
  <si>
    <t>MAX Connect</t>
  </si>
  <si>
    <t>BYOM Room System</t>
  </si>
  <si>
    <t>Wireless System</t>
  </si>
  <si>
    <t>Angled wall mount for Apprimo Touch 8i</t>
  </si>
  <si>
    <t>Concrete wall mount for Apprimo Touch 8i</t>
  </si>
  <si>
    <t>Flat wall mount for Apprimo Touch 8i</t>
  </si>
  <si>
    <t>Low profile wall mount for Apprimo Touch 8i</t>
  </si>
  <si>
    <t>911.1978.900</t>
  </si>
  <si>
    <t>Parlé N 100</t>
  </si>
  <si>
    <t>Network Expander for Parlé ABC/VBC</t>
  </si>
  <si>
    <t>EasyConnect C5E-10-P</t>
  </si>
  <si>
    <t>EasyConnect C5E-25-P</t>
  </si>
  <si>
    <t>EasyConnect C5E-3</t>
  </si>
  <si>
    <t>EasyConnect HDMI4k-6</t>
  </si>
  <si>
    <t xml:space="preserve">HDMI 2.0 - 6’ (2m) 4k60 </t>
  </si>
  <si>
    <t>EasyConnect USB3-6-AB</t>
  </si>
  <si>
    <t>USB 3.0  6’ (2m) Type A to B</t>
  </si>
  <si>
    <t>910.1969.900</t>
  </si>
  <si>
    <t>Evoko Liso Room Manager</t>
  </si>
  <si>
    <t/>
  </si>
  <si>
    <t>Self-hosted room booking display with mounting kits for standard and glass walls</t>
  </si>
  <si>
    <t>Touch Panel</t>
  </si>
  <si>
    <t>Evoko</t>
  </si>
  <si>
    <t>Taiwan</t>
  </si>
  <si>
    <t>909.1930.900</t>
  </si>
  <si>
    <t>Evoko Liso Wall Mount Kit</t>
  </si>
  <si>
    <t>Wall mounting kit for standard walls for Liso Room Manager</t>
  </si>
  <si>
    <t>909.1931.900</t>
  </si>
  <si>
    <t>Evoko Liso Glass Mount Kit</t>
  </si>
  <si>
    <t>Wall mounting kit for glass walls for Liso Room Manager</t>
  </si>
  <si>
    <t>909.1932.900</t>
  </si>
  <si>
    <t>Evoko Liso Tilt Wall Mount Kit</t>
  </si>
  <si>
    <t>Tilted wall mounting kit for standard walls for Liso Room Manager</t>
  </si>
  <si>
    <t>Croatia</t>
  </si>
  <si>
    <t>909.1933.900</t>
  </si>
  <si>
    <t>Evoko Liso Tilt Glass Wall Mount Kit</t>
  </si>
  <si>
    <t>Tilted wall mounting kit for glass walls for Liso Room Manager</t>
  </si>
  <si>
    <t>Evoko Liso Freestand Mount</t>
  </si>
  <si>
    <t>Free-standing mount on feet for Liso Room Manager</t>
  </si>
  <si>
    <t>909.1935.900</t>
  </si>
  <si>
    <t>Evoko Liso Freestand Mount - Boltable</t>
  </si>
  <si>
    <t>Boltable free-standing mount for Liso Room Manager</t>
  </si>
  <si>
    <t>909.1936.900</t>
  </si>
  <si>
    <t>Evoko Liso Power Supply</t>
  </si>
  <si>
    <t>Power supply for Liso Room Manager (needed if device is not powered using Power over Ethernet (PoE))</t>
  </si>
  <si>
    <t>910.1970.900</t>
  </si>
  <si>
    <t>900.0026.900</t>
  </si>
  <si>
    <t>5-Year Evoko Desk License</t>
  </si>
  <si>
    <t>N/A</t>
  </si>
  <si>
    <t>911.2240.900</t>
  </si>
  <si>
    <t>EasyConnect MPX 200</t>
  </si>
  <si>
    <t>USB 3.0  30’ (10m) Type B to C Active</t>
  </si>
  <si>
    <t>USB 3.0 50’ (15m) Type B to C Active</t>
  </si>
  <si>
    <t>Desono C-IC6 Black</t>
  </si>
  <si>
    <t>Desono C-IC6 Red</t>
  </si>
  <si>
    <t>Desono C-IC6 White</t>
  </si>
  <si>
    <t>Desono C-IC6-GK-12PK Black</t>
  </si>
  <si>
    <t>Desono C-IC6-GK-12PK Red</t>
  </si>
  <si>
    <t>Desono C-IC6-GK-12PK White</t>
  </si>
  <si>
    <t>Desono C-IC6LP-B Black</t>
  </si>
  <si>
    <t>Desono C-IC6LP-W White</t>
  </si>
  <si>
    <t>Vocia Desktop-mounted Paging Station, 10 Buttons with gooseneck microphone</t>
  </si>
  <si>
    <t>Vocia Desktop-mounted Paging Station, 4 Buttons with gooseneck microphone</t>
  </si>
  <si>
    <t>Switching Device</t>
  </si>
  <si>
    <t>4x1 USB-C Host Switching Device for USB and HDMI peripherals</t>
  </si>
  <si>
    <t>2x1 Host Switching Device for USB / HDMI peripherals</t>
  </si>
  <si>
    <t>909.1934.900</t>
  </si>
  <si>
    <t>910.1972.900</t>
  </si>
  <si>
    <t>Evoko Kleeo Desk Manager 1-pack</t>
  </si>
  <si>
    <t>Evoko Kleeo Desk Manager 6-pack</t>
  </si>
  <si>
    <t>1-Year Evoko Desk License</t>
  </si>
  <si>
    <t>3-Year Evoko Desk License</t>
  </si>
  <si>
    <t>900.0028.900</t>
  </si>
  <si>
    <t>900.0029.900</t>
  </si>
  <si>
    <t>EasyConnect USB 200</t>
  </si>
  <si>
    <t>EasyConnect</t>
  </si>
  <si>
    <t>911.1979.900</t>
  </si>
  <si>
    <t>UCC-Lenovo TSC-IP-MTR</t>
  </si>
  <si>
    <t>UC Compute - Lenovo ThinkSmart Core with Cat5 Based Connection - Microsoft Teams Room</t>
  </si>
  <si>
    <t>911.1980.900</t>
  </si>
  <si>
    <t>UCC-Lenovo TSC-IP-ZOOM</t>
  </si>
  <si>
    <t>UC Compute - Lenovo ThinkSmart Core with Cat5 Based Connection - Zoom Room</t>
  </si>
  <si>
    <t>910.1975.900</t>
  </si>
  <si>
    <t>EasyConnect EC-P-US</t>
  </si>
  <si>
    <t>EasyConnect Cable box, 2 US power connectors</t>
  </si>
  <si>
    <t>Connection Port</t>
  </si>
  <si>
    <t>910.1976.900</t>
  </si>
  <si>
    <t>EasyConnect EC-PK-US</t>
  </si>
  <si>
    <t>EasyConnect Cable box, Impera Echo Plus 8EUB keypad, US power connector</t>
  </si>
  <si>
    <t>910.1977.900</t>
  </si>
  <si>
    <t>EasyConnect EC-PK-EU</t>
  </si>
  <si>
    <t>EasyConnect Cable box, Impera Echo Plus 8EUB keypad, EU power connector</t>
  </si>
  <si>
    <t>910.1978.900</t>
  </si>
  <si>
    <t>EasyConnect EC-PK-UNI</t>
  </si>
  <si>
    <t>EasyConnect Cable box, Impera Echo Plus 8EUB keypad, Universal power connector</t>
  </si>
  <si>
    <t>910.1979.900</t>
  </si>
  <si>
    <t>EasyConnect EC-PK-DK</t>
  </si>
  <si>
    <t>EasyConnect Cable box, Impera Echo Plus 8EUB keypad, Denmark power connector</t>
  </si>
  <si>
    <t>910.1980.900</t>
  </si>
  <si>
    <t>EasyConnect EC-PK-CH</t>
  </si>
  <si>
    <t>EasyConnect Cable box, Impera Echo Plus 8EUB keypad, Swiss power connector</t>
  </si>
  <si>
    <t>909.0200.900</t>
  </si>
  <si>
    <t>EasyConnect USB3-10-AB</t>
  </si>
  <si>
    <t>Cable USB 3.1 Gen 1 - 4.5 W - 5 Gbps - 10 ft. - 3 mt. - A-B</t>
  </si>
  <si>
    <t>909.0201.900</t>
  </si>
  <si>
    <t>EasyConnect USB3-3-AC</t>
  </si>
  <si>
    <t>Cable USB 3.1 Gen 2 - 4.5 W - 10 Gbps - 3 ft. - 1 mt. - A-C</t>
  </si>
  <si>
    <t>909.0202.900</t>
  </si>
  <si>
    <t>EasyConnect USB3-6-AC</t>
  </si>
  <si>
    <t>Cable USB 3.1 Gen 2 - 4.5 W - 10 Gbps - 6 ft. - 2 mt. - A-C</t>
  </si>
  <si>
    <t>909.0203.900</t>
  </si>
  <si>
    <t>EasyConnect USB3-10-AC</t>
  </si>
  <si>
    <t>Cable USB 3.1 Gen 2 - 4.5 W - 5 Gbps - 10 ft. - 3 mt. - A-C</t>
  </si>
  <si>
    <t>909.0204.900</t>
  </si>
  <si>
    <t>EasyConnect USB3-3-BC</t>
  </si>
  <si>
    <t>Cable USB 3.1 Gen 2 - 4.5 W - 5 Gbps - 3 ft. - 1 mt. - B-C</t>
  </si>
  <si>
    <t>909.0208.900</t>
  </si>
  <si>
    <t>EasyConnect USB3-6-BC</t>
  </si>
  <si>
    <t>Cable USB 3.1 Gen 2 - 4.5 W - 5 Gbps - 6 ft. - 2 mt. - B-C</t>
  </si>
  <si>
    <t>909.0209.900</t>
  </si>
  <si>
    <t>EasyConnect USB3-10-BC</t>
  </si>
  <si>
    <t>Cable USB 3.1 Gen 2 - 4.5 W - 5 Gbps - 10 ft. - 3 mt. - B-C</t>
  </si>
  <si>
    <t>909.0210.900</t>
  </si>
  <si>
    <t>EasyConnect USB3-3-CC</t>
  </si>
  <si>
    <t>Cable USB 3.2 Gen 2x1 - 100 W - 10 Gbps - 3 ft. - 1 mt. - C-C</t>
  </si>
  <si>
    <t>909.0211.900</t>
  </si>
  <si>
    <t>EasyConnect USB3-6-CC</t>
  </si>
  <si>
    <t>Cable USB 3.2 Gen 2x1 - 100 W - 10 Gbps - 6 ft. - 2 mt. - C-C</t>
  </si>
  <si>
    <t>909.0212.900</t>
  </si>
  <si>
    <t>EasyConnect USB3-15-CC</t>
  </si>
  <si>
    <t>Cable USB 3.2 Gen 2x1 - 100 W - 10 Gbps - 15 ft. - 5 mt. - C-C - Active</t>
  </si>
  <si>
    <t>909.0213.900</t>
  </si>
  <si>
    <t>EasyConnect USB3-30-CC</t>
  </si>
  <si>
    <t>Cable USB 3.2 Gen 2x1 - 100 W - 10 Gbps - 30 ft. - 10 mt. - C-C - Active</t>
  </si>
  <si>
    <t>909.0214.900</t>
  </si>
  <si>
    <t>EasyConnect USB3-50-CC</t>
  </si>
  <si>
    <t>Cable USB 3.2 Gen 2x1 - 100 W - 10 Gbps - 50 ft. - 15 mt. - C-C - Active</t>
  </si>
  <si>
    <t>909.0215.900</t>
  </si>
  <si>
    <t>EasyConnect USB2-6-AB</t>
  </si>
  <si>
    <t>Cable USB 2.0 - 2.5 W - 480 Mbps - 6 ft. - 2 mt. - A-B</t>
  </si>
  <si>
    <t>909.0216.900</t>
  </si>
  <si>
    <t>EasyConnect USB2-10-AB</t>
  </si>
  <si>
    <t>Cable USB 2.0 - 2.5 W - 480 Mbps - 10 ft. - 3 mt. - A-B</t>
  </si>
  <si>
    <t>909.0217.900</t>
  </si>
  <si>
    <t>EasyConnect HDMI4k-10</t>
  </si>
  <si>
    <t>Cable HDMI 2.0 - 10 ft. - 3 mt. - Male-Male</t>
  </si>
  <si>
    <t>909.0218.900</t>
  </si>
  <si>
    <t>EasyConnect USB-C Adapter</t>
  </si>
  <si>
    <t>Adapter USB-C/HDMI 2.0/65W</t>
  </si>
  <si>
    <t>910.1971.900</t>
  </si>
  <si>
    <t>Evoko Naso Room Manager</t>
  </si>
  <si>
    <t>Evoko Naso Room Manager including a 1 year Evoko Room License</t>
  </si>
  <si>
    <t>909.1937.900</t>
  </si>
  <si>
    <t>Evoko Naso Power Supply</t>
  </si>
  <si>
    <t>Power supply for Naso Room Manager (needed if device is not powered using Power over Ethernet (PoE))</t>
  </si>
  <si>
    <t>900.0030.900</t>
  </si>
  <si>
    <t>1-Year Evoko Room License</t>
  </si>
  <si>
    <t>1-year Room License to our cloud-based Evoko Workplace Platform. One license per room.</t>
  </si>
  <si>
    <t>900.0031.900</t>
  </si>
  <si>
    <t>3-Year Evoko Room License</t>
  </si>
  <si>
    <t>3-year Room License to our cloud-based Evoko Workplace Platform. One license per room.</t>
  </si>
  <si>
    <t>900.0027.900</t>
  </si>
  <si>
    <t>5-Year Evoko Room License</t>
  </si>
  <si>
    <t>5-year Room License to our cloud-based Evoko Workplace Platform. One license per room.</t>
  </si>
  <si>
    <t>909.1938.900</t>
  </si>
  <si>
    <t>Evoko Naso Wall Mounting Kit</t>
  </si>
  <si>
    <t>909.1939.900</t>
  </si>
  <si>
    <t>Evoko Naso Tilt Wall Mounting Kit</t>
  </si>
  <si>
    <t>Tilted wall mounting kit for walls for Naso Room Manager</t>
  </si>
  <si>
    <t>909.1940.900</t>
  </si>
  <si>
    <t>Evoko Naso Tilt Glass Wall Mount Kit</t>
  </si>
  <si>
    <t>Tilted wall mounting kit for glass walls for Naso Room Manager</t>
  </si>
  <si>
    <t>909.1941.900</t>
  </si>
  <si>
    <t>Evoko Naso Freestand Mount</t>
  </si>
  <si>
    <t>Free-standing mount on feet for Naso Room Manager</t>
  </si>
  <si>
    <t>909.1942.900</t>
  </si>
  <si>
    <t>Evoko Naso Freestand Mount Boltable</t>
  </si>
  <si>
    <t>Boltable free-standing mount for Naso Room Manager</t>
  </si>
  <si>
    <t>911.1954.900</t>
  </si>
  <si>
    <t>Voltera D 1200.4</t>
  </si>
  <si>
    <t>Four-channel Amplified Loudspeaker Controller, 1200 watt total power</t>
  </si>
  <si>
    <t>911.1955.900</t>
  </si>
  <si>
    <t>Voltera D 2400.4</t>
  </si>
  <si>
    <t>Four-channel Amplified Loudspeaker Controller, 2400 watt total power</t>
  </si>
  <si>
    <t>911.1956.900</t>
  </si>
  <si>
    <t>Voltera D 1200.8</t>
  </si>
  <si>
    <t>Eight-channel Amplified Loudspeaker Controller, 1200 watt total power</t>
  </si>
  <si>
    <t>911.1957.900</t>
  </si>
  <si>
    <t>Voltera D 2400.8</t>
  </si>
  <si>
    <t>Eight-channel Amplified Loudspeaker Controller, 2400 watt total power</t>
  </si>
  <si>
    <t>4-pack of ceiling conduit mounts for Qt emitters</t>
  </si>
  <si>
    <t>Active Emitter, White - 4 Pack for use with 8 ohm Qt X output. Cables not included</t>
  </si>
  <si>
    <t>8 Ohm plenum loudspeaker - black</t>
  </si>
  <si>
    <t>8 Ohm plenum loudspeaker - white</t>
  </si>
  <si>
    <t>In-ceiling downward firing loudspeaker. 70V and 8 ohm compatible</t>
  </si>
  <si>
    <t>8 Ohm low-profile loudspeaker with clip</t>
  </si>
  <si>
    <t>8 Ohm low-profile loudspeaker with tile bridge</t>
  </si>
  <si>
    <t>8 Ohm, pipe, conduit, wall masker for SCIF / secure rooms</t>
  </si>
  <si>
    <t>8 Ohm, window, door, wall masker for SCIF / secure room</t>
  </si>
  <si>
    <t>Tile Bridge for DS1390 or DS1398</t>
  </si>
  <si>
    <t>Sound Masking Loudspeaker</t>
  </si>
  <si>
    <t>Individual Sound Masking System</t>
  </si>
  <si>
    <t>USB 3.1 10' (3m) Type C to C</t>
  </si>
  <si>
    <t>Wall mounting kit for standard and glass walls for Naso Room Manager</t>
  </si>
  <si>
    <t>Evoko Kleeo Desk Manager including a 1-year Evoko Desk License, 1-pack</t>
  </si>
  <si>
    <t>Evoko Kleeo Desk Manager including a 1-year Evoko Desk License (one license per unit, total of six licenses), 6-pack</t>
  </si>
  <si>
    <t>1-year Desk License to our cloud-based Evoko Workplace Platform. One license per desk.</t>
  </si>
  <si>
    <t>3-year Desk License to our cloud-based Evoko Workplace Platform. One license per desk.</t>
  </si>
  <si>
    <t>5-year Desk License to our cloud-based Evoko Workplace Platform. One license per desk.</t>
  </si>
  <si>
    <t>911.0912.900</t>
  </si>
  <si>
    <t>910.0299.900</t>
  </si>
  <si>
    <t>910.0298.900</t>
  </si>
  <si>
    <t>Active Emitter, Black - 4 Pack for use with 8 ohm Qt X output. Cables not included</t>
  </si>
  <si>
    <t>Evoko Naso Classic</t>
  </si>
  <si>
    <t>424.0171.900</t>
  </si>
  <si>
    <t>CC-16-W</t>
  </si>
  <si>
    <t>16FT Plenum Rated Cables – White</t>
  </si>
  <si>
    <t>910.2265.900</t>
  </si>
  <si>
    <t>CCA-80 Grey</t>
  </si>
  <si>
    <t>Constant Coverage Aisle Loudspeaker, 3-way, 8-inch, triaxial, asymmetric horn loaded</t>
  </si>
  <si>
    <t>Commercial</t>
  </si>
  <si>
    <t>Available Q3 2024</t>
  </si>
  <si>
    <t>950.2266.900</t>
  </si>
  <si>
    <t>CCA-80D Grey</t>
  </si>
  <si>
    <t>Bundle of dual CCA-80 loudspeakers with included back-to-back mounting bracket</t>
  </si>
  <si>
    <t>910.2264.900</t>
  </si>
  <si>
    <t>Community R.15-3696 Grey</t>
  </si>
  <si>
    <t>Full-range 3-way 6-inch 90 x 60 grey weather-resistant loudspeaker</t>
  </si>
  <si>
    <t>910.2267.900</t>
  </si>
  <si>
    <t>Evoko Naso</t>
  </si>
  <si>
    <t>The latest Evoko Naso including a 1-year Evoko Room License</t>
  </si>
  <si>
    <t>950.1808.900</t>
  </si>
  <si>
    <t>Biamp MRB-VBC 2500a-TSCIP-T</t>
  </si>
  <si>
    <t>Certified meeting room bundle, includes:
• UCC-Lenovo-TSC-IP-MTR
• Parlé VBC 2500a</t>
  </si>
  <si>
    <t>950.1809.900</t>
  </si>
  <si>
    <t>Biamp MRB-VBC 2500a-TSCIP-Z</t>
  </si>
  <si>
    <t>Certified meeting room bundle, includes:
• UCC-Lenovo-TSC-IP-Zoom
• Parlé VBC 2500a</t>
  </si>
  <si>
    <t>950.1812.900</t>
  </si>
  <si>
    <t>Biamp MRB-VBC 2800-TSCIP-T</t>
  </si>
  <si>
    <t>Certified meeting room bundle, includes:
• UCC-Lenovo-TSC-IP-MTR
• Parlé VBC 2800</t>
  </si>
  <si>
    <t>Available Q4 2024</t>
  </si>
  <si>
    <t>950.1813.900</t>
  </si>
  <si>
    <t>Biamp MRB-VBC 2800-TSCIP-Z</t>
  </si>
  <si>
    <t>Certified meeting room bundle, includes:
• UCC-Lenovo-TSC-IP-Zoom
• Parlé VBC 2800</t>
  </si>
  <si>
    <t>910.1899.900</t>
  </si>
  <si>
    <t>Parlé CBC 2500</t>
  </si>
  <si>
    <t>Ceiling mounted conferencing audio bar</t>
  </si>
  <si>
    <t>Conferencing Bar</t>
  </si>
  <si>
    <t>Parle</t>
  </si>
  <si>
    <t>911.1987.900</t>
  </si>
  <si>
    <t>Parlé VBC 2800</t>
  </si>
  <si>
    <t>4K Conferencing Video Bar with dual 50 MP &amp; 8 MP camera, 27-mic array, analog audio-in, ALS, and Ethernet port</t>
  </si>
  <si>
    <t>900.2265.900</t>
  </si>
  <si>
    <t>1-Year Workplace Booking License</t>
  </si>
  <si>
    <t>Make your location bookable through Biamp Workplace. Also includes Evoko device management &amp; monitoring – 1 year</t>
  </si>
  <si>
    <t>Workplace</t>
  </si>
  <si>
    <t>900.2266.900</t>
  </si>
  <si>
    <t>1-Year Workplace Booking Plus License</t>
  </si>
  <si>
    <t>Enhanced booking experience with calendar integration. Also includes Evoko device management &amp; monitoring – 1 year</t>
  </si>
  <si>
    <t>900.2264.900</t>
  </si>
  <si>
    <t>1-Year Workplace Management &amp; Monitoring License</t>
  </si>
  <si>
    <t>Add management and monitoring location in Biamp Workplace - 1 year</t>
  </si>
  <si>
    <t>950.1810.900</t>
  </si>
  <si>
    <t>Biamp MRB-L-X400-C-TSCIP-T</t>
  </si>
  <si>
    <t>Certified meeting room bundle, includes:
• UCC-Lenovo-TSC-IP-MTR
• TesiraFORTE X 400
• Parlé TCM-XA White
• Parlé TCM-XEX White
• (4) Desono C-IC6 White
• BPAK
• 25' (7.5 M) Plenum Cat 5e Cable
• (7) 10' (3 M) Plenum Cat 5e Cable</t>
  </si>
  <si>
    <t>950.1811.900</t>
  </si>
  <si>
    <t>Biamp MRB-L-X400-C-TSCIP-Z</t>
  </si>
  <si>
    <t>Certified meeting room bundle, includes:
• UCC-Lenovo-TSC-IP-Zoom
• TesiraFORTE X 400
• Parlé TCM-XA White
• Parlé TCM-XEX White
• (4) Desono C-IC6 White
• BPAK
• 25' (7.5 M) Plenum Cat 5e Cable
• (7) 10' (3 M) Plenum Cat 5e Cable</t>
  </si>
  <si>
    <t>950.1817.900</t>
  </si>
  <si>
    <t>MRBX-L-X400-C</t>
  </si>
  <si>
    <t>Large Room Electronics Only Bundle w/ceiling mic and amp</t>
  </si>
  <si>
    <t>950.1818.900</t>
  </si>
  <si>
    <t>MRBX-L-X400-CA</t>
  </si>
  <si>
    <t>Large Room Electronics Only Bundle w/ceiling mic and wall amp</t>
  </si>
  <si>
    <t>950.1819.900</t>
  </si>
  <si>
    <t>MRBX-L-X400-T</t>
  </si>
  <si>
    <t>Large Room Electronics Only Bundle w/table mic and wall amp</t>
  </si>
  <si>
    <t>950.1814.900</t>
  </si>
  <si>
    <t>MRBX-M-X400-C</t>
  </si>
  <si>
    <t>Medium Room Electronics Only Bundle w/ceiling mic and amp</t>
  </si>
  <si>
    <t>950.1815.900</t>
  </si>
  <si>
    <t>MRBX-M-X400-CA</t>
  </si>
  <si>
    <t>Medium Room Electronics Only Bundle w/ceiling mic and wall amp</t>
  </si>
  <si>
    <t>950.1816.900</t>
  </si>
  <si>
    <t>MRBX-M-X400-T</t>
  </si>
  <si>
    <t>Medium Room Electronics Only Bundle w/table mic and wall amp</t>
  </si>
  <si>
    <t>910.1982.900</t>
  </si>
  <si>
    <t>Tesira EX-USB</t>
  </si>
  <si>
    <t>PoE AVB/USB expander</t>
  </si>
  <si>
    <t>Expander</t>
  </si>
  <si>
    <t>910.1981.900</t>
  </si>
  <si>
    <t>Vidi 280</t>
  </si>
  <si>
    <t>911.1984.900</t>
  </si>
  <si>
    <t>Voltera D 1200.2M</t>
  </si>
  <si>
    <t>Audio DSP and Amplified Loudspeaker Controller - 2 channels sharing 1200W with Dante &amp; AVB</t>
  </si>
  <si>
    <t>911.1982.900</t>
  </si>
  <si>
    <t>Voltera D 1200.4M</t>
  </si>
  <si>
    <t>Audio DSP and Amplified Loudspeaker Controller - 4 channels sharing 1200W with Dante &amp; AVB</t>
  </si>
  <si>
    <t>911.1985.900</t>
  </si>
  <si>
    <t>Voltera D 2400.2M</t>
  </si>
  <si>
    <t>Audio DSP and Amplified Loudspeaker Controller - 2 channels sharing 2400W with Dante &amp; AVB</t>
  </si>
  <si>
    <t>911.1983.900</t>
  </si>
  <si>
    <t>Voltera D 2400.4M</t>
  </si>
  <si>
    <t>Audio DSP and Amplified Loudspeaker Controller - 4 channels sharing 2400W with Dante &amp; AVB</t>
  </si>
  <si>
    <t>911.1986.900</t>
  </si>
  <si>
    <t>Voltera D 600.4M</t>
  </si>
  <si>
    <t>Audio DSP and Amplified Loudspeaker Controller - 4 channels sharing 600W with Dante &amp; AVB</t>
  </si>
  <si>
    <t>Available July 2024</t>
  </si>
  <si>
    <t>New Construction Bracket, 6-pack (DX-IC8, C-IC6LP, DX-IC6LP)</t>
  </si>
  <si>
    <r>
      <t xml:space="preserve">UCC Promo Price: 20% off UCC product when purchased with a Parlé conferencing bar or meeting room bundle. Use Promo Code </t>
    </r>
    <r>
      <rPr>
        <b/>
        <sz val="10"/>
        <color rgb="FFFF0000"/>
        <rFont val="Calibri"/>
        <family val="2"/>
      </rPr>
      <t>UCC20</t>
    </r>
    <r>
      <rPr>
        <sz val="10"/>
        <color rgb="FFFF0000"/>
        <rFont val="Calibri"/>
        <family val="2"/>
      </rPr>
      <t xml:space="preserve"> on purchase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</si>
</sst>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
    <numFmt numFmtId="166" formatCode="0.0"/>
    <numFmt numFmtId="167" formatCode="&quot;$&quot;#,##0.00"/>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Calibri"/>
      <family val="2"/>
      <scheme val="minor"/>
    </font>
    <font>
      <sz val="12"/>
      <name val="Calibri"/>
      <family val="2"/>
      <scheme val="minor"/>
    </font>
    <font>
      <sz val="10"/>
      <name val="Calibri"/>
      <family val="2"/>
    </font>
    <font>
      <sz val="10"/>
      <color theme="1"/>
      <name val="Calibri"/>
      <family val="2"/>
      <scheme val="minor"/>
    </font>
    <font>
      <sz val="12"/>
      <name val="Calibri"/>
      <family val="2"/>
    </font>
    <font>
      <b/>
      <sz val="12"/>
      <color theme="0"/>
      <name val="Calibri"/>
      <family val="2"/>
    </font>
    <font>
      <b/>
      <sz val="10"/>
      <name val="Calibri"/>
      <family val="2"/>
      <scheme val="minor"/>
    </font>
    <font>
      <b/>
      <sz val="10"/>
      <color rgb="FFFF00FF"/>
      <name val="Calibri"/>
      <family val="2"/>
      <scheme val="minor"/>
    </font>
    <font>
      <sz val="10"/>
      <color rgb="FF000000"/>
      <name val="Calibri"/>
      <family val="2"/>
    </font>
    <font>
      <sz val="8"/>
      <name val="Arial"/>
      <family val="2"/>
    </font>
    <font>
      <u/>
      <sz val="10"/>
      <color theme="10"/>
      <name val="Calibri"/>
      <family val="2"/>
      <scheme val="minor"/>
    </font>
    <font>
      <sz val="11"/>
      <name val="Calibri"/>
      <family val="2"/>
    </font>
    <font>
      <sz val="11"/>
      <color rgb="FF000000"/>
      <name val="Calibri"/>
      <family val="2"/>
    </font>
    <font>
      <sz val="10"/>
      <color theme="10"/>
      <name val="Calibri"/>
      <family val="2"/>
      <scheme val="minor"/>
    </font>
    <font>
      <sz val="10"/>
      <color rgb="FFFF0000"/>
      <name val="Calibri"/>
      <family val="2"/>
    </font>
    <font>
      <b/>
      <sz val="10"/>
      <color rgb="FFFF0000"/>
      <name val="Calibri"/>
      <family val="2"/>
    </font>
    <font>
      <b/>
      <sz val="24"/>
      <name val="Arial"/>
      <family val="2"/>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bottom/>
      <diagonal/>
    </border>
  </borders>
  <cellStyleXfs count="7">
    <xf numFmtId="0" fontId="0" fillId="0" borderId="0"/>
    <xf numFmtId="0" fontId="3" fillId="0" borderId="0"/>
    <xf numFmtId="0" fontId="2"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88">
    <xf numFmtId="0" fontId="0" fillId="0" borderId="0" xfId="0"/>
    <xf numFmtId="0" fontId="6" fillId="0" borderId="0" xfId="0" applyFont="1" applyAlignment="1">
      <alignment wrapText="1"/>
    </xf>
    <xf numFmtId="49" fontId="6" fillId="0" borderId="0" xfId="0" applyNumberFormat="1" applyFont="1" applyAlignment="1">
      <alignment wrapText="1"/>
    </xf>
    <xf numFmtId="2" fontId="6" fillId="0" borderId="0" xfId="0" applyNumberFormat="1" applyFont="1" applyAlignment="1">
      <alignment horizontal="left" wrapText="1"/>
    </xf>
    <xf numFmtId="0" fontId="6" fillId="0" borderId="0" xfId="0" applyFont="1" applyAlignment="1">
      <alignment horizontal="left" wrapText="1"/>
    </xf>
    <xf numFmtId="164" fontId="6" fillId="0" borderId="0" xfId="0" applyNumberFormat="1" applyFont="1" applyAlignment="1">
      <alignment wrapText="1"/>
    </xf>
    <xf numFmtId="4" fontId="6" fillId="0" borderId="0" xfId="0" applyNumberFormat="1" applyFont="1" applyAlignment="1">
      <alignment wrapText="1"/>
    </xf>
    <xf numFmtId="0" fontId="6" fillId="0" borderId="1" xfId="0" applyFont="1" applyBorder="1" applyAlignment="1">
      <alignment wrapText="1"/>
    </xf>
    <xf numFmtId="4" fontId="6" fillId="0" borderId="1" xfId="0" applyNumberFormat="1" applyFont="1" applyBorder="1" applyAlignment="1">
      <alignment wrapText="1"/>
    </xf>
    <xf numFmtId="2" fontId="6" fillId="0" borderId="1" xfId="0" applyNumberFormat="1" applyFont="1" applyBorder="1" applyAlignment="1">
      <alignment horizontal="left" wrapText="1"/>
    </xf>
    <xf numFmtId="0" fontId="6" fillId="0" borderId="3" xfId="0" applyFont="1" applyBorder="1" applyAlignment="1">
      <alignment wrapText="1"/>
    </xf>
    <xf numFmtId="0" fontId="6" fillId="0" borderId="0" xfId="4" applyFont="1" applyAlignment="1">
      <alignment wrapText="1"/>
    </xf>
    <xf numFmtId="0" fontId="6" fillId="0" borderId="2" xfId="0" applyFont="1" applyBorder="1" applyAlignment="1">
      <alignment wrapText="1"/>
    </xf>
    <xf numFmtId="2" fontId="6" fillId="0" borderId="2" xfId="0" applyNumberFormat="1" applyFont="1" applyBorder="1" applyAlignment="1">
      <alignment horizontal="left" wrapText="1"/>
    </xf>
    <xf numFmtId="0" fontId="6" fillId="0" borderId="4" xfId="0" applyFont="1" applyBorder="1" applyAlignment="1">
      <alignment wrapText="1"/>
    </xf>
    <xf numFmtId="49" fontId="6" fillId="0" borderId="1" xfId="0" quotePrefix="1" applyNumberFormat="1" applyFont="1" applyBorder="1" applyAlignment="1">
      <alignment wrapText="1"/>
    </xf>
    <xf numFmtId="0" fontId="7" fillId="0" borderId="0" xfId="0" applyFont="1" applyAlignment="1">
      <alignment horizontal="left" wrapText="1"/>
    </xf>
    <xf numFmtId="0" fontId="7" fillId="0" borderId="0" xfId="0" applyFont="1" applyAlignment="1">
      <alignment wrapText="1"/>
    </xf>
    <xf numFmtId="49" fontId="7" fillId="0" borderId="0" xfId="0" applyNumberFormat="1" applyFont="1" applyAlignment="1">
      <alignment wrapText="1"/>
    </xf>
    <xf numFmtId="0" fontId="8" fillId="0" borderId="0" xfId="0" applyFont="1"/>
    <xf numFmtId="0" fontId="10" fillId="0" borderId="0" xfId="0" applyFont="1"/>
    <xf numFmtId="0" fontId="11" fillId="2" borderId="5" xfId="0" applyFont="1" applyFill="1" applyBorder="1" applyAlignment="1">
      <alignment horizontal="center" vertical="center"/>
    </xf>
    <xf numFmtId="0" fontId="9" fillId="3" borderId="6" xfId="0" applyFont="1" applyFill="1" applyBorder="1" applyAlignment="1">
      <alignment vertical="center" wrapText="1"/>
    </xf>
    <xf numFmtId="0" fontId="9" fillId="4" borderId="6" xfId="0" applyFont="1" applyFill="1" applyBorder="1" applyAlignment="1">
      <alignment vertical="center" wrapText="1"/>
    </xf>
    <xf numFmtId="165" fontId="6" fillId="0" borderId="0" xfId="0" applyNumberFormat="1" applyFont="1" applyAlignment="1">
      <alignment wrapText="1"/>
    </xf>
    <xf numFmtId="4" fontId="9" fillId="3" borderId="6" xfId="0" applyNumberFormat="1" applyFont="1" applyFill="1" applyBorder="1" applyAlignment="1">
      <alignment vertical="center" wrapText="1"/>
    </xf>
    <xf numFmtId="4" fontId="9" fillId="4" borderId="6" xfId="0" applyNumberFormat="1" applyFont="1" applyFill="1" applyBorder="1" applyAlignment="1">
      <alignment vertical="center" wrapText="1"/>
    </xf>
    <xf numFmtId="49" fontId="6" fillId="0" borderId="2" xfId="0" quotePrefix="1" applyNumberFormat="1" applyFont="1" applyBorder="1" applyAlignment="1">
      <alignment wrapText="1"/>
    </xf>
    <xf numFmtId="4" fontId="6" fillId="0" borderId="2" xfId="0" applyNumberFormat="1" applyFont="1" applyBorder="1" applyAlignment="1">
      <alignment wrapText="1"/>
    </xf>
    <xf numFmtId="166" fontId="6" fillId="0" borderId="0" xfId="0" applyNumberFormat="1" applyFont="1" applyAlignment="1">
      <alignment horizontal="left" wrapText="1"/>
    </xf>
    <xf numFmtId="166" fontId="6" fillId="0" borderId="1" xfId="0" applyNumberFormat="1" applyFont="1" applyBorder="1" applyAlignment="1">
      <alignment horizontal="left" wrapText="1"/>
    </xf>
    <xf numFmtId="0" fontId="9" fillId="0" borderId="1" xfId="0" applyFont="1" applyBorder="1" applyAlignment="1">
      <alignment wrapText="1"/>
    </xf>
    <xf numFmtId="4" fontId="6" fillId="0" borderId="1" xfId="0" applyNumberFormat="1" applyFont="1" applyBorder="1" applyAlignment="1">
      <alignment horizontal="right" wrapText="1"/>
    </xf>
    <xf numFmtId="0" fontId="12" fillId="0" borderId="0" xfId="0" applyFont="1" applyAlignment="1">
      <alignment wrapText="1"/>
    </xf>
    <xf numFmtId="0" fontId="12" fillId="0" borderId="3" xfId="0" applyFont="1" applyBorder="1" applyAlignment="1">
      <alignment wrapText="1"/>
    </xf>
    <xf numFmtId="2" fontId="7" fillId="0" borderId="0" xfId="0" applyNumberFormat="1" applyFont="1" applyAlignment="1">
      <alignment horizontal="left" wrapText="1"/>
    </xf>
    <xf numFmtId="4" fontId="13" fillId="0" borderId="0" xfId="0" applyNumberFormat="1" applyFont="1" applyAlignment="1">
      <alignment wrapText="1"/>
    </xf>
    <xf numFmtId="0" fontId="6" fillId="0" borderId="0" xfId="4" applyFont="1" applyFill="1" applyAlignment="1">
      <alignment wrapText="1"/>
    </xf>
    <xf numFmtId="4" fontId="6" fillId="0" borderId="0" xfId="0" applyNumberFormat="1" applyFont="1" applyAlignment="1">
      <alignment horizontal="right" wrapText="1"/>
    </xf>
    <xf numFmtId="49" fontId="6" fillId="0" borderId="0" xfId="0" quotePrefix="1" applyNumberFormat="1" applyFont="1" applyAlignment="1">
      <alignment wrapText="1"/>
    </xf>
    <xf numFmtId="0" fontId="6" fillId="0" borderId="1" xfId="0" applyFont="1" applyBorder="1" applyAlignment="1">
      <alignment horizontal="left" wrapText="1"/>
    </xf>
    <xf numFmtId="0" fontId="6" fillId="0" borderId="2" xfId="0" applyFont="1" applyBorder="1" applyAlignment="1">
      <alignment horizontal="left" wrapText="1"/>
    </xf>
    <xf numFmtId="0" fontId="6" fillId="0" borderId="0" xfId="0" applyFont="1" applyAlignment="1">
      <alignment vertical="top" wrapText="1"/>
    </xf>
    <xf numFmtId="0" fontId="6" fillId="0" borderId="1" xfId="0" applyFont="1" applyBorder="1" applyAlignment="1">
      <alignment vertical="top" wrapText="1"/>
    </xf>
    <xf numFmtId="4" fontId="6" fillId="0" borderId="2" xfId="0" applyNumberFormat="1" applyFont="1" applyBorder="1" applyAlignment="1">
      <alignment horizontal="right" wrapText="1"/>
    </xf>
    <xf numFmtId="49" fontId="9" fillId="0" borderId="0" xfId="0" applyNumberFormat="1" applyFont="1" applyAlignment="1">
      <alignment wrapText="1"/>
    </xf>
    <xf numFmtId="0" fontId="9" fillId="0" borderId="0" xfId="0" applyFont="1" applyAlignment="1">
      <alignment wrapText="1"/>
    </xf>
    <xf numFmtId="49" fontId="9" fillId="0" borderId="1" xfId="0" applyNumberFormat="1" applyFont="1" applyBorder="1" applyAlignment="1">
      <alignment wrapText="1"/>
    </xf>
    <xf numFmtId="49" fontId="9" fillId="0" borderId="2" xfId="0" applyNumberFormat="1" applyFont="1" applyBorder="1" applyAlignment="1">
      <alignment wrapText="1"/>
    </xf>
    <xf numFmtId="49" fontId="9" fillId="0" borderId="0" xfId="0" quotePrefix="1" applyNumberFormat="1" applyFont="1" applyAlignment="1">
      <alignment wrapText="1"/>
    </xf>
    <xf numFmtId="0" fontId="9" fillId="0" borderId="2" xfId="0" applyFont="1" applyBorder="1" applyAlignment="1">
      <alignment wrapText="1"/>
    </xf>
    <xf numFmtId="0" fontId="9" fillId="0" borderId="0" xfId="0" quotePrefix="1" applyFont="1" applyAlignment="1">
      <alignment wrapText="1"/>
    </xf>
    <xf numFmtId="0" fontId="9" fillId="0" borderId="0" xfId="4" applyFont="1" applyFill="1" applyAlignment="1">
      <alignment wrapText="1"/>
    </xf>
    <xf numFmtId="4" fontId="13" fillId="0" borderId="1" xfId="0" applyNumberFormat="1" applyFont="1" applyBorder="1" applyAlignment="1">
      <alignment horizontal="right" wrapText="1"/>
    </xf>
    <xf numFmtId="4" fontId="13" fillId="0" borderId="2" xfId="0" applyNumberFormat="1" applyFont="1" applyBorder="1" applyAlignment="1">
      <alignment horizontal="right" wrapText="1"/>
    </xf>
    <xf numFmtId="0" fontId="6" fillId="0" borderId="0" xfId="0" applyFont="1" applyAlignment="1">
      <alignment horizontal="right" wrapText="1"/>
    </xf>
    <xf numFmtId="0" fontId="6" fillId="0" borderId="0" xfId="0" quotePrefix="1" applyFont="1" applyAlignment="1">
      <alignment wrapText="1"/>
    </xf>
    <xf numFmtId="0" fontId="14" fillId="0" borderId="0" xfId="0" applyFont="1"/>
    <xf numFmtId="49" fontId="6" fillId="0" borderId="1" xfId="0" applyNumberFormat="1" applyFont="1" applyBorder="1" applyAlignment="1">
      <alignment wrapText="1"/>
    </xf>
    <xf numFmtId="49" fontId="9" fillId="0" borderId="1" xfId="0" quotePrefix="1" applyNumberFormat="1" applyFont="1" applyBorder="1" applyAlignment="1">
      <alignment wrapText="1"/>
    </xf>
    <xf numFmtId="49" fontId="9" fillId="0" borderId="2" xfId="0" quotePrefix="1" applyNumberFormat="1" applyFont="1" applyBorder="1" applyAlignment="1">
      <alignment wrapText="1"/>
    </xf>
    <xf numFmtId="0" fontId="6" fillId="0" borderId="0" xfId="0" applyFont="1"/>
    <xf numFmtId="0" fontId="6" fillId="0" borderId="0" xfId="4" applyFont="1" applyBorder="1" applyAlignment="1">
      <alignment wrapText="1"/>
    </xf>
    <xf numFmtId="0" fontId="17" fillId="0" borderId="0" xfId="0" applyFont="1"/>
    <xf numFmtId="0" fontId="18" fillId="0" borderId="0" xfId="0" applyFont="1" applyAlignment="1">
      <alignment wrapText="1"/>
    </xf>
    <xf numFmtId="0" fontId="6" fillId="0" borderId="11" xfId="0" applyFont="1" applyBorder="1" applyAlignment="1">
      <alignment wrapText="1"/>
    </xf>
    <xf numFmtId="0" fontId="19" fillId="0" borderId="0" xfId="4" applyFont="1" applyAlignment="1">
      <alignment wrapText="1"/>
    </xf>
    <xf numFmtId="0" fontId="16" fillId="0" borderId="0" xfId="4" applyFont="1" applyAlignment="1">
      <alignment wrapText="1"/>
    </xf>
    <xf numFmtId="0" fontId="16" fillId="0" borderId="0" xfId="4" applyFont="1" applyBorder="1" applyAlignment="1">
      <alignment wrapText="1"/>
    </xf>
    <xf numFmtId="164" fontId="7" fillId="0" borderId="0" xfId="0" applyNumberFormat="1" applyFont="1" applyAlignment="1">
      <alignment wrapText="1"/>
    </xf>
    <xf numFmtId="167" fontId="7" fillId="0" borderId="0" xfId="0" applyNumberFormat="1" applyFont="1" applyAlignment="1">
      <alignment wrapText="1"/>
    </xf>
    <xf numFmtId="167" fontId="6" fillId="0" borderId="0" xfId="0" applyNumberFormat="1" applyFont="1" applyAlignment="1">
      <alignment wrapText="1"/>
    </xf>
    <xf numFmtId="0" fontId="9" fillId="0" borderId="0" xfId="0" applyFont="1"/>
    <xf numFmtId="167" fontId="6" fillId="0" borderId="0" xfId="0" applyNumberFormat="1" applyFont="1"/>
    <xf numFmtId="0" fontId="6" fillId="0" borderId="2" xfId="0" applyFont="1" applyBorder="1" applyAlignment="1">
      <alignment vertical="top" wrapText="1"/>
    </xf>
    <xf numFmtId="0" fontId="12" fillId="0" borderId="4" xfId="0" applyFont="1" applyBorder="1" applyAlignment="1">
      <alignment wrapText="1"/>
    </xf>
    <xf numFmtId="0" fontId="20" fillId="0" borderId="0" xfId="0" applyFont="1" applyAlignment="1">
      <alignment wrapText="1"/>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0" xfId="0" applyFont="1" applyFill="1" applyAlignment="1">
      <alignment horizontal="center" vertical="center"/>
    </xf>
    <xf numFmtId="0" fontId="0" fillId="0" borderId="0" xfId="0" applyAlignment="1">
      <alignment horizontal="center"/>
    </xf>
    <xf numFmtId="0" fontId="0" fillId="0" borderId="0" xfId="0" applyAlignment="1">
      <alignment horizontal="center"/>
    </xf>
    <xf numFmtId="17" fontId="22" fillId="0" borderId="0" xfId="0" applyNumberFormat="1" applyFont="1" applyAlignment="1">
      <alignment horizontal="center"/>
    </xf>
    <xf numFmtId="0" fontId="22" fillId="0" borderId="0" xfId="0" applyFont="1" applyAlignment="1">
      <alignment horizontal="center"/>
    </xf>
  </cellXfs>
  <cellStyles count="7">
    <cellStyle name="Followed Hyperlink" xfId="6" builtinId="9" hidden="1"/>
    <cellStyle name="Followed Hyperlink" xfId="5" builtinId="9" hidden="1"/>
    <cellStyle name="Hyperlink" xfId="4" builtinId="8"/>
    <cellStyle name="Normal" xfId="0" builtinId="0"/>
    <cellStyle name="Normal 2" xfId="1" xr:uid="{00000000-0005-0000-0000-000004000000}"/>
    <cellStyle name="Normal 2 2" xfId="3" xr:uid="{00000000-0005-0000-0000-000005000000}"/>
    <cellStyle name="Normal 3" xfId="2" xr:uid="{00000000-0005-0000-0000-000006000000}"/>
  </cellStyles>
  <dxfs count="5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vertAlign val="baseline"/>
        <sz val="10"/>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vertAlign val="baseline"/>
        <sz val="10"/>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numFmt numFmtId="167" formatCode="&quot;$&quot;#,##0.00"/>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numFmt numFmtId="164" formatCode="mm/dd/yy;@"/>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vertAlign val="baseline"/>
        <sz val="10"/>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rgb="FFFFFF00"/>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border outline="0">
        <right style="thin">
          <color theme="0"/>
        </right>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vertAlign val="baseline"/>
        <sz val="10"/>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2" formatCode="0.00"/>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strike val="0"/>
        <outline val="0"/>
        <shadow val="0"/>
        <u val="none"/>
        <vertAlign val="baseline"/>
        <sz val="10"/>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4" formatCode="#,##0.00"/>
      <fill>
        <patternFill patternType="solid">
          <fgColor indexed="64"/>
          <bgColor rgb="FFFFFF00"/>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border outline="0">
        <right style="thin">
          <color indexed="64"/>
        </right>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962025</xdr:rowOff>
    </xdr:from>
    <xdr:to>
      <xdr:col>5</xdr:col>
      <xdr:colOff>78443</xdr:colOff>
      <xdr:row>1</xdr:row>
      <xdr:rowOff>20954</xdr:rowOff>
    </xdr:to>
    <xdr:pic>
      <xdr:nvPicPr>
        <xdr:cNvPr id="3" name="Picture 2">
          <a:extLst>
            <a:ext uri="{FF2B5EF4-FFF2-40B4-BE49-F238E27FC236}">
              <a16:creationId xmlns:a16="http://schemas.microsoft.com/office/drawing/2014/main" id="{AEA02CA8-6C75-4F82-975D-B355B3DCC2C0}"/>
            </a:ext>
          </a:extLst>
        </xdr:cNvPr>
        <xdr:cNvPicPr>
          <a:picLocks noChangeAspect="1"/>
        </xdr:cNvPicPr>
      </xdr:nvPicPr>
      <xdr:blipFill>
        <a:blip xmlns:r="http://schemas.openxmlformats.org/officeDocument/2006/relationships" r:embed="rId1"/>
        <a:stretch>
          <a:fillRect/>
        </a:stretch>
      </xdr:blipFill>
      <xdr:spPr>
        <a:xfrm>
          <a:off x="3409950" y="962025"/>
          <a:ext cx="3134063" cy="11315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758E2DD-A24B-48E9-B627-F543A2FC151C}" name="Table131112" displayName="Table131112" ref="A1:X18" totalsRowShown="0" headerRowDxfId="523" dataDxfId="522">
  <autoFilter ref="A1:X18" xr:uid="{02AD998F-3CB1-4A21-99C4-2640F5C7A1E3}"/>
  <sortState xmlns:xlrd2="http://schemas.microsoft.com/office/spreadsheetml/2017/richdata2" ref="A2:X18">
    <sortCondition ref="D17:D18"/>
  </sortState>
  <tableColumns count="24">
    <tableColumn id="1" xr3:uid="{ED9B3D15-0C91-4A54-BDDE-C482ECA31EE4}" name="Manufacturer" dataDxfId="521">
      <calculatedColumnFormula>Company</calculatedColumnFormula>
    </tableColumn>
    <tableColumn id="2" xr3:uid="{B3A04115-819E-4004-8CF8-35BB50BA90D6}" name="Price Sheet Date - Last Updated" dataDxfId="520">
      <calculatedColumnFormula>Effectivity_Date</calculatedColumnFormula>
    </tableColumn>
    <tableColumn id="3" xr3:uid="{1AA4F9B5-97FF-4075-A57A-5683FB7BAD76}" name="Part Number" dataDxfId="519"/>
    <tableColumn id="4" xr3:uid="{DF2DFC1D-104C-4776-9ABE-0AEF612DF251}" name="Short Description" dataDxfId="518"/>
    <tableColumn id="5" xr3:uid="{0EFDBFC1-73CD-41CE-A64D-6A1344D343B0}" name="Unit of Measure" dataDxfId="517"/>
    <tableColumn id="6" xr3:uid="{1FE279CA-43FF-464D-8189-8D599AF0F8E7}" name="US MSRP" dataDxfId="516"/>
    <tableColumn id="18" xr3:uid="{145C1FF4-9296-4DF1-817D-BAA2E62F9B02}" name="DIM Weight" dataDxfId="515"/>
    <tableColumn id="19" xr3:uid="{32175864-8547-40A7-AEEC-039D89A7C07F}" name="Weight Unit of Measure" dataDxfId="514">
      <calculatedColumnFormula>WeightUOM</calculatedColumnFormula>
    </tableColumn>
    <tableColumn id="20" xr3:uid="{81BD687B-591C-4AF9-A423-70C7BB93DD66}" name="SKU/UPC" dataDxfId="513"/>
    <tableColumn id="21" xr3:uid="{BFD1C882-7960-4693-B435-13DF8DE41EAA}" name="Model Name" dataDxfId="512">
      <calculatedColumnFormula>Table131112[[#This Row],[Short Description]]</calculatedColumnFormula>
    </tableColumn>
    <tableColumn id="22" xr3:uid="{59F85A77-CC74-4398-92A3-6B07B6879F82}" name="Long Description" dataDxfId="511"/>
    <tableColumn id="23" xr3:uid="{FDACABD9-C189-4434-B1FF-A0C195285D13}" name="Other Description" dataDxfId="510"/>
    <tableColumn id="26" xr3:uid="{1FB2A3A3-D188-4AA4-8F41-32A064D32A72}" name="Item Status" dataDxfId="509">
      <calculatedColumnFormula>ItemStatus</calculatedColumnFormula>
    </tableColumn>
    <tableColumn id="27" xr3:uid="{E3C8C3AC-9153-4EE9-928E-7ACE0C906428}" name="Manufacturer's Category" dataDxfId="508"/>
    <tableColumn id="30" xr3:uid="{94223404-E7DE-4A73-B142-CF8C79437808}" name="Required Accessories" dataDxfId="507"/>
    <tableColumn id="31" xr3:uid="{4EB404A0-6FDA-4913-BBB3-7D21DFBDE244}" name="Optional Accessories" dataDxfId="506"/>
    <tableColumn id="38" xr3:uid="{CC3F0CDF-39C6-4931-AFDE-29F36F8EB4E3}" name="Freight Class" dataDxfId="505">
      <calculatedColumnFormula>Freight</calculatedColumnFormula>
    </tableColumn>
    <tableColumn id="39" xr3:uid="{6C7FB8EC-CC25-4862-A730-475973A62747}" name="Drop Ship Y/N?" dataDxfId="504">
      <calculatedColumnFormula>DropShip</calculatedColumnFormula>
    </tableColumn>
    <tableColumn id="40" xr3:uid="{5D5C65F3-401A-427B-BE61-4C7C321294D3}" name="U.S Energy Star Y/N?" dataDxfId="503">
      <calculatedColumnFormula>EnergyStar</calculatedColumnFormula>
    </tableColumn>
    <tableColumn id="41" xr3:uid="{77618A93-2F1B-4343-B952-834C29C52F0B}" name="TAA Compliant Y/N?" dataDxfId="502"/>
    <tableColumn id="42" xr3:uid="{082348B9-1FB3-4971-8599-5A83F4E2CF06}" name="Certificate of Origin" dataDxfId="501"/>
    <tableColumn id="43" xr3:uid="{7AABC079-9D24-4043-ADDD-1647DD59AC2D}" name="URL/Link" dataDxfId="500" dataCellStyle="Hyperlink">
      <calculatedColumnFormula>URL</calculatedColumnFormula>
    </tableColumn>
    <tableColumn id="44" xr3:uid="{FA8CFF39-5933-4FE7-AD20-3696C262B4B3}" name="Manufacturer's Division" dataDxfId="499">
      <calculatedColumnFormula>Table131112[[#This Row],[Manufacturer''s Category]]</calculatedColumnFormula>
    </tableColumn>
    <tableColumn id="47" xr3:uid="{9C8E27EA-5210-4251-B0E9-03001DDC6AFA}" name="Notes" dataDxfId="498"/>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6609A8E-E286-49DD-84B5-856FB214C88E}" name="Table131113" displayName="Table131113" ref="A1:AG18" totalsRowShown="0" headerRowDxfId="236" dataDxfId="235">
  <autoFilter ref="A1:AG18" xr:uid="{0EFB39A6-85B2-41DB-9ACB-5E59DE3F5063}"/>
  <sortState xmlns:xlrd2="http://schemas.microsoft.com/office/spreadsheetml/2017/richdata2" ref="A2:AG18">
    <sortCondition ref="D14:D18"/>
  </sortState>
  <tableColumns count="33">
    <tableColumn id="1" xr3:uid="{9E2D7CB3-F47D-425D-AD42-34E950517231}" name="Manufacturer" dataDxfId="234">
      <calculatedColumnFormula>Company</calculatedColumnFormula>
    </tableColumn>
    <tableColumn id="2" xr3:uid="{795F25AE-CD63-4378-AA45-8F8482D69B2A}" name="Price Sheet Date - Last Updated" dataDxfId="233">
      <calculatedColumnFormula>Effectivity_Date</calculatedColumnFormula>
    </tableColumn>
    <tableColumn id="3" xr3:uid="{B85A564E-A595-401C-8621-D9B28BE05297}" name="Part Number" dataDxfId="232"/>
    <tableColumn id="4" xr3:uid="{D7048F9A-FE69-4885-B350-D67FD051C427}" name="Short Description" dataDxfId="231"/>
    <tableColumn id="5" xr3:uid="{849A5001-734D-4ED8-B1EC-5B8FB2903E98}" name="Unit of Measure" dataDxfId="230"/>
    <tableColumn id="6" xr3:uid="{B1264B87-7988-4110-8D58-BEE5A43EC894}" name="US MSRP" dataDxfId="229"/>
    <tableColumn id="21" xr3:uid="{0BD1EACE-C925-49C2-A788-114F90E88B7B}" name="Model Name" dataDxfId="228">
      <calculatedColumnFormula>Table131113[[#This Row],[Short Description]]</calculatedColumnFormula>
    </tableColumn>
    <tableColumn id="22" xr3:uid="{D5D0A9B3-AC8C-47D4-A795-C3A018B569A0}" name="Long Description" dataDxfId="227"/>
    <tableColumn id="23" xr3:uid="{52F4099F-F7DE-49CC-8EBA-674DFEE5D77B}" name="Other Description" dataDxfId="226"/>
    <tableColumn id="24" xr3:uid="{9969B528-2544-46A7-80E5-0DEF1FAC77AC}" name="Serialized Item" dataDxfId="225"/>
    <tableColumn id="25" xr3:uid="{C70D92B6-E8CB-4FAF-89B9-88936B217DB7}" name="Not Available for Sale" dataDxfId="224">
      <calculatedColumnFormula>NotForSale</calculatedColumnFormula>
    </tableColumn>
    <tableColumn id="26" xr3:uid="{AB973642-6700-45AC-85EA-F821B0CC3E22}" name="Item Status" dataDxfId="223">
      <calculatedColumnFormula>ItemStatus</calculatedColumnFormula>
    </tableColumn>
    <tableColumn id="27" xr3:uid="{6723548B-0FDC-48B1-A53E-5A2C0E67578E}" name="Manufacturer's Category" dataDxfId="222"/>
    <tableColumn id="28" xr3:uid="{AD9C2368-1413-4080-AE0E-00C3BCA9C587}" name="Replacement Item Part Number" dataDxfId="221"/>
    <tableColumn id="29" xr3:uid="{B2AE4B4B-1102-41FF-BD7B-5278EE05D58C}" name="Replacement Item Model Name" dataDxfId="220"/>
    <tableColumn id="30" xr3:uid="{A200B78F-1D06-41DF-A9AF-DE3EBA8C7137}" name="Required Accessories" dataDxfId="219"/>
    <tableColumn id="31" xr3:uid="{39A98836-182B-4453-A455-4BBD85DDD1A6}" name="Optional Accessories" dataDxfId="218"/>
    <tableColumn id="32" xr3:uid="{2E7BF0A2-EBDA-4BE8-AA65-FC8A3CACFE55}" name="MAP (Minimum Advertised Price)" dataDxfId="217">
      <calculatedColumnFormula>Table131113[[#This Row],[US MSRP]]</calculatedColumnFormula>
    </tableColumn>
    <tableColumn id="33" xr3:uid="{F93043E4-69D6-4D8A-9BD5-CCE436589A6D}" name="GSA Cost Price" dataDxfId="216"/>
    <tableColumn id="34" xr3:uid="{E72465C2-C01E-4342-9F25-0803AE202806}" name="GSA Sell Price" dataDxfId="215"/>
    <tableColumn id="35" xr3:uid="{EE6DB49A-F417-4243-8F5D-208552E478B3}" name="Discount-Off List" dataDxfId="214"/>
    <tableColumn id="36" xr3:uid="{EA77E308-7971-4A33-8B4C-1605AD39958F}" name="Freight Policy" dataDxfId="213"/>
    <tableColumn id="37" xr3:uid="{853EB616-C30E-457F-B7CF-A43642ADF3E3}" name="FOB/Ex-works" dataDxfId="212">
      <calculatedColumnFormula>FOB</calculatedColumnFormula>
    </tableColumn>
    <tableColumn id="38" xr3:uid="{E780DE79-FF26-4B5E-9736-8FB63CB681D2}" name="Freight Class" dataDxfId="211">
      <calculatedColumnFormula>Freight</calculatedColumnFormula>
    </tableColumn>
    <tableColumn id="39" xr3:uid="{E6601036-9637-448A-9F6D-35B39D3D9BD7}" name="Drop Ship Y/N?" dataDxfId="210">
      <calculatedColumnFormula>DropShip</calculatedColumnFormula>
    </tableColumn>
    <tableColumn id="40" xr3:uid="{236FC581-2F1C-4FA5-ACF8-BCD9FAC9C9F5}" name="U.S Energy Star Y/N?" dataDxfId="209">
      <calculatedColumnFormula>EnergyStar</calculatedColumnFormula>
    </tableColumn>
    <tableColumn id="41" xr3:uid="{D9EA3199-D7FC-4A6D-8E15-BD0A2A4D9543}" name="TAA Compliant Y/N?" dataDxfId="208"/>
    <tableColumn id="42" xr3:uid="{17171567-9433-45AE-8604-E898DB4C3813}" name="Certificate of Origin" dataDxfId="207"/>
    <tableColumn id="43" xr3:uid="{3185BE6E-8F0B-4E6A-AD8F-A91DC970B7D5}" name="URL/Link" dataDxfId="206" dataCellStyle="Hyperlink">
      <calculatedColumnFormula>URL</calculatedColumnFormula>
    </tableColumn>
    <tableColumn id="44" xr3:uid="{D2105AF8-515E-4326-8D8B-EBFC21E41389}" name="Manufacturer's Division" dataDxfId="205">
      <calculatedColumnFormula>Table131113[[#This Row],[Manufacturer''s Category]]</calculatedColumnFormula>
    </tableColumn>
    <tableColumn id="45" xr3:uid="{0BD78C27-454E-485B-9A0F-3BD17C1AD432}" name="InfoComm iQ Category" dataDxfId="204"/>
    <tableColumn id="46" xr3:uid="{CB4332DF-6018-4804-99FE-DAEFD2E097CC}" name="InfoComm Member Number" dataDxfId="203">
      <calculatedColumnFormula>InfoComm_Number</calculatedColumnFormula>
    </tableColumn>
    <tableColumn id="47" xr3:uid="{2D152800-3569-4B97-B912-13912CBA8B92}" name="Notes" dataDxfId="20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B48D5E5-B77C-43D4-8251-C20DBD847753}" name="Table1311" displayName="Table1311" ref="A1:AG10" totalsRowShown="0" headerRowDxfId="201" dataDxfId="200">
  <autoFilter ref="A1:AG10" xr:uid="{20B57A4E-4F86-432D-BF8F-6126020AAC92}"/>
  <sortState xmlns:xlrd2="http://schemas.microsoft.com/office/spreadsheetml/2017/richdata2" ref="A2:AG4">
    <sortCondition ref="D2"/>
  </sortState>
  <tableColumns count="33">
    <tableColumn id="1" xr3:uid="{B53641C5-DF5C-4C4E-81AD-74A8C819617A}" name="Manufacturer" dataDxfId="199">
      <calculatedColumnFormula>Company</calculatedColumnFormula>
    </tableColumn>
    <tableColumn id="2" xr3:uid="{C980576E-9C80-4126-BB59-A8B8EC7C0CC4}" name="Price Sheet Date - Last Updated" dataDxfId="198">
      <calculatedColumnFormula>Effectivity_Date</calculatedColumnFormula>
    </tableColumn>
    <tableColumn id="3" xr3:uid="{8411DF6E-650A-4BAA-8258-A1492FE44B41}" name="Part Number" dataDxfId="197"/>
    <tableColumn id="4" xr3:uid="{9394D3C7-93F3-48E0-97B3-F5F75A644982}" name="Short Description" dataDxfId="196"/>
    <tableColumn id="5" xr3:uid="{942B368A-4A64-43F8-B90B-90C07A96FE78}" name="Unit of Measure" dataDxfId="195"/>
    <tableColumn id="6" xr3:uid="{234188EA-B39F-4BCB-BD07-2FB8930C9DD7}" name="US MSRP" dataDxfId="194"/>
    <tableColumn id="21" xr3:uid="{B94D8DB0-2878-41A1-9ED9-7F95A330D592}" name="Model Name" dataDxfId="193"/>
    <tableColumn id="22" xr3:uid="{1B949F49-F15A-41BF-8C03-B6A9BD20FCAC}" name="Long Description" dataDxfId="192"/>
    <tableColumn id="23" xr3:uid="{55295DAE-81C9-419A-8CBC-4D0E5FB4588D}" name="Other Description" dataDxfId="191"/>
    <tableColumn id="24" xr3:uid="{7627AF58-CF73-46FA-95BA-FE1EC8834E6B}" name="Serialized Item" dataDxfId="190"/>
    <tableColumn id="25" xr3:uid="{5E82E14A-9AE2-490D-9F26-AEF8A7DAC7D2}" name="Not Available for Sale" dataDxfId="189">
      <calculatedColumnFormula>NotForSale</calculatedColumnFormula>
    </tableColumn>
    <tableColumn id="26" xr3:uid="{0E2B5DE6-1A87-4AE9-8EC9-E1EF1A6BB2D2}" name="Item Status" dataDxfId="188">
      <calculatedColumnFormula>ItemStatus</calculatedColumnFormula>
    </tableColumn>
    <tableColumn id="27" xr3:uid="{DE7CD075-E39D-4F17-8763-A39DE3961B60}" name="Manufacturer's Category" dataDxfId="187"/>
    <tableColumn id="28" xr3:uid="{26CBF0F5-AD87-4F7F-A0CA-61DFD102701D}" name="Replacement Item Part Number" dataDxfId="186"/>
    <tableColumn id="29" xr3:uid="{A07C287C-DDEF-4561-AD12-D6187636137D}" name="Replacement Item Model Name" dataDxfId="185"/>
    <tableColumn id="30" xr3:uid="{72A0F67C-69DA-4573-B4BD-A133A5962C25}" name="Required Accessories" dataDxfId="184"/>
    <tableColumn id="31" xr3:uid="{A10154D2-BA65-4A60-9035-80A91B7918C7}" name="Optional Accessories" dataDxfId="183"/>
    <tableColumn id="32" xr3:uid="{E5BCAF7A-BB48-410D-AF24-53F6D952F005}" name="MAP (Minimum Advertised Price)" dataDxfId="182"/>
    <tableColumn id="33" xr3:uid="{BC182992-C765-47AF-BD86-CC3F5B1701F2}" name="GSA Cost Price" dataDxfId="181"/>
    <tableColumn id="34" xr3:uid="{2F66EBC5-7678-446B-A425-07C4EFD11C01}" name="GSA Sell Price" dataDxfId="180"/>
    <tableColumn id="35" xr3:uid="{274DFBDA-D233-4A19-B426-B7D7823F8655}" name="Discount-Off List" dataDxfId="179"/>
    <tableColumn id="36" xr3:uid="{5BF88A59-C49D-46EB-AFDF-84DBA3AE3141}" name="Freight Policy" dataDxfId="178"/>
    <tableColumn id="37" xr3:uid="{B7DF858E-86C7-4386-B193-4EC153085BCB}" name="FOB/Ex-works" dataDxfId="177">
      <calculatedColumnFormula>FOB</calculatedColumnFormula>
    </tableColumn>
    <tableColumn id="38" xr3:uid="{26953A72-EE08-4EF5-BADF-BBF1B45B0157}" name="Freight Class" dataDxfId="176">
      <calculatedColumnFormula>Freight</calculatedColumnFormula>
    </tableColumn>
    <tableColumn id="39" xr3:uid="{0D3E6C29-59DF-494B-AB17-6C6FF3785AF7}" name="Drop Ship Y/N?" dataDxfId="175">
      <calculatedColumnFormula>DropShip</calculatedColumnFormula>
    </tableColumn>
    <tableColumn id="40" xr3:uid="{9CBD0D99-7915-454C-B0AF-F37A2C6FFBC3}" name="U.S Energy Star Y/N?" dataDxfId="174">
      <calculatedColumnFormula>EnergyStar</calculatedColumnFormula>
    </tableColumn>
    <tableColumn id="41" xr3:uid="{79480033-72DF-4BDA-A388-9C3F13B68CE8}" name="TAA Compliant Y/N?" dataDxfId="173"/>
    <tableColumn id="42" xr3:uid="{98A855C8-D167-4C6B-ACBD-BE4AA2F06D16}" name="Certificate of Origin" dataDxfId="172"/>
    <tableColumn id="43" xr3:uid="{D2A69DDF-8966-43B1-B16A-8E4E89C78550}" name="URL/Link" dataDxfId="171" dataCellStyle="Hyperlink">
      <calculatedColumnFormula>URL</calculatedColumnFormula>
    </tableColumn>
    <tableColumn id="44" xr3:uid="{0EF23464-89B9-4ECC-9709-BD515BBFBFAA}" name="Manufacturer's Division" dataDxfId="170">
      <calculatedColumnFormula>Table1311[[#This Row],[Manufacturer''s Category]]</calculatedColumnFormula>
    </tableColumn>
    <tableColumn id="45" xr3:uid="{D10B7EA1-F1E7-454B-92E9-D1E00491A5A4}" name="InfoComm iQ Category" dataDxfId="169"/>
    <tableColumn id="46" xr3:uid="{4464BC21-E684-47D0-A26B-9F43026B99D4}" name="InfoComm Member Number" dataDxfId="168">
      <calculatedColumnFormula>InfoComm_Number</calculatedColumnFormula>
    </tableColumn>
    <tableColumn id="47" xr3:uid="{0FD9C580-7D25-4B78-9A98-95ED77340664}" name="Notes" dataDxfId="167"/>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C258676-A696-4811-B55A-E332655972C7}" name="Table131114" displayName="Table131114" ref="A1:V40" totalsRowShown="0" headerRowDxfId="166" dataDxfId="165">
  <autoFilter ref="A1:V40" xr:uid="{594D202B-4330-4737-8836-80B93BB90C03}"/>
  <sortState xmlns:xlrd2="http://schemas.microsoft.com/office/spreadsheetml/2017/richdata2" ref="A2:V40">
    <sortCondition ref="D32:D40"/>
  </sortState>
  <tableColumns count="22">
    <tableColumn id="1" xr3:uid="{030E0400-0695-4D6D-9211-EB0765B34E0F}" name="Manufacturer" dataDxfId="164">
      <calculatedColumnFormula>Company</calculatedColumnFormula>
    </tableColumn>
    <tableColumn id="2" xr3:uid="{DA0FB15B-B274-4A1A-AF56-E0C1FCB0063F}" name="Price Sheet Date - Last Updated" dataDxfId="163">
      <calculatedColumnFormula>Effectivity_Date</calculatedColumnFormula>
    </tableColumn>
    <tableColumn id="3" xr3:uid="{336765BF-7E18-48B3-B14D-966B5474EBEA}" name="Part Number" dataDxfId="162"/>
    <tableColumn id="4" xr3:uid="{C4EA527D-44CD-4F9A-AE27-2DA231AF85C4}" name="Short Description" dataDxfId="161"/>
    <tableColumn id="5" xr3:uid="{2621FF67-53D5-4333-846F-D8BA2ADE3CF4}" name="Unit of Measure" dataDxfId="160"/>
    <tableColumn id="6" xr3:uid="{E2D3F724-CFF2-4EFD-B15A-417A3490C5B9}" name="US MSRP" dataDxfId="159"/>
    <tableColumn id="21" xr3:uid="{820F5CEF-3464-4BCC-869A-448A1BC535F0}" name="Model Name" dataDxfId="158">
      <calculatedColumnFormula>Table131114[[#This Row],[Short Description]]</calculatedColumnFormula>
    </tableColumn>
    <tableColumn id="22" xr3:uid="{BAB50A77-32CF-4659-A198-AB162FB50AA1}" name="Long Description" dataDxfId="157"/>
    <tableColumn id="23" xr3:uid="{8A4B91EE-0FBF-4274-9B21-D335F6938A72}" name="Other Description" dataDxfId="156"/>
    <tableColumn id="26" xr3:uid="{0E52FEEF-F565-4378-A975-77057A62DA13}" name="Item Status" dataDxfId="155">
      <calculatedColumnFormula>ItemStatus</calculatedColumnFormula>
    </tableColumn>
    <tableColumn id="27" xr3:uid="{4D645E79-A1AE-4E2A-AD7D-A8DC17A7714B}" name="Manufacturer's Category" dataDxfId="154"/>
    <tableColumn id="37" xr3:uid="{D7C0C5AA-942F-430B-A547-15715141068D}" name="FOB/Ex-works" dataDxfId="153">
      <calculatedColumnFormula>FOB</calculatedColumnFormula>
    </tableColumn>
    <tableColumn id="38" xr3:uid="{A3D7C2D0-5423-41C1-B400-D9BAA4071011}" name="Freight Class" dataDxfId="152">
      <calculatedColumnFormula>Freight</calculatedColumnFormula>
    </tableColumn>
    <tableColumn id="39" xr3:uid="{CF623AE1-6BB2-4E9D-9E64-40E0FD5B1E28}" name="Drop Ship Y/N?" dataDxfId="151">
      <calculatedColumnFormula>DropShip</calculatedColumnFormula>
    </tableColumn>
    <tableColumn id="40" xr3:uid="{A2726E92-F007-4BC5-B742-D5EBAAAAE654}" name="U.S Energy Star Y/N?" dataDxfId="150">
      <calculatedColumnFormula>EnergyStar</calculatedColumnFormula>
    </tableColumn>
    <tableColumn id="41" xr3:uid="{A14B18FE-6027-4D29-A2E6-D8E58A97D813}" name="TAA Compliant Y/N?" dataDxfId="149"/>
    <tableColumn id="42" xr3:uid="{EC649AA3-4654-4D23-9936-0A2BEA8508BB}" name="Certificate of Origin" dataDxfId="148"/>
    <tableColumn id="43" xr3:uid="{0D15EC85-911E-47E5-AC36-81CB8CCBE805}" name="URL/Link" dataDxfId="147" dataCellStyle="Hyperlink">
      <calculatedColumnFormula>URL</calculatedColumnFormula>
    </tableColumn>
    <tableColumn id="44" xr3:uid="{F8DEE6B4-05E5-4B7B-A76C-69E20FBD24FE}" name="Manufacturer's Division" dataDxfId="146">
      <calculatedColumnFormula>Table131114[[#This Row],[Manufacturer''s Category]]</calculatedColumnFormula>
    </tableColumn>
    <tableColumn id="45" xr3:uid="{3978CD7A-80F4-49E5-B3CE-9FB72431A8FD}" name="InfoComm iQ Category" dataDxfId="145"/>
    <tableColumn id="46" xr3:uid="{A0388C61-4E98-474C-BDFE-28CECF4B2E1A}" name="InfoComm Member Number" dataDxfId="144">
      <calculatedColumnFormula>InfoComm_Number</calculatedColumnFormula>
    </tableColumn>
    <tableColumn id="47" xr3:uid="{1BE40668-24E0-4864-B42C-DBE4F1FC4F0E}" name="Notes" dataDxfId="143"/>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14B48F-8CD6-4D0B-A2ED-DF668A475FB4}" name="Table14" displayName="Table14" ref="A1:W113" totalsRowShown="0" headerRowDxfId="142" dataDxfId="141">
  <autoFilter ref="A1:W113" xr:uid="{EB2A7BB4-1F5A-436A-8693-9CA09F9F7E61}"/>
  <sortState xmlns:xlrd2="http://schemas.microsoft.com/office/spreadsheetml/2017/richdata2" ref="A2:W113">
    <sortCondition ref="D96:D113"/>
  </sortState>
  <tableColumns count="23">
    <tableColumn id="1" xr3:uid="{E96C5C96-465C-448A-AE9E-38E981098DA3}" name="Manufacturer" dataDxfId="140">
      <calculatedColumnFormula>Company</calculatedColumnFormula>
    </tableColumn>
    <tableColumn id="2" xr3:uid="{50806C85-AD04-4AD5-A347-387FD057D088}" name="Price Sheet Date - Last Updated" dataDxfId="139">
      <calculatedColumnFormula>Effectivity_Date</calculatedColumnFormula>
    </tableColumn>
    <tableColumn id="3" xr3:uid="{C768DE57-38AD-4D3B-AF75-9655C039C68A}" name="Part Number" dataDxfId="138"/>
    <tableColumn id="4" xr3:uid="{6FCA43CD-C96B-4D9B-8086-329DBF426B4B}" name="Short Description" dataDxfId="137"/>
    <tableColumn id="5" xr3:uid="{868D4C4A-9FAB-4427-9908-0BEECA45F94E}" name="Unit of Measure" dataDxfId="136"/>
    <tableColumn id="6" xr3:uid="{24BA628E-F433-4CAD-A646-D8B0CA7641A3}" name="US MSRP" dataDxfId="135"/>
    <tableColumn id="21" xr3:uid="{7997829A-B595-4057-B62D-B9E017707D86}" name="Model Name" dataDxfId="134">
      <calculatedColumnFormula>Table14[[#This Row],[Short Description]]</calculatedColumnFormula>
    </tableColumn>
    <tableColumn id="22" xr3:uid="{EBF3A5DA-A724-4366-A2AE-FEA0948E470C}" name="Long Description" dataDxfId="133"/>
    <tableColumn id="23" xr3:uid="{C101C694-1F38-457C-A013-D4522AC45551}" name="Other Description" dataDxfId="132"/>
    <tableColumn id="26" xr3:uid="{C976E15A-5D78-4C40-B166-9BB89F7950C5}" name="Item Status" dataDxfId="131">
      <calculatedColumnFormula>ItemStatus</calculatedColumnFormula>
    </tableColumn>
    <tableColumn id="27" xr3:uid="{1263ADFF-A62D-4322-8FE2-4BF188A7EBA3}" name="Manufacturer's Category" dataDxfId="130"/>
    <tableColumn id="36" xr3:uid="{E07E66F3-7145-4E0D-B651-B3EF1779121A}" name="Freight Policy" dataDxfId="129"/>
    <tableColumn id="37" xr3:uid="{67D88C33-7415-4645-ADBA-6F2323D4B5AF}" name="FOB/Ex-works" dataDxfId="128">
      <calculatedColumnFormula>FOB</calculatedColumnFormula>
    </tableColumn>
    <tableColumn id="38" xr3:uid="{CD87C4DF-8543-4274-AE1B-3F9FB0F9AD52}" name="Freight Class" dataDxfId="127">
      <calculatedColumnFormula>Freight</calculatedColumnFormula>
    </tableColumn>
    <tableColumn id="39" xr3:uid="{2855BE90-755A-496F-A882-270E476554DD}" name="Drop Ship Y/N?" dataDxfId="126">
      <calculatedColumnFormula>DropShip</calculatedColumnFormula>
    </tableColumn>
    <tableColumn id="40" xr3:uid="{5D415A9C-8BA8-4622-9B0E-0480811716F0}" name="U.S Energy Star Y/N?" dataDxfId="125">
      <calculatedColumnFormula>EnergyStar</calculatedColumnFormula>
    </tableColumn>
    <tableColumn id="41" xr3:uid="{E0C57251-E1E7-4F77-B981-A72EC562BD59}" name="TAA Compliant Y/N?" dataDxfId="124"/>
    <tableColumn id="42" xr3:uid="{6EBE4CF5-73C2-4661-BA5C-0912C0432C2A}" name="Certificate of Origin" dataDxfId="123"/>
    <tableColumn id="43" xr3:uid="{859B6D81-9FE6-4F55-886F-A0A302EDB572}" name="URL/Link" dataDxfId="122" dataCellStyle="Hyperlink">
      <calculatedColumnFormula>URL</calculatedColumnFormula>
    </tableColumn>
    <tableColumn id="44" xr3:uid="{A7682F9B-779C-4DB7-8BF2-A8ADF5CE9C30}" name="Manufacturer's Division" dataDxfId="121">
      <calculatedColumnFormula>Table14[[#This Row],[Manufacturer''s Category]]</calculatedColumnFormula>
    </tableColumn>
    <tableColumn id="45" xr3:uid="{50E99CF2-29AA-4BCC-9938-69B6C37F485A}" name="InfoComm iQ Category" dataDxfId="120"/>
    <tableColumn id="46" xr3:uid="{962418E7-78F8-4172-BEB9-D50AF41912A2}" name="InfoComm Member Number" dataDxfId="119">
      <calculatedColumnFormula>InfoComm_Number</calculatedColumnFormula>
    </tableColumn>
    <tableColumn id="47" xr3:uid="{8357837E-B7A3-45D9-995F-1B76D4572C50}" name="Notes" dataDxfId="118"/>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1C3E40-7D84-41B7-BF2E-AEAF4E425682}" name="Table13116" displayName="Table13116" ref="A1:P8" totalsRowShown="0" headerRowDxfId="117" dataDxfId="116">
  <autoFilter ref="A1:P8" xr:uid="{3E801EC3-E116-4518-857A-AD4BE31B7337}"/>
  <sortState xmlns:xlrd2="http://schemas.microsoft.com/office/spreadsheetml/2017/richdata2" ref="A2:P8">
    <sortCondition ref="D3:D8"/>
  </sortState>
  <tableColumns count="16">
    <tableColumn id="1" xr3:uid="{40280433-A54F-4A9D-9EAD-F8E151AA51D3}" name="Manufacturer" dataDxfId="115">
      <calculatedColumnFormula>Company</calculatedColumnFormula>
    </tableColumn>
    <tableColumn id="2" xr3:uid="{F65A5648-2131-4D68-B461-DB3BB28A1C31}" name="Price Sheet Date - Last Updated" dataDxfId="114">
      <calculatedColumnFormula>Effectivity_Date</calculatedColumnFormula>
    </tableColumn>
    <tableColumn id="3" xr3:uid="{A0C7FC74-9FDF-4162-B4E2-CF8F620446E1}" name="Part Number" dataDxfId="113"/>
    <tableColumn id="4" xr3:uid="{823BCEBD-002B-4272-899F-14798B66F340}" name="Short Description" dataDxfId="112"/>
    <tableColumn id="5" xr3:uid="{826CDC4B-487A-4347-8F08-B9D6C51F9634}" name="Unit of Measure" dataDxfId="111"/>
    <tableColumn id="6" xr3:uid="{685D5722-34B2-4BB0-8CE6-109E7AF2BACB}" name="US MSRP" dataDxfId="110"/>
    <tableColumn id="38" xr3:uid="{EBFD7A14-1C51-46D8-8CE3-EB0C0C4571B7}" name="Freight Class" dataDxfId="109">
      <calculatedColumnFormula>Freight</calculatedColumnFormula>
    </tableColumn>
    <tableColumn id="39" xr3:uid="{D0158741-068A-41D0-9F83-65182AAF4AC7}" name="Drop Ship Y/N?" dataDxfId="108">
      <calculatedColumnFormula>DropShip</calculatedColumnFormula>
    </tableColumn>
    <tableColumn id="40" xr3:uid="{B751E4DA-0A41-4082-BA67-A2B920270C1F}" name="U.S Energy Star Y/N?" dataDxfId="107">
      <calculatedColumnFormula>EnergyStar</calculatedColumnFormula>
    </tableColumn>
    <tableColumn id="41" xr3:uid="{4A5AEB29-4223-4D2B-BA1A-8E58F4115070}" name="TAA Compliant Y/N?" dataDxfId="106"/>
    <tableColumn id="42" xr3:uid="{C94722B8-9C0B-4428-988E-41D011AF01DB}" name="Certificate of Origin" dataDxfId="105"/>
    <tableColumn id="43" xr3:uid="{745C580B-B864-49FD-BEF3-08434EA27522}" name="URL/Link" dataDxfId="104" dataCellStyle="Hyperlink">
      <calculatedColumnFormula>URL</calculatedColumnFormula>
    </tableColumn>
    <tableColumn id="44" xr3:uid="{3769521E-0BD8-4891-BAB3-F0CEEACF006B}" name="Manufacturer's Division" dataDxfId="103">
      <calculatedColumnFormula>#REF!</calculatedColumnFormula>
    </tableColumn>
    <tableColumn id="45" xr3:uid="{2F901074-9D18-47DB-9500-77D2B2048E04}" name="InfoComm iQ Category" dataDxfId="102"/>
    <tableColumn id="46" xr3:uid="{859706A8-30F7-4225-976E-58143570B8E6}" name="InfoComm Member Number" dataDxfId="101">
      <calculatedColumnFormula>InfoComm_Number</calculatedColumnFormula>
    </tableColumn>
    <tableColumn id="47" xr3:uid="{12EAC0B5-9E0F-4D6C-B0AB-68C35561E344}" name="Notes" dataDxfId="100"/>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326CF2-A086-4A09-BE8B-E50803B8384F}" name="Table15" displayName="Table15" ref="A1:AB47" totalsRowShown="0" headerRowDxfId="99" dataDxfId="98">
  <autoFilter ref="A1:AB47" xr:uid="{E44CFE5E-A15C-44EB-B6D8-66FE76AD17B6}"/>
  <sortState xmlns:xlrd2="http://schemas.microsoft.com/office/spreadsheetml/2017/richdata2" ref="A2:AB43">
    <sortCondition ref="D1:D43"/>
  </sortState>
  <tableColumns count="28">
    <tableColumn id="1" xr3:uid="{5A644232-AB48-44AA-9358-D1B0D221A30A}" name="Manufacturer" dataDxfId="97">
      <calculatedColumnFormula>Company</calculatedColumnFormula>
    </tableColumn>
    <tableColumn id="2" xr3:uid="{7AFF57A1-F60F-4539-80F8-DD4EF3D8CF4E}" name="Price Sheet Date - Last Updated" dataDxfId="96">
      <calculatedColumnFormula>Effectivity_Date</calculatedColumnFormula>
    </tableColumn>
    <tableColumn id="3" xr3:uid="{5A95BBAB-4F2A-446B-9622-7E7A3D95606F}" name="Part Number" dataDxfId="95"/>
    <tableColumn id="4" xr3:uid="{B5439D2D-F4E0-4084-A392-DC2454C35258}" name="Short Description" dataDxfId="94"/>
    <tableColumn id="5" xr3:uid="{B5C41925-3297-4596-A918-142E1D927236}" name="Unit of Measure" dataDxfId="93"/>
    <tableColumn id="6" xr3:uid="{6C8C0E70-4616-4E06-892F-E90F1811CD8D}" name="US MSRP" dataDxfId="92"/>
    <tableColumn id="21" xr3:uid="{789176E9-09B2-478B-A1B3-CC0C2CC12EE7}" name="Model Name" dataDxfId="91">
      <calculatedColumnFormula>Table15[[#This Row],[Short Description]]</calculatedColumnFormula>
    </tableColumn>
    <tableColumn id="22" xr3:uid="{62C29627-C36B-4493-9754-BC4B2DB0619B}" name="Long Description" dataDxfId="90"/>
    <tableColumn id="23" xr3:uid="{F73EE9ED-995B-4C57-89FA-AC13A995D296}" name="Other Description" dataDxfId="89"/>
    <tableColumn id="27" xr3:uid="{DD2BA653-6D42-4D58-86F7-2F53B102C23B}" name="Manufacturer's Category" dataDxfId="88"/>
    <tableColumn id="30" xr3:uid="{C46871CC-D60E-4D5C-9F13-64905493DA3F}" name="Required Accessories" dataDxfId="87"/>
    <tableColumn id="31" xr3:uid="{14955FFE-C497-4BE1-871F-E4ADF393F13C}" name="Optional Accessories" dataDxfId="86"/>
    <tableColumn id="32" xr3:uid="{D5C33C66-0723-4B77-8003-C3665B03D017}" name="MAP (Minimum Advertised Price)" dataDxfId="85">
      <calculatedColumnFormula>F2</calculatedColumnFormula>
    </tableColumn>
    <tableColumn id="33" xr3:uid="{AD98549F-FD3D-4792-9872-1161A9FA4532}" name="GSA Cost Price" dataDxfId="84"/>
    <tableColumn id="34" xr3:uid="{81C9AA62-46A3-4890-A768-CB5FC3C45D5A}" name="GSA Sell Price" dataDxfId="83"/>
    <tableColumn id="35" xr3:uid="{229A7CF7-FF7D-4B09-8A27-16C4CADC7705}" name="Discount-Off List" dataDxfId="82"/>
    <tableColumn id="36" xr3:uid="{6C40F969-6471-43A2-B942-CAE8844AC4C6}" name="Freight Policy" dataDxfId="81"/>
    <tableColumn id="37" xr3:uid="{DB19A217-4D8A-46C5-9F48-032EAB41F6BF}" name="FOB/Ex-works" dataDxfId="80">
      <calculatedColumnFormula>FOB</calculatedColumnFormula>
    </tableColumn>
    <tableColumn id="38" xr3:uid="{D542770E-CF77-415B-A9E4-B950804A7647}" name="Freight Class" dataDxfId="79">
      <calculatedColumnFormula>Freight</calculatedColumnFormula>
    </tableColumn>
    <tableColumn id="39" xr3:uid="{5EB59D56-4258-4F95-90FD-F72E08B6864E}" name="Drop Ship Y/N?" dataDxfId="78">
      <calculatedColumnFormula>DropShip</calculatedColumnFormula>
    </tableColumn>
    <tableColumn id="40" xr3:uid="{D9CDBB07-FBF7-4335-9C24-20151C662342}" name="U.S Energy Star Y/N?" dataDxfId="77">
      <calculatedColumnFormula>EnergyStar</calculatedColumnFormula>
    </tableColumn>
    <tableColumn id="41" xr3:uid="{FC56D554-94A0-47DF-B956-C97FC4F12731}" name="Trade Agreement Act 508 Compliant Y/N?" dataDxfId="76"/>
    <tableColumn id="42" xr3:uid="{13804890-CA0F-4FB1-A603-51081D7D298C}" name="Certificate of Origin" dataDxfId="75"/>
    <tableColumn id="43" xr3:uid="{3719804E-CDCE-4946-ACEA-1E15CEEDCD21}" name="URL/Link" dataDxfId="74" dataCellStyle="Hyperlink">
      <calculatedColumnFormula>URL</calculatedColumnFormula>
    </tableColumn>
    <tableColumn id="44" xr3:uid="{A290B081-71FD-434F-9386-9A8CF454E34E}" name="Manufacturer's Division" dataDxfId="73">
      <calculatedColumnFormula>Table15[[#This Row],[Manufacturer''s Category]]</calculatedColumnFormula>
    </tableColumn>
    <tableColumn id="45" xr3:uid="{063E4A37-42C2-43C0-8576-22F798DEF0A0}" name="InfoComm iQ Category" dataDxfId="72"/>
    <tableColumn id="46" xr3:uid="{C9DC9FC4-4408-4FF0-9BF5-4E3CF535B9A5}" name="InfoComm Member Number" dataDxfId="71">
      <calculatedColumnFormula>InfoComm_Number</calculatedColumnFormula>
    </tableColumn>
    <tableColumn id="47" xr3:uid="{09C90988-9F69-46AE-9C6B-0B175B2FDB01}" name="Notes" dataDxfId="70"/>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B7B527-18FA-49B6-A42A-2557F4EBA9AA}" name="Table131162" displayName="Table131162" ref="A1:R14" totalsRowShown="0" headerRowDxfId="69" dataDxfId="68">
  <autoFilter ref="A1:R14" xr:uid="{F1B7B527-18FA-49B6-A42A-2557F4EBA9AA}"/>
  <sortState xmlns:xlrd2="http://schemas.microsoft.com/office/spreadsheetml/2017/richdata2" ref="A2:R5">
    <sortCondition ref="D1:D5"/>
  </sortState>
  <tableColumns count="18">
    <tableColumn id="1" xr3:uid="{4EA77461-4F56-4E78-9AA1-F0F4310F1C88}" name="Manufacturer" dataDxfId="67">
      <calculatedColumnFormula>Company</calculatedColumnFormula>
    </tableColumn>
    <tableColumn id="2" xr3:uid="{202FA543-7206-4201-BCB4-35E76D06E9B8}" name="Price Sheet Date - Last Updated" dataDxfId="66">
      <calculatedColumnFormula>Effectivity_Date</calculatedColumnFormula>
    </tableColumn>
    <tableColumn id="3" xr3:uid="{3AC41872-6F8A-47E4-9F38-A4138DFF4090}" name="Part Number" dataDxfId="65"/>
    <tableColumn id="4" xr3:uid="{9C5E5647-AA32-41B7-9796-038FEE6DADEA}" name="Short Description" dataDxfId="64"/>
    <tableColumn id="5" xr3:uid="{5ADFEF09-04E6-4D16-B99A-EA896326954B}" name="Unit of Measure" dataDxfId="63"/>
    <tableColumn id="6" xr3:uid="{DFA2C5B6-2723-43A8-9312-BB13EF0D9C25}" name="US MSRP" dataDxfId="62"/>
    <tableColumn id="21" xr3:uid="{4AADAC56-29CB-46B0-BA1D-EDCF498CC9E4}" name="Model Name" dataDxfId="61">
      <calculatedColumnFormula>Table131162[[#This Row],[Short Description]]</calculatedColumnFormula>
    </tableColumn>
    <tableColumn id="22" xr3:uid="{EB4027CC-1B3B-49C8-BE9C-003AF45B719E}" name="Long Description" dataDxfId="60"/>
    <tableColumn id="23" xr3:uid="{B3F07F4F-AE11-49C3-8D9A-15B57A84B736}" name="Other Description" dataDxfId="59"/>
    <tableColumn id="27" xr3:uid="{0568CBD9-C1ED-4CCF-B248-B67276762A47}" name="Manufacturer's Category" dataDxfId="58"/>
    <tableColumn id="38" xr3:uid="{0374FA54-5E71-4ECA-AA76-E85C60EECC1B}" name="Freight Class" dataDxfId="57">
      <calculatedColumnFormula>Freight</calculatedColumnFormula>
    </tableColumn>
    <tableColumn id="39" xr3:uid="{9EF5BF60-5DA4-411E-9AF3-678AAEDFF56D}" name="Drop Ship Y/N?" dataDxfId="56">
      <calculatedColumnFormula>DropShip</calculatedColumnFormula>
    </tableColumn>
    <tableColumn id="40" xr3:uid="{03CE07F2-30AE-4142-89ED-BC5543F080C0}" name="U.S Energy Star Y/N?" dataDxfId="55"/>
    <tableColumn id="41" xr3:uid="{5284924B-5D10-406B-B1BD-2C0F3A8DB37A}" name="TAA Compliant Y/N?" dataDxfId="54"/>
    <tableColumn id="42" xr3:uid="{A4111FC4-6F6F-4C8F-824B-BE37A78BCB8E}" name="Certificate of Origin" dataDxfId="53"/>
    <tableColumn id="43" xr3:uid="{BCE24D7B-EBA3-4167-BDDF-C8FAD926A8C7}" name="URL/Link" dataDxfId="52" dataCellStyle="Hyperlink">
      <calculatedColumnFormula>URL</calculatedColumnFormula>
    </tableColumn>
    <tableColumn id="44" xr3:uid="{102019F1-F513-4EC7-8F1E-2DAC57962481}" name="Manufacturer's Division" dataDxfId="51">
      <calculatedColumnFormula>Table131162[[#This Row],[Manufacturer''s Category]]</calculatedColumnFormula>
    </tableColumn>
    <tableColumn id="47" xr3:uid="{4B844417-AF55-4543-81C1-20EFAB383C81}" name="Notes" dataDxfId="5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8B479D8-7C8F-4699-A430-7877ADC2A23B}" name="Table1367" displayName="Table1367" ref="A1:U135" totalsRowShown="0" headerRowDxfId="497" dataDxfId="496">
  <autoFilter ref="A1:U135" xr:uid="{16B4EA1A-F494-4467-B827-8C7B63E9487A}"/>
  <sortState xmlns:xlrd2="http://schemas.microsoft.com/office/spreadsheetml/2017/richdata2" ref="A2:U135">
    <sortCondition ref="D134:D135"/>
  </sortState>
  <tableColumns count="21">
    <tableColumn id="1" xr3:uid="{99DAB5B4-603C-48A0-8739-FDB513AF9E9B}" name="Manufacturer" dataDxfId="495">
      <calculatedColumnFormula>Company</calculatedColumnFormula>
    </tableColumn>
    <tableColumn id="2" xr3:uid="{82B1652A-C90C-4C98-B8ED-0AF6465030B7}" name="Price Sheet Date - Last Updated" dataDxfId="494">
      <calculatedColumnFormula>Effectivity_Date</calculatedColumnFormula>
    </tableColumn>
    <tableColumn id="3" xr3:uid="{A046C1C9-2C76-4164-942E-6D7F6E445933}" name="Part Number" dataDxfId="493"/>
    <tableColumn id="4" xr3:uid="{7E712697-DAC9-4598-88D7-C394E0B4533A}" name="Short Description" dataDxfId="492"/>
    <tableColumn id="6" xr3:uid="{A6757CB6-54E9-4E67-89D1-79A2FDE251E9}" name="US MSRP" dataDxfId="491"/>
    <tableColumn id="18" xr3:uid="{D3521E49-9CB0-46E1-8A56-1C25582CFB57}" name="DIM Weight" dataDxfId="490"/>
    <tableColumn id="19" xr3:uid="{96E6E4CD-D94F-4813-95D8-4EC00B614C71}" name="Weight Unit of Measure" dataDxfId="489">
      <calculatedColumnFormula>WeightUOM</calculatedColumnFormula>
    </tableColumn>
    <tableColumn id="20" xr3:uid="{51792269-E7E7-4DF8-8A1F-97E93A288D30}" name="SKU/UPC" dataDxfId="488"/>
    <tableColumn id="21" xr3:uid="{BEB6CD2C-409D-45A3-87A9-DD18395DFC1A}" name="Model Name" dataDxfId="487">
      <calculatedColumnFormula>Table1367[[#This Row],[Short Description]]</calculatedColumnFormula>
    </tableColumn>
    <tableColumn id="22" xr3:uid="{994BB84B-EFE7-4719-BCCE-D1017041DCBE}" name="Long Description" dataDxfId="486"/>
    <tableColumn id="23" xr3:uid="{55629CE9-042A-4D92-89C4-E13B9071AE3B}" name="Other Description" dataDxfId="485"/>
    <tableColumn id="26" xr3:uid="{11B5CBE4-6903-41FB-84A5-25EB0619133E}" name="Item Status" dataDxfId="484">
      <calculatedColumnFormula>ItemStatus</calculatedColumnFormula>
    </tableColumn>
    <tableColumn id="27" xr3:uid="{15C3F867-9A90-4C5A-B3FE-4C871172843F}" name="Manufacturer's Category" dataDxfId="483"/>
    <tableColumn id="40" xr3:uid="{6A632328-3637-49D1-9938-7788A1B9E6DD}" name="U.S Energy Star Y/N?" dataDxfId="482">
      <calculatedColumnFormula>EnergyStar</calculatedColumnFormula>
    </tableColumn>
    <tableColumn id="41" xr3:uid="{FFC6D57F-276A-42D8-A06A-4566C47A6C83}" name="TAA Compliant Y/N?" dataDxfId="481"/>
    <tableColumn id="42" xr3:uid="{4EC0E4FF-92B4-4439-925C-3F4903CAC58A}" name="Certificate of Origin" dataDxfId="480"/>
    <tableColumn id="43" xr3:uid="{756E0699-178D-416D-8BCC-2803E7896754}" name="URL/Link" dataDxfId="479" dataCellStyle="Hyperlink">
      <calculatedColumnFormula>URL</calculatedColumnFormula>
    </tableColumn>
    <tableColumn id="44" xr3:uid="{7B33AEA1-6A33-414F-90E5-155F753F0669}" name="Manufacturer's Division" dataDxfId="478">
      <calculatedColumnFormula>Table1367[[#This Row],[Manufacturer''s Category]]</calculatedColumnFormula>
    </tableColumn>
    <tableColumn id="45" xr3:uid="{7F1F8499-C518-4052-B06E-5C4C46BC46B5}" name="InfoComm iQ Category" dataDxfId="477"/>
    <tableColumn id="46" xr3:uid="{FE58DC0A-D996-48F3-B763-C5DA63346E4E}" name="InfoComm Member Number" dataDxfId="476">
      <calculatedColumnFormula>InfoComm_Number</calculatedColumnFormula>
    </tableColumn>
    <tableColumn id="47" xr3:uid="{30CEA15D-6C2E-4423-8B23-7D075CF0AF8D}" name="Notes" dataDxfId="47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2213E55-A78E-4EE3-AF37-DEB3D4CD289C}" name="Table19" displayName="Table19" ref="A1:X48" totalsRowShown="0" headerRowDxfId="474" dataDxfId="473">
  <autoFilter ref="A1:X48" xr:uid="{5B08B056-70FD-4B15-A95B-92C210F60052}"/>
  <sortState xmlns:xlrd2="http://schemas.microsoft.com/office/spreadsheetml/2017/richdata2" ref="A2:X48">
    <sortCondition ref="D44:D48"/>
  </sortState>
  <tableColumns count="24">
    <tableColumn id="1" xr3:uid="{44DFAF00-1840-46CE-B36C-0D0C9FAFC449}" name="Manufacturer" dataDxfId="472">
      <calculatedColumnFormula>Company</calculatedColumnFormula>
    </tableColumn>
    <tableColumn id="2" xr3:uid="{17AF94C0-8B41-4305-AFA7-B933EBB753CB}" name="Price Sheet Date - Last Updated" dataDxfId="471">
      <calculatedColumnFormula>Effectivity_Date</calculatedColumnFormula>
    </tableColumn>
    <tableColumn id="3" xr3:uid="{3CED7C3C-B490-40B5-82C8-50D42132C16E}" name="Part Number" dataDxfId="470"/>
    <tableColumn id="4" xr3:uid="{160CB81E-257A-40E3-B645-58F3CBD8DEFF}" name="Short Description" dataDxfId="469"/>
    <tableColumn id="5" xr3:uid="{7D8D1CE0-D975-4A48-96E3-A650F48D399B}" name="Unit of Measure" dataDxfId="468"/>
    <tableColumn id="6" xr3:uid="{9B934FAE-0575-4D9D-A615-8554E0ECB03F}" name="US MSRP" dataDxfId="467"/>
    <tableColumn id="18" xr3:uid="{C020E41E-7CE6-4C54-ADB1-BB62F26E13AB}" name="DIM Weight" dataDxfId="466"/>
    <tableColumn id="19" xr3:uid="{0F544C9F-EF4F-4A8E-A1AF-50E36144A47D}" name="Weight Unit of Measure" dataDxfId="465">
      <calculatedColumnFormula>WeightUOM</calculatedColumnFormula>
    </tableColumn>
    <tableColumn id="20" xr3:uid="{9B1D5707-CB2E-4D08-B383-DEE1FCC311AF}" name="SKU/EAN" dataDxfId="464"/>
    <tableColumn id="21" xr3:uid="{3545A3B0-4538-4D8D-9A11-183DFA3FFAF5}" name="Model Name" dataDxfId="463">
      <calculatedColumnFormula>Table19[[#This Row],[Short Description]]</calculatedColumnFormula>
    </tableColumn>
    <tableColumn id="22" xr3:uid="{2E38CE4F-C03A-48BF-874E-A689A6F2B7E8}" name="Long Description" dataDxfId="462"/>
    <tableColumn id="23" xr3:uid="{D67DC21B-1943-4C6F-9579-782EE97C1C93}" name="Other Description" dataDxfId="461"/>
    <tableColumn id="26" xr3:uid="{A238F81C-B7AA-4CB5-AC76-868BB698305F}" name="Item Status" dataDxfId="460">
      <calculatedColumnFormula>ItemStatus</calculatedColumnFormula>
    </tableColumn>
    <tableColumn id="27" xr3:uid="{4170EFB1-C2EC-4111-99AE-B25BF93574BC}" name="Manufacturer's Category" dataDxfId="459"/>
    <tableColumn id="38" xr3:uid="{7DC17BCC-4418-45B3-9E84-6E6BC4731515}" name="Freight Class" dataDxfId="458">
      <calculatedColumnFormula>Freight</calculatedColumnFormula>
    </tableColumn>
    <tableColumn id="39" xr3:uid="{5E2D1510-1235-417F-8036-0BBC0F5DE1F5}" name="Drop Ship Y/N?" dataDxfId="457">
      <calculatedColumnFormula>DropShip</calculatedColumnFormula>
    </tableColumn>
    <tableColumn id="40" xr3:uid="{8612B22C-0B3C-467B-A1A0-60317A526AAE}" name="U.S Energy Star Y/N?" dataDxfId="456">
      <calculatedColumnFormula>EnergyStar</calculatedColumnFormula>
    </tableColumn>
    <tableColumn id="41" xr3:uid="{B6BBF21D-FA3F-4E58-8BEB-844E09FDF351}" name="TAA Compliant Y/N?" dataDxfId="455"/>
    <tableColumn id="42" xr3:uid="{3DED0D52-4BA7-49EB-9A55-4AAA2DFDB22C}" name="Certificate of Origin" dataDxfId="454"/>
    <tableColumn id="43" xr3:uid="{391D1B76-6871-45F4-9DFA-13C7D856D1EF}" name="URL/Link" dataDxfId="453" dataCellStyle="Hyperlink">
      <calculatedColumnFormula>URL</calculatedColumnFormula>
    </tableColumn>
    <tableColumn id="44" xr3:uid="{7AF1351D-F189-41F1-95AD-A1E7855ED51B}" name="Manufacturer's Division" dataDxfId="452">
      <calculatedColumnFormula>Table19[[#This Row],[Manufacturer''s Category]]</calculatedColumnFormula>
    </tableColumn>
    <tableColumn id="45" xr3:uid="{B1DA06A3-2E27-4B3A-B55B-1EB49DEA4A1F}" name="InfoComm iQ Category" dataDxfId="451"/>
    <tableColumn id="46" xr3:uid="{40F90B5D-1A72-4CFA-91FA-3B42448C8A49}" name="InfoComm Member Number" dataDxfId="450">
      <calculatedColumnFormula>InfoComm_Number</calculatedColumnFormula>
    </tableColumn>
    <tableColumn id="47" xr3:uid="{2A78B8FC-BB01-4691-9871-FAB32497ABA4}" name="Notes" dataDxfId="449"/>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7B25626-A9D8-4ADD-91D5-DD2EF37965AB}" name="Table110" displayName="Table110" ref="A1:T454" totalsRowShown="0" headerRowDxfId="448" dataDxfId="447">
  <autoFilter ref="A1:T454" xr:uid="{33383254-4943-4D9E-8732-937F54C399F0}"/>
  <sortState xmlns:xlrd2="http://schemas.microsoft.com/office/spreadsheetml/2017/richdata2" ref="A2:T454">
    <sortCondition ref="D452:D454"/>
  </sortState>
  <tableColumns count="20">
    <tableColumn id="1" xr3:uid="{00F1BED8-17E0-4954-B8F7-F7A1B8D30D2D}" name="Manufacturer" dataDxfId="446">
      <calculatedColumnFormula>Company</calculatedColumnFormula>
    </tableColumn>
    <tableColumn id="2" xr3:uid="{426530C7-6B71-43D5-A9C3-D2125D8FEB11}" name="Price Sheet Date - Last Updated" dataDxfId="445">
      <calculatedColumnFormula>Effectivity_Date</calculatedColumnFormula>
    </tableColumn>
    <tableColumn id="3" xr3:uid="{ED1583DF-72FF-4A37-8158-8D9251DCA5D4}" name="Part Number" dataDxfId="444"/>
    <tableColumn id="4" xr3:uid="{F20FF3A7-7E1C-48DC-A128-104CBC94517D}" name="Short Description" dataDxfId="443"/>
    <tableColumn id="5" xr3:uid="{374D4136-F20B-4EE5-B543-334C94905146}" name="Unit of Measure" dataDxfId="442"/>
    <tableColumn id="6" xr3:uid="{0C14AA22-E34E-43AB-9A37-A97F448C289F}" name="US MSRP" dataDxfId="441"/>
    <tableColumn id="21" xr3:uid="{46E0316B-098E-4399-AAD1-1CEACE6ED0E4}" name="Model Name" dataDxfId="440">
      <calculatedColumnFormula>Table110[[#This Row],[Short Description]]</calculatedColumnFormula>
    </tableColumn>
    <tableColumn id="22" xr3:uid="{A311DFD1-FAFD-44AC-A5AD-C5D85CA40140}" name="Long Description" dataDxfId="439"/>
    <tableColumn id="23" xr3:uid="{FACDB9B6-0D46-4C75-A95D-4F7FA28CB048}" name="Other Description" dataDxfId="438"/>
    <tableColumn id="27" xr3:uid="{BC0B0E59-1E8C-410E-8BC1-74DE3BC3C7DF}" name="Manufacturer's Category" dataDxfId="437"/>
    <tableColumn id="37" xr3:uid="{AA4F7398-2F56-4166-841B-4ADFB104A0C3}" name="FOB/Ex-works" dataDxfId="436">
      <calculatedColumnFormula>FOB</calculatedColumnFormula>
    </tableColumn>
    <tableColumn id="38" xr3:uid="{12B5EEBC-B071-42E3-827A-FF8F4FBDBE50}" name="Freight Class" dataDxfId="435">
      <calculatedColumnFormula>Freight</calculatedColumnFormula>
    </tableColumn>
    <tableColumn id="40" xr3:uid="{E6FB42E2-69D9-4181-B8E7-6BBB0A556992}" name="U.S Energy Star Y/N?" dataDxfId="434">
      <calculatedColumnFormula>EnergyStar</calculatedColumnFormula>
    </tableColumn>
    <tableColumn id="41" xr3:uid="{EA419990-AEA8-4ED1-BC5E-969E2EFB080A}" name="TAA Compliant Y/N?" dataDxfId="433"/>
    <tableColumn id="42" xr3:uid="{8EDD593C-1932-4E70-83DF-3A35826568A9}" name="Certificate of Origin" dataDxfId="432"/>
    <tableColumn id="43" xr3:uid="{EBEF9784-95C7-45A2-BE34-62F3FE53986F}" name="URL/Link" dataDxfId="431" dataCellStyle="Hyperlink">
      <calculatedColumnFormula>URL</calculatedColumnFormula>
    </tableColumn>
    <tableColumn id="44" xr3:uid="{6099BAFD-CA29-445B-B0FF-5681D29EDDA4}" name="Manufacturer's Division" dataDxfId="430">
      <calculatedColumnFormula>Table110[[#This Row],[Manufacturer''s Category]]</calculatedColumnFormula>
    </tableColumn>
    <tableColumn id="45" xr3:uid="{5C95818D-1905-453F-91C3-D4C6EF846A71}" name="InfoComm iQ Category" dataDxfId="429"/>
    <tableColumn id="46" xr3:uid="{5E02D989-68D2-4B7C-94C7-CA713A450A87}" name="InfoComm Member Number" dataDxfId="428">
      <calculatedColumnFormula>InfoComm_Number</calculatedColumnFormula>
    </tableColumn>
    <tableColumn id="47" xr3:uid="{431D3CD3-5A0A-41D0-A195-4D85CACC4CC5}" name="Notes" dataDxfId="42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B7DDDFB-723A-4495-81EE-53BE0923F9EE}" name="Table131115" displayName="Table131115" ref="A1:AS8" totalsRowShown="0" headerRowDxfId="426" dataDxfId="425">
  <autoFilter ref="A1:AS8" xr:uid="{5485D495-D40D-481C-B8D3-483B35056FD4}"/>
  <tableColumns count="45">
    <tableColumn id="1" xr3:uid="{23D72F6C-BE9F-4EA1-A723-25B8DD07ADE4}" name="Manufacturer" dataDxfId="424">
      <calculatedColumnFormula>Company</calculatedColumnFormula>
    </tableColumn>
    <tableColumn id="2" xr3:uid="{09486039-7092-41A3-819C-38C0DC301BCA}" name="Price Sheet Date - Last Updated" dataDxfId="423">
      <calculatedColumnFormula>Effectivity_Date</calculatedColumnFormula>
    </tableColumn>
    <tableColumn id="3" xr3:uid="{9E05C571-FE37-46E5-B362-7AF2482FF75F}" name="Part Number" dataDxfId="422"/>
    <tableColumn id="4" xr3:uid="{27114929-A177-45C4-8564-9315145CE98E}" name="Short Description" dataDxfId="421"/>
    <tableColumn id="5" xr3:uid="{A502807F-9E2F-4ADD-A2BD-8E74B6412F86}" name="Unit of Measure" dataDxfId="420"/>
    <tableColumn id="6" xr3:uid="{A7E70096-8909-4079-BDF8-360116BA2966}" name="US MSRP" dataDxfId="419"/>
    <tableColumn id="9" xr3:uid="{E264871D-D21F-46D7-B4A9-D78082965290}" name="Column1" dataDxfId="418"/>
    <tableColumn id="10" xr3:uid="{D0E045E6-F2D4-4597-BCC6-F2B9391065EB}" name="Column2" dataDxfId="417"/>
    <tableColumn id="11" xr3:uid="{4976495F-DE7E-4640-BFFA-8C75A4915A58}" name="Column3" dataDxfId="416"/>
    <tableColumn id="12" xr3:uid="{C0F9FF21-6DD8-4B0E-B035-9E20282C494D}" name="Column4" dataDxfId="415"/>
    <tableColumn id="13" xr3:uid="{517B37C5-6647-4188-99A7-1F976F9D0FA0}" name="Column5" dataDxfId="414"/>
    <tableColumn id="14" xr3:uid="{C71B2D21-B92E-48E8-882F-49E586E5E678}" name="Column6" dataDxfId="413"/>
    <tableColumn id="15" xr3:uid="{EF917418-5027-4E86-B3E1-986F9E49308A}" name="Column7" dataDxfId="412"/>
    <tableColumn id="16" xr3:uid="{EF226AEF-3734-4396-94C5-A91CC1FE6A13}" name="UL/ETL Listed" dataDxfId="411"/>
    <tableColumn id="17" xr3:uid="{D3E3EB2D-7C2C-4446-BCF6-0A2759495784}" name="Currency" dataDxfId="410">
      <calculatedColumnFormula>Currency</calculatedColumnFormula>
    </tableColumn>
    <tableColumn id="18" xr3:uid="{3EF56F98-AFDC-4B7B-BE66-258AB5E0EA42}" name="DIM Weight" dataDxfId="409"/>
    <tableColumn id="19" xr3:uid="{9F1FB6E9-BCFA-41C8-926F-2980A33C6AE7}" name="Weight Unit of Measure" dataDxfId="408">
      <calculatedColumnFormula>WeightUOM</calculatedColumnFormula>
    </tableColumn>
    <tableColumn id="20" xr3:uid="{F3F18847-525B-447B-AE1F-0671EFD5993B}" name="SKU/UPC" dataDxfId="407"/>
    <tableColumn id="21" xr3:uid="{C0BD7F04-78BE-40AB-987E-C48F3A77ADEA}" name="Model Name" dataDxfId="406">
      <calculatedColumnFormula>Table131115[[#This Row],[Short Description]]</calculatedColumnFormula>
    </tableColumn>
    <tableColumn id="22" xr3:uid="{23C7FBC3-3C00-40E9-A989-A6961956CDCF}" name="Long Description" dataDxfId="405"/>
    <tableColumn id="23" xr3:uid="{D908C33B-6305-4074-9898-45BC3B448677}" name="Other Description" dataDxfId="404"/>
    <tableColumn id="24" xr3:uid="{8B54A35A-7257-4130-B311-1823CB1B8B28}" name="Serialized Item" dataDxfId="403"/>
    <tableColumn id="25" xr3:uid="{5CF327C0-2DA0-41C3-BF6E-96803D90CCE3}" name="Not Available for Sale" dataDxfId="402">
      <calculatedColumnFormula>NotForSale</calculatedColumnFormula>
    </tableColumn>
    <tableColumn id="26" xr3:uid="{6248289D-F8E1-4A5E-8C96-3158A5F4ED47}" name="Item Status" dataDxfId="401">
      <calculatedColumnFormula>ItemStatus</calculatedColumnFormula>
    </tableColumn>
    <tableColumn id="27" xr3:uid="{6510DB14-65F6-4437-B6A5-2BD3FA4F72D3}" name="Manufacturer's Category" dataDxfId="400"/>
    <tableColumn id="28" xr3:uid="{BFD14B28-79D0-403C-9FB3-D5EE77570E20}" name="Replacement Item Part Number" dataDxfId="399"/>
    <tableColumn id="29" xr3:uid="{1378DBFA-A082-4DAC-8B3E-BBFF3AAE2DE9}" name="Replacement Item Model Name" dataDxfId="398"/>
    <tableColumn id="30" xr3:uid="{BF6A4FDE-D307-4E17-8DD4-23D30936BD9C}" name="Required Accessories" dataDxfId="397"/>
    <tableColumn id="31" xr3:uid="{515DBD7E-1812-471D-92EC-A3A9A13577D9}" name="Optional Accessories" dataDxfId="396"/>
    <tableColumn id="32" xr3:uid="{0C0BB073-C6F6-4C96-A9C9-71C051A87EC4}" name="MAP (Minimum Advertised Price)" dataDxfId="395">
      <calculatedColumnFormula>Table131115[[#This Row],[US MSRP]]</calculatedColumnFormula>
    </tableColumn>
    <tableColumn id="33" xr3:uid="{54384D5D-D692-4B37-B581-9B01F6E68D6E}" name="GSA Cost Price" dataDxfId="394"/>
    <tableColumn id="34" xr3:uid="{B1361544-6A52-4383-BEE2-561694302438}" name="GSA Sell Price" dataDxfId="393"/>
    <tableColumn id="35" xr3:uid="{2AAA1174-7429-4940-A186-F4D3A716A7D4}" name="Discount-Off List" dataDxfId="392"/>
    <tableColumn id="36" xr3:uid="{06AB674C-3CB5-45CF-8F16-4F6002F22250}" name="Freight Policy" dataDxfId="391"/>
    <tableColumn id="37" xr3:uid="{217FC8C8-2253-4237-832F-2C5E829FF2F0}" name="FOB/Ex-works" dataDxfId="390">
      <calculatedColumnFormula>FOB</calculatedColumnFormula>
    </tableColumn>
    <tableColumn id="38" xr3:uid="{B6FFD378-8A8C-462F-BFCF-8B83E3DB8397}" name="Freight Class" dataDxfId="389">
      <calculatedColumnFormula>Freight</calculatedColumnFormula>
    </tableColumn>
    <tableColumn id="39" xr3:uid="{8A20E7BC-AC4B-4F68-991D-9303B0EB4D89}" name="Drop Ship Y/N?" dataDxfId="388">
      <calculatedColumnFormula>DropShip</calculatedColumnFormula>
    </tableColumn>
    <tableColumn id="40" xr3:uid="{9532B163-4D95-4834-9DD4-C76A03306E67}" name="U.S Energy Star Y/N?" dataDxfId="387">
      <calculatedColumnFormula>EnergyStar</calculatedColumnFormula>
    </tableColumn>
    <tableColumn id="41" xr3:uid="{8CB7379D-CB7E-4FEF-BC3D-DD3719D2A53C}" name="TAA Compliant Y/N?" dataDxfId="386"/>
    <tableColumn id="42" xr3:uid="{668FA304-0F10-4072-9641-B515BACC2BDE}" name="Certificate of Origin" dataDxfId="385"/>
    <tableColumn id="43" xr3:uid="{C78FC927-6BAC-4EB2-BD51-01F26A12D48A}" name="URL/Link" dataDxfId="384" dataCellStyle="Hyperlink">
      <calculatedColumnFormula>URL</calculatedColumnFormula>
    </tableColumn>
    <tableColumn id="44" xr3:uid="{869B8F7F-AAC2-4D7F-A01B-8DD7D1E7176B}" name="Manufacturer's Division" dataDxfId="383">
      <calculatedColumnFormula>Table131115[[#This Row],[Manufacturer''s Category]]</calculatedColumnFormula>
    </tableColumn>
    <tableColumn id="45" xr3:uid="{EACAC70D-6485-46CF-B838-8345EAF54B69}" name="InfoComm iQ Category" dataDxfId="382"/>
    <tableColumn id="46" xr3:uid="{78D6AB5A-27E1-4CBE-8F29-F5E4E82E598A}" name="InfoComm Member Number" dataDxfId="381">
      <calculatedColumnFormula>InfoComm_Number</calculatedColumnFormula>
    </tableColumn>
    <tableColumn id="47" xr3:uid="{24D2AB85-287E-4764-A837-0DC5358832CC}" name="Notes" dataDxfId="38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ED798A0-8599-44D7-B639-AE74425BEF02}" name="Table148" displayName="Table148" ref="A1:AJ168" totalsRowShown="0" headerRowDxfId="379" dataDxfId="378">
  <autoFilter ref="A1:AJ168" xr:uid="{832436A5-3F92-40DA-9B44-ACF681065068}"/>
  <sortState xmlns:xlrd2="http://schemas.microsoft.com/office/spreadsheetml/2017/richdata2" ref="A2:AJ168">
    <sortCondition ref="D2:D168"/>
  </sortState>
  <tableColumns count="36">
    <tableColumn id="1" xr3:uid="{9535981E-66E0-49D2-9C30-5381644ACA66}" name="Manufacturer" dataDxfId="377">
      <calculatedColumnFormula>Company</calculatedColumnFormula>
    </tableColumn>
    <tableColumn id="2" xr3:uid="{4343F31B-B7CD-41CA-B9F4-22F13897DEA0}" name="Price Sheet Date - Last Updated" dataDxfId="376">
      <calculatedColumnFormula>Effectivity_Date</calculatedColumnFormula>
    </tableColumn>
    <tableColumn id="3" xr3:uid="{4DD22DE3-FF1F-4704-978F-9AB8E1F2CEEF}" name="Part Number" dataDxfId="375"/>
    <tableColumn id="4" xr3:uid="{EAF21BFB-D5D2-4602-9589-6DADC98777EA}" name="Short Description" dataDxfId="374"/>
    <tableColumn id="5" xr3:uid="{7E1C1C3D-F9E4-465B-8D35-36EFF90C6C01}" name="Unit of Measure" dataDxfId="373"/>
    <tableColumn id="6" xr3:uid="{8F3DF8B9-E657-4DB7-8B16-DB51CDBDD707}" name="US MSRP" dataDxfId="372"/>
    <tableColumn id="18" xr3:uid="{FB2D86A5-9507-42D3-A245-881A44A2F435}" name="DIM Weight" dataDxfId="371"/>
    <tableColumn id="19" xr3:uid="{3F4D82B5-B532-41B1-8914-81F50787B742}" name="Weight Unit of Measure" dataDxfId="370">
      <calculatedColumnFormula>WeightUOM</calculatedColumnFormula>
    </tableColumn>
    <tableColumn id="20" xr3:uid="{1773335D-BB69-4478-AC13-B305B4825B28}" name="SKU/UPC" dataDxfId="369"/>
    <tableColumn id="21" xr3:uid="{B8EFDE5D-7131-4606-A00F-E0FC748F03AA}" name="Model Name" dataDxfId="368">
      <calculatedColumnFormula>Table148[[#This Row],[Short Description]]</calculatedColumnFormula>
    </tableColumn>
    <tableColumn id="22" xr3:uid="{606293E8-4ACE-4872-B476-A533DB6B018E}" name="Long Description" dataDxfId="367"/>
    <tableColumn id="23" xr3:uid="{70432427-9372-4070-995A-4BE474233492}" name="Other Description" dataDxfId="366"/>
    <tableColumn id="24" xr3:uid="{49E3C422-8CF7-432F-82F9-BA000545033E}" name="Serialized Item" dataDxfId="365"/>
    <tableColumn id="25" xr3:uid="{A65811CA-EF1A-45A0-8505-DF6A92725B82}" name="Not Available for Sale" dataDxfId="364">
      <calculatedColumnFormula>NotForSale</calculatedColumnFormula>
    </tableColumn>
    <tableColumn id="26" xr3:uid="{55B5C989-1DA6-4E6F-AFD8-27272D348B5F}" name="Item Status" dataDxfId="363">
      <calculatedColumnFormula>ItemStatus</calculatedColumnFormula>
    </tableColumn>
    <tableColumn id="27" xr3:uid="{574E7492-C621-4F8B-8E65-3555094B1E07}" name="Manufacturer's Category" dataDxfId="362"/>
    <tableColumn id="28" xr3:uid="{7C0090E3-303E-4679-983A-E966D85F7AC5}" name="Replacement Item Part Number" dataDxfId="361"/>
    <tableColumn id="29" xr3:uid="{410E66FE-EE09-4E59-90A5-5BC07382B467}" name="Replacement Item Model Name" dataDxfId="360"/>
    <tableColumn id="30" xr3:uid="{B7A5DD95-8EC5-4DA3-AD24-C702F8664784}" name="Required Accessories" dataDxfId="359"/>
    <tableColumn id="31" xr3:uid="{0031951C-78B1-4D72-85E2-E737EBDF9F2D}" name="Optional Accessories" dataDxfId="358"/>
    <tableColumn id="32" xr3:uid="{1282E683-71EB-44F4-9419-1512DAF1DE1F}" name="MAP (Minimum Advertised Price)" dataDxfId="357">
      <calculatedColumnFormula>Table148[[#This Row],[US MSRP]]</calculatedColumnFormula>
    </tableColumn>
    <tableColumn id="33" xr3:uid="{DBB618A8-663B-4646-B89B-ABD72509E47A}" name="GSA Cost Price" dataDxfId="356"/>
    <tableColumn id="34" xr3:uid="{7B0C97A0-5F4B-4D02-BA26-990B6C9BFE57}" name="GSA Sell Price" dataDxfId="355"/>
    <tableColumn id="35" xr3:uid="{E6ABADE8-5160-4AAE-836B-AB8C5DC9CD3D}" name="Discount-Off List" dataDxfId="354"/>
    <tableColumn id="36" xr3:uid="{E7886FAF-AFFF-4047-8BA9-1A7A609AE1E0}" name="Freight Policy" dataDxfId="353"/>
    <tableColumn id="37" xr3:uid="{A490C5C2-0B77-470E-A29C-E384A38D1B44}" name="FOB/Ex-works" dataDxfId="352">
      <calculatedColumnFormula>FOB</calculatedColumnFormula>
    </tableColumn>
    <tableColumn id="38" xr3:uid="{0E9B8EFE-BD89-4DAC-B97C-E8E78B302C6E}" name="Freight Class" dataDxfId="351">
      <calculatedColumnFormula>Freight</calculatedColumnFormula>
    </tableColumn>
    <tableColumn id="39" xr3:uid="{12ECD44C-E7D6-48A2-B883-8BD9B77C5FB3}" name="Drop Ship Y/N?" dataDxfId="350">
      <calculatedColumnFormula>DropShip</calculatedColumnFormula>
    </tableColumn>
    <tableColumn id="40" xr3:uid="{889A6325-8D02-4289-944E-B872AF4C4FDD}" name="U.S Energy Star Y/N?" dataDxfId="349">
      <calculatedColumnFormula>EnergyStar</calculatedColumnFormula>
    </tableColumn>
    <tableColumn id="41" xr3:uid="{C1C32C0D-398E-43DF-BFA9-C0E2969A500C}" name="TAA Compliant Y/N?" dataDxfId="348"/>
    <tableColumn id="42" xr3:uid="{14CAA46D-85B2-43F5-8DAF-274BDED03520}" name="Certificate of Origin" dataDxfId="347"/>
    <tableColumn id="43" xr3:uid="{A9B741E9-34B1-41F9-B02F-E10A85B7EC62}" name="URL/Link" dataDxfId="346" dataCellStyle="Hyperlink">
      <calculatedColumnFormula>URL</calculatedColumnFormula>
    </tableColumn>
    <tableColumn id="44" xr3:uid="{DBB88685-60FC-432F-BA83-3FA2C9C8F774}" name="Manufacturer's Division" dataDxfId="345">
      <calculatedColumnFormula>Table148[[#This Row],[Manufacturer''s Category]]</calculatedColumnFormula>
    </tableColumn>
    <tableColumn id="45" xr3:uid="{DC8275FD-A3E0-4337-94D5-6F1696933371}" name="InfoComm iQ Category" dataDxfId="344"/>
    <tableColumn id="46" xr3:uid="{D5BDD2D1-3ECC-4B36-99BF-1CAFF055711E}" name="InfoComm Member Number" dataDxfId="343">
      <calculatedColumnFormula>InfoComm_Number</calculatedColumnFormula>
    </tableColumn>
    <tableColumn id="47" xr3:uid="{08A022D7-087E-4D88-B596-AB4A2DD6ED2A}" name="Notes" dataDxfId="342"/>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700962-C1B6-43FB-B27E-42E9C14C11C3}" name="Table13" displayName="Table13" ref="A1:AK39" totalsRowShown="0" headerRowDxfId="341" dataDxfId="340">
  <autoFilter ref="A1:AK39" xr:uid="{3677DCFC-ECAE-4367-83FE-D30411ED50BF}"/>
  <sortState xmlns:xlrd2="http://schemas.microsoft.com/office/spreadsheetml/2017/richdata2" ref="A2:AK36">
    <sortCondition ref="D2:D36"/>
  </sortState>
  <tableColumns count="37">
    <tableColumn id="1" xr3:uid="{EA06726C-A6C4-4965-8486-C5E8CC008A0A}" name="Manufacturer" dataDxfId="339">
      <calculatedColumnFormula>Company</calculatedColumnFormula>
    </tableColumn>
    <tableColumn id="2" xr3:uid="{624F6CA8-0FF8-4718-A4F9-D4AA5DCF797D}" name="Price Sheet Date - Last Updated" dataDxfId="338">
      <calculatedColumnFormula>Effectivity_Date</calculatedColumnFormula>
    </tableColumn>
    <tableColumn id="3" xr3:uid="{F85CAAF8-60FF-4BE6-B134-39EFAD9F9E23}" name="Part Number" dataDxfId="337"/>
    <tableColumn id="4" xr3:uid="{84952246-7A0D-4A00-97C7-E9EEF9219A67}" name="Short Description" dataDxfId="336"/>
    <tableColumn id="5" xr3:uid="{AE7B0701-5133-463B-9303-86287BB4B6F8}" name="Unit of Measure" dataDxfId="335"/>
    <tableColumn id="6" xr3:uid="{2D87F91E-405B-4AA9-A618-9D456D6EBEEE}" name="US MSRP" dataDxfId="334"/>
    <tableColumn id="17" xr3:uid="{AA749CED-D136-4592-94ED-A48DF5CD7B6C}" name="Currency" dataDxfId="333">
      <calculatedColumnFormula>Currency</calculatedColumnFormula>
    </tableColumn>
    <tableColumn id="18" xr3:uid="{C0C93AC0-6C54-4DD3-BF29-6104921838DC}" name="DIM Weight" dataDxfId="332"/>
    <tableColumn id="19" xr3:uid="{5F61C2B8-B0CA-46DB-B71A-C498C6B775B8}" name="Weight Unit of Measure" dataDxfId="331">
      <calculatedColumnFormula>WeightUOM</calculatedColumnFormula>
    </tableColumn>
    <tableColumn id="20" xr3:uid="{00217AB7-C653-4A88-BC8B-2759962EC8B4}" name="SKU/UPC" dataDxfId="330"/>
    <tableColumn id="21" xr3:uid="{1EAC14C9-FF58-4823-996F-B9ED6974DE8A}" name="Model Name" dataDxfId="329">
      <calculatedColumnFormula>Table13[[#This Row],[Short Description]]</calculatedColumnFormula>
    </tableColumn>
    <tableColumn id="22" xr3:uid="{4056A4F5-CAB0-4964-ABBA-EB0A1C258491}" name="Long Description" dataDxfId="328"/>
    <tableColumn id="23" xr3:uid="{4228B6CA-1036-4508-B2C1-6C7B8FE37198}" name="Other Description" dataDxfId="327"/>
    <tableColumn id="24" xr3:uid="{0340AB40-67FE-4C8C-8C22-1CB213027DEA}" name="Serialized Item" dataDxfId="326"/>
    <tableColumn id="25" xr3:uid="{A8501CB3-65F0-4C71-A177-DF2883788544}" name="Not Available for Sale" dataDxfId="325">
      <calculatedColumnFormula>NotForSale</calculatedColumnFormula>
    </tableColumn>
    <tableColumn id="26" xr3:uid="{B9B9B784-C9A0-4A36-9CC7-A253F390FC0A}" name="Item Status" dataDxfId="324">
      <calculatedColumnFormula>ItemStatus</calculatedColumnFormula>
    </tableColumn>
    <tableColumn id="27" xr3:uid="{B9D9902B-355B-406F-94A1-2EE5F6924C78}" name="Manufacturer's Category" dataDxfId="323"/>
    <tableColumn id="28" xr3:uid="{1ADEBB59-B931-4E65-AAAA-41D3FE1BA03F}" name="Replacement Item Part Number" dataDxfId="322"/>
    <tableColumn id="29" xr3:uid="{149E496E-D87B-4235-A1F8-63E8C4CBF552}" name="Replacement Item Model Name" dataDxfId="321"/>
    <tableColumn id="30" xr3:uid="{E2943468-90F0-4EF2-AFA9-A05270F242E8}" name="Required Accessories" dataDxfId="320"/>
    <tableColumn id="31" xr3:uid="{BE919405-3EBD-4316-83D7-72306C61D987}" name="Optional Accessories" dataDxfId="319"/>
    <tableColumn id="32" xr3:uid="{3C885E73-3766-436D-9ED1-CBF9B95FBA18}" name="MAP (Minimum Advertised Price)" dataDxfId="318">
      <calculatedColumnFormula>Table13[[#This Row],[US MSRP]]</calculatedColumnFormula>
    </tableColumn>
    <tableColumn id="33" xr3:uid="{F4E9CDE5-C2C8-4431-867D-A77D7396BA0F}" name="GSA Cost Price" dataDxfId="317"/>
    <tableColumn id="34" xr3:uid="{BAA0BA8C-1163-4D51-B34D-2405DB7CDE9B}" name="GSA Sell Price" dataDxfId="316"/>
    <tableColumn id="35" xr3:uid="{C0E10949-E038-4A1F-9D70-DE65BD376E9A}" name="Discount-Off List" dataDxfId="315"/>
    <tableColumn id="36" xr3:uid="{70FA0418-B014-4D6C-872F-6C5ACA5C1AE4}" name="Freight Policy" dataDxfId="314"/>
    <tableColumn id="37" xr3:uid="{B3F672B0-8D70-40B8-833A-14FC46C5F97E}" name="FOB/Ex-works" dataDxfId="313">
      <calculatedColumnFormula>FOB</calculatedColumnFormula>
    </tableColumn>
    <tableColumn id="38" xr3:uid="{2299EA4C-74F4-4B91-90CD-FC63B8C0E8D2}" name="Freight Class" dataDxfId="312">
      <calculatedColumnFormula>Freight</calculatedColumnFormula>
    </tableColumn>
    <tableColumn id="39" xr3:uid="{A117B144-8393-4DB3-B43A-2F83E5F6EA8C}" name="Drop Ship Y/N?" dataDxfId="311">
      <calculatedColumnFormula>DropShip</calculatedColumnFormula>
    </tableColumn>
    <tableColumn id="40" xr3:uid="{36D571D8-EDD7-49ED-96B1-5FF2433E79BC}" name="U.S Energy Star Y/N?" dataDxfId="310">
      <calculatedColumnFormula>EnergyStar</calculatedColumnFormula>
    </tableColumn>
    <tableColumn id="41" xr3:uid="{E1A13DDB-5336-4A4E-A164-5542024CB6D7}" name="TAA Compliant Y/N?" dataDxfId="309"/>
    <tableColumn id="42" xr3:uid="{E4C43154-6EAC-4C46-A1F7-59DE244711D7}" name="Certificate of Origin" dataDxfId="308"/>
    <tableColumn id="43" xr3:uid="{CAB50877-98B9-408B-905D-E3DBADBDAAF6}" name="URL/Link" dataDxfId="307" dataCellStyle="Hyperlink">
      <calculatedColumnFormula>URL</calculatedColumnFormula>
    </tableColumn>
    <tableColumn id="44" xr3:uid="{FFA66EB6-324F-46AA-A0DF-DD456307DFBF}" name="Manufacturer's Division" dataDxfId="306">
      <calculatedColumnFormula>Table13[[#This Row],[Manufacturer''s Category]]</calculatedColumnFormula>
    </tableColumn>
    <tableColumn id="45" xr3:uid="{A7799F5C-7DE8-4611-818F-0961C1858017}" name="InfoComm iQ Category" dataDxfId="305"/>
    <tableColumn id="46" xr3:uid="{F86E040E-2554-4444-8237-643EC4461254}" name="InfoComm Member Number" dataDxfId="304">
      <calculatedColumnFormula>InfoComm_Number</calculatedColumnFormula>
    </tableColumn>
    <tableColumn id="47" xr3:uid="{C9ADAF27-B7EE-4BA7-815D-F5E03100361F}" name="Notes" dataDxfId="303"/>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3BA7667-4484-46C1-AF3A-D621DE932B1E}" name="Table1917" displayName="Table1917" ref="A1:AA46" totalsRowShown="0" headerRowDxfId="302" dataDxfId="301">
  <autoFilter ref="A1:AA46" xr:uid="{5B08B056-70FD-4B15-A95B-92C210F60052}"/>
  <sortState xmlns:xlrd2="http://schemas.microsoft.com/office/spreadsheetml/2017/richdata2" ref="A2:AA46">
    <sortCondition ref="D8:D46"/>
  </sortState>
  <tableColumns count="27">
    <tableColumn id="1" xr3:uid="{56341BB1-5236-46AA-AB20-593C950584F6}" name="Manufacturer" dataDxfId="300">
      <calculatedColumnFormula>Company</calculatedColumnFormula>
    </tableColumn>
    <tableColumn id="2" xr3:uid="{1CF1572F-E771-4684-83C7-2E046ECE9049}" name="Price Sheet Date - Last Updated" dataDxfId="299">
      <calculatedColumnFormula>Effectivity_Date</calculatedColumnFormula>
    </tableColumn>
    <tableColumn id="3" xr3:uid="{1867B33C-F176-4EDF-84A8-CE081A6E59EA}" name="Part Number" dataDxfId="298"/>
    <tableColumn id="4" xr3:uid="{969A67B5-12DB-4B03-8F51-031A5C5B0E9A}" name="Short Description" dataDxfId="297"/>
    <tableColumn id="5" xr3:uid="{6E39FE3A-1C63-4C52-BDDC-FA5A18D9D46D}" name="Unit of Measure" dataDxfId="296"/>
    <tableColumn id="6" xr3:uid="{157EC5E9-A85B-4B8C-A9C9-0225C28DD2B9}" name="US MSRP" dataDxfId="295"/>
    <tableColumn id="20" xr3:uid="{6D7B985A-AE9D-4544-9FB0-68A0EF2D0BAB}" name="SKU/EAN" dataDxfId="294"/>
    <tableColumn id="21" xr3:uid="{CE1FC774-6DEA-413B-A0E9-277AADB47EBA}" name="Model Name" dataDxfId="293">
      <calculatedColumnFormula>Table1917[[#This Row],[Short Description]]</calculatedColumnFormula>
    </tableColumn>
    <tableColumn id="22" xr3:uid="{F60C4F33-6913-4E9A-A138-AF2DD97D34DE}" name="Long Description" dataDxfId="292"/>
    <tableColumn id="23" xr3:uid="{AF27DD0B-3AF0-4C88-82E6-71F130CC8EB9}" name="Other Description" dataDxfId="291"/>
    <tableColumn id="26" xr3:uid="{E07B4FC3-786A-416F-853B-43FD7D2A8C28}" name="Item Status" dataDxfId="290">
      <calculatedColumnFormula>ItemStatus</calculatedColumnFormula>
    </tableColumn>
    <tableColumn id="27" xr3:uid="{AB2C8F9D-89F0-4D27-BE34-C334657524E6}" name="Manufacturer's Category" dataDxfId="289"/>
    <tableColumn id="33" xr3:uid="{4576D757-7DED-4D85-A9AA-CA1C1090D73F}" name="GSA Cost Price" dataDxfId="288"/>
    <tableColumn id="34" xr3:uid="{423A09B5-F194-49E6-8029-EB1A19710358}" name="GSA Sell Price" dataDxfId="287"/>
    <tableColumn id="35" xr3:uid="{0245985E-D31D-4CFA-8E4F-A025A2FC39E5}" name="Discount-Off List" dataDxfId="286"/>
    <tableColumn id="36" xr3:uid="{E6C647CA-E8C7-40B6-8B70-67E8AFF502FB}" name="Freight Policy" dataDxfId="285"/>
    <tableColumn id="37" xr3:uid="{AF8A34E5-0399-4EDC-BE2C-DDB9F8B97895}" name="FOB/Ex-works" dataDxfId="284">
      <calculatedColumnFormula>FOB</calculatedColumnFormula>
    </tableColumn>
    <tableColumn id="38" xr3:uid="{7C025DF2-B3FA-44C1-BE22-2AC96E85576A}" name="Freight Class" dataDxfId="283">
      <calculatedColumnFormula>Freight</calculatedColumnFormula>
    </tableColumn>
    <tableColumn id="39" xr3:uid="{783F72B8-F301-4956-A548-EDCF84959A1E}" name="Drop Ship Y/N?" dataDxfId="282">
      <calculatedColumnFormula>DropShip</calculatedColumnFormula>
    </tableColumn>
    <tableColumn id="40" xr3:uid="{71EA1569-A919-4105-B842-6E1CDFFED449}" name="U.S Energy Star Y/N?" dataDxfId="281">
      <calculatedColumnFormula>EnergyStar</calculatedColumnFormula>
    </tableColumn>
    <tableColumn id="41" xr3:uid="{434DFD75-93AA-4CCA-A460-0A13EC2F3E8F}" name="TAA Compliant Y/N?" dataDxfId="280"/>
    <tableColumn id="42" xr3:uid="{57303FD1-B634-4C77-BC50-711AB5A97351}" name="Certificate of Origin" dataDxfId="279"/>
    <tableColumn id="43" xr3:uid="{0E59D83F-2CCA-4ED4-8C7D-A31B65C4FAEA}" name="URL/Link" dataDxfId="278" dataCellStyle="Hyperlink">
      <calculatedColumnFormula>URL</calculatedColumnFormula>
    </tableColumn>
    <tableColumn id="44" xr3:uid="{CD317263-07FD-4454-A881-2AAB86341CD8}" name="Manufacturer's Division" dataDxfId="277">
      <calculatedColumnFormula>Table1917[[#This Row],[Manufacturer''s Category]]</calculatedColumnFormula>
    </tableColumn>
    <tableColumn id="45" xr3:uid="{C5C1F776-9E9F-4F85-80E7-C359B89B258E}" name="InfoComm iQ Category" dataDxfId="276"/>
    <tableColumn id="46" xr3:uid="{823E7379-8DFE-4CEE-AFD1-770EA2AD340A}" name="InfoComm Member Number" dataDxfId="275">
      <calculatedColumnFormula>InfoComm_Number</calculatedColumnFormula>
    </tableColumn>
    <tableColumn id="47" xr3:uid="{5012935A-2C70-4BE6-A837-D21D81548AE1}" name="Notes" dataDxfId="274"/>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581078A-0136-4BB8-96BD-64AF7CA3DC50}" name="Table16" displayName="Table16" ref="A1:AI25" totalsRowShown="0" headerRowDxfId="273" dataDxfId="272">
  <autoFilter ref="A1:AI25" xr:uid="{3581078A-0136-4BB8-96BD-64AF7CA3DC50}"/>
  <tableColumns count="35">
    <tableColumn id="1" xr3:uid="{96D1FD89-0192-4B11-88FF-E264AE05E723}" name="Manufacturer" dataDxfId="271"/>
    <tableColumn id="2" xr3:uid="{98719491-13C2-4EFE-BA72-A46C5629FD84}" name="Price Sheet Date - Last Updated" dataDxfId="270">
      <calculatedColumnFormula>Effectivity_Date</calculatedColumnFormula>
    </tableColumn>
    <tableColumn id="3" xr3:uid="{7DDCA929-C57E-474A-A72C-AA6AD5768E54}" name="Part Number" dataDxfId="269"/>
    <tableColumn id="4" xr3:uid="{B5F615F6-EEDD-4760-9EFA-6BA11B57DEFB}" name="Short Description" dataDxfId="268"/>
    <tableColumn id="5" xr3:uid="{87CD621C-04BB-4F48-9D19-AFA3CE79FC3A}" name="Unit of Measure" dataDxfId="267"/>
    <tableColumn id="6" xr3:uid="{42A9E0F7-9531-4289-A3F7-71F822AB93C1}" name="US MSRP" dataDxfId="266"/>
    <tableColumn id="9" xr3:uid="{4E5C9F4C-9036-4894-9C96-CD915DF7D2AA}" name="Column1" dataDxfId="265"/>
    <tableColumn id="10" xr3:uid="{6B4819EB-FCB5-4F1F-A87D-279AC6DE43A6}" name="Column2" dataDxfId="264"/>
    <tableColumn id="11" xr3:uid="{DA563E6C-9924-4E4C-AA4C-E06F0BF834D6}" name="Column3" dataDxfId="263"/>
    <tableColumn id="12" xr3:uid="{E9FE8AD8-0BD9-4D83-8FD8-0C04024F19CC}" name="Column4" dataDxfId="262"/>
    <tableColumn id="13" xr3:uid="{A5A15EFA-B298-4A94-BD8A-3E5C36F0F01B}" name="Column5" dataDxfId="261"/>
    <tableColumn id="14" xr3:uid="{66E51BA4-55ED-4E61-AB0F-C57849B7385B}" name="Column6" dataDxfId="260"/>
    <tableColumn id="15" xr3:uid="{78339FF3-DB9D-40C7-95A2-3A70672DFEEB}" name="Column7" dataDxfId="259"/>
    <tableColumn id="16" xr3:uid="{BDC003CD-EE32-43AA-9605-0DC8545B99F0}" name="UL/ETL Listed" dataDxfId="258"/>
    <tableColumn id="17" xr3:uid="{BAF3ACEE-85F1-4134-AD24-17D38229D250}" name="Currency" dataDxfId="257"/>
    <tableColumn id="18" xr3:uid="{4977A1FB-8014-403A-9BC8-5EFABC4878EC}" name="DIM Weight" dataDxfId="256"/>
    <tableColumn id="19" xr3:uid="{248E3C3B-93D0-4C9D-AD2C-460B5FBED439}" name="Weight Unit of Measure" dataDxfId="255"/>
    <tableColumn id="20" xr3:uid="{718D1948-D135-45FD-87E3-0ADD1C951403}" name="SKU/UPC" dataDxfId="254"/>
    <tableColumn id="21" xr3:uid="{3B05DE0D-49BB-4767-84FF-52C8EC59085C}" name="Model Name" dataDxfId="253"/>
    <tableColumn id="22" xr3:uid="{A5823086-4B60-4EA0-9BA0-B21A251325C9}" name="Long Description" dataDxfId="252"/>
    <tableColumn id="23" xr3:uid="{691E0964-3948-44D0-B824-E652BFE92588}" name="Other Description" dataDxfId="251"/>
    <tableColumn id="27" xr3:uid="{7F596E3B-017A-408F-B1E5-3690B6352F6E}" name="Manufacturer's Category" dataDxfId="250"/>
    <tableColumn id="35" xr3:uid="{49E79842-B94A-43A6-A9FA-07CF5BE37591}" name="Discount-Off List" dataDxfId="249"/>
    <tableColumn id="36" xr3:uid="{582AE8B4-7993-4D84-833E-F5E606498B25}" name="Freight Policy" dataDxfId="248"/>
    <tableColumn id="37" xr3:uid="{3D9FD4A4-2230-4056-AA1D-206DC488870D}" name="FOB/Ex-works" dataDxfId="247"/>
    <tableColumn id="38" xr3:uid="{2C9BC9CC-B0C6-4653-89C7-BBAC1EB3ACA5}" name="Freight Class" dataDxfId="246"/>
    <tableColumn id="39" xr3:uid="{9ECD0A0B-5937-4A1B-BF80-F666F358E108}" name="Drop Ship Y/N?" dataDxfId="245"/>
    <tableColumn id="40" xr3:uid="{8A5070F3-6E65-43A3-A942-CB4E84419D4E}" name="U.S Energy Star Y/N?" dataDxfId="244"/>
    <tableColumn id="41" xr3:uid="{3C8F8126-AE58-4BB7-8A1B-56E52BA3D9FD}" name="TAA Compliant Y/N?" dataDxfId="243"/>
    <tableColumn id="42" xr3:uid="{D92B077F-82C8-4B94-A5FE-6D3B004D87B1}" name="Certificate of Origin" dataDxfId="242"/>
    <tableColumn id="43" xr3:uid="{5E26D398-2212-48FA-BEA3-8F80EBEB3C0C}" name="URL/Link" dataDxfId="241"/>
    <tableColumn id="44" xr3:uid="{11941B56-7611-46F2-B73A-27D8E45D979E}" name="Manufacturer's Division" dataDxfId="240"/>
    <tableColumn id="45" xr3:uid="{1D5547EB-D187-45F3-93C3-487CA91FA305}" name="InfoComm iQ Category" dataDxfId="239"/>
    <tableColumn id="46" xr3:uid="{6B1B3F76-894F-4AF8-BC42-469CE97301D8}" name="InfoComm Member Number" dataDxfId="238"/>
    <tableColumn id="47" xr3:uid="{D1DFE60C-A075-456B-B5CC-646C95DFF216}" name="Notes" dataDxfId="237"/>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C55B-96DA-4390-A603-165D5AA2FFAF}">
  <dimension ref="A1:O5"/>
  <sheetViews>
    <sheetView tabSelected="1" workbookViewId="0">
      <selection activeCell="F16" sqref="F16"/>
    </sheetView>
  </sheetViews>
  <sheetFormatPr defaultRowHeight="13.2" x14ac:dyDescent="0.25"/>
  <sheetData>
    <row r="1" spans="1:15" ht="163.80000000000001" customHeight="1" x14ac:dyDescent="0.5">
      <c r="A1" s="85"/>
      <c r="B1" s="85"/>
      <c r="C1" s="85"/>
      <c r="D1" s="85"/>
      <c r="E1" s="85"/>
      <c r="F1" s="85"/>
      <c r="G1" s="86">
        <v>45444</v>
      </c>
      <c r="H1" s="87"/>
      <c r="I1" s="87"/>
      <c r="J1" s="87"/>
      <c r="K1" s="87"/>
      <c r="L1" s="87"/>
      <c r="M1" s="87"/>
      <c r="N1" s="87"/>
      <c r="O1" s="87"/>
    </row>
    <row r="5" spans="1:15" x14ac:dyDescent="0.25">
      <c r="J5" s="84"/>
    </row>
  </sheetData>
  <mergeCells count="2">
    <mergeCell ref="A1:F1"/>
    <mergeCell ref="G1:O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5BC83-B9AB-4797-B6D1-2A441F836B8D}">
  <dimension ref="A1:AI25"/>
  <sheetViews>
    <sheetView workbookViewId="0">
      <pane ySplit="1" topLeftCell="A2" activePane="bottomLeft" state="frozen"/>
      <selection pane="bottomLeft" activeCell="X5" sqref="X5"/>
    </sheetView>
  </sheetViews>
  <sheetFormatPr defaultColWidth="9.109375" defaultRowHeight="13.8" x14ac:dyDescent="0.3"/>
  <cols>
    <col min="1" max="1" width="17.5546875" style="1" customWidth="1"/>
    <col min="2" max="2" width="17.88671875" style="5" customWidth="1"/>
    <col min="3" max="3" width="15.5546875" style="1" customWidth="1"/>
    <col min="4" max="4" width="29.5546875" style="1" customWidth="1"/>
    <col min="5" max="5" width="11.109375" style="1" customWidth="1"/>
    <col min="6" max="6" width="14" style="71" customWidth="1"/>
    <col min="7" max="15" width="11.33203125" style="1" hidden="1" customWidth="1"/>
    <col min="16" max="16" width="14" style="1" hidden="1" customWidth="1"/>
    <col min="17" max="17" width="14.109375" style="1" hidden="1" customWidth="1"/>
    <col min="18" max="18" width="11.44140625" style="1" hidden="1" customWidth="1"/>
    <col min="19" max="19" width="20.109375" style="1" hidden="1" customWidth="1"/>
    <col min="20" max="20" width="56.33203125" style="1" customWidth="1"/>
    <col min="21" max="21" width="28.109375" style="1" customWidth="1"/>
    <col min="22" max="22" width="17" style="1" customWidth="1"/>
    <col min="23" max="23" width="14.5546875" style="1" customWidth="1"/>
    <col min="24" max="24" width="10.5546875" style="1" customWidth="1"/>
    <col min="25" max="25" width="16" style="1" bestFit="1" customWidth="1"/>
    <col min="26" max="26" width="15.33203125" style="1" customWidth="1"/>
    <col min="27" max="27" width="12" style="1" customWidth="1"/>
    <col min="28" max="28" width="16.5546875" style="1" customWidth="1"/>
    <col min="29" max="29" width="22.88671875" style="1" customWidth="1"/>
    <col min="30" max="30" width="18" style="1" bestFit="1" customWidth="1"/>
    <col min="31" max="31" width="21" style="1" customWidth="1"/>
    <col min="32" max="33" width="15.33203125" style="1" customWidth="1"/>
    <col min="34" max="34" width="20.44140625" style="1" customWidth="1"/>
    <col min="35" max="35" width="69" style="1" customWidth="1"/>
    <col min="36" max="16384" width="9.109375" style="1"/>
  </cols>
  <sheetData>
    <row r="1" spans="1:35" s="17" customFormat="1" ht="43.95" customHeight="1" x14ac:dyDescent="0.3">
      <c r="A1" s="17" t="s">
        <v>8</v>
      </c>
      <c r="B1" s="69" t="s">
        <v>9</v>
      </c>
      <c r="C1" s="17" t="s">
        <v>10</v>
      </c>
      <c r="D1" s="17" t="s">
        <v>11</v>
      </c>
      <c r="E1" s="17" t="s">
        <v>12</v>
      </c>
      <c r="F1" s="70" t="s">
        <v>13</v>
      </c>
      <c r="G1" s="17" t="s">
        <v>14</v>
      </c>
      <c r="H1" s="17" t="s">
        <v>15</v>
      </c>
      <c r="I1" s="17" t="s">
        <v>16</v>
      </c>
      <c r="J1" s="17" t="s">
        <v>17</v>
      </c>
      <c r="K1" s="17" t="s">
        <v>18</v>
      </c>
      <c r="L1" s="17" t="s">
        <v>19</v>
      </c>
      <c r="M1" s="17" t="s">
        <v>20</v>
      </c>
      <c r="N1" s="17" t="s">
        <v>21</v>
      </c>
      <c r="O1" s="17" t="s">
        <v>22</v>
      </c>
      <c r="P1" s="17" t="s">
        <v>23</v>
      </c>
      <c r="Q1" s="17" t="s">
        <v>24</v>
      </c>
      <c r="R1" s="17" t="s">
        <v>25</v>
      </c>
      <c r="S1" s="17" t="s">
        <v>26</v>
      </c>
      <c r="T1" s="17" t="s">
        <v>27</v>
      </c>
      <c r="U1" s="17" t="s">
        <v>28</v>
      </c>
      <c r="V1" s="17" t="s">
        <v>32</v>
      </c>
      <c r="W1" s="17" t="s">
        <v>40</v>
      </c>
      <c r="X1" s="17" t="s">
        <v>41</v>
      </c>
      <c r="Y1" s="17" t="s">
        <v>42</v>
      </c>
      <c r="Z1" s="17" t="s">
        <v>43</v>
      </c>
      <c r="AA1" s="17" t="s">
        <v>44</v>
      </c>
      <c r="AB1" s="17" t="s">
        <v>45</v>
      </c>
      <c r="AC1" s="17" t="s">
        <v>46</v>
      </c>
      <c r="AD1" s="17" t="s">
        <v>47</v>
      </c>
      <c r="AE1" s="17" t="s">
        <v>48</v>
      </c>
      <c r="AF1" s="17" t="s">
        <v>49</v>
      </c>
      <c r="AG1" s="17" t="s">
        <v>50</v>
      </c>
      <c r="AH1" s="17" t="s">
        <v>51</v>
      </c>
      <c r="AI1" s="17" t="s">
        <v>52</v>
      </c>
    </row>
    <row r="2" spans="1:35" ht="42" customHeight="1" x14ac:dyDescent="0.3">
      <c r="A2" s="1" t="s">
        <v>0</v>
      </c>
      <c r="B2" s="5" t="e">
        <f t="shared" ref="B2:B14" si="0">Effectivity_Date</f>
        <v>#REF!</v>
      </c>
      <c r="C2" s="1" t="s">
        <v>3329</v>
      </c>
      <c r="D2" s="1" t="s">
        <v>3330</v>
      </c>
      <c r="E2" s="1" t="s">
        <v>55</v>
      </c>
      <c r="F2" s="71">
        <v>1800</v>
      </c>
      <c r="G2" s="1" t="s">
        <v>3331</v>
      </c>
      <c r="H2" s="1" t="s">
        <v>3331</v>
      </c>
      <c r="I2" s="1" t="s">
        <v>3331</v>
      </c>
      <c r="J2" s="1" t="s">
        <v>3331</v>
      </c>
      <c r="K2" s="1" t="s">
        <v>3331</v>
      </c>
      <c r="L2" s="1" t="s">
        <v>3331</v>
      </c>
      <c r="M2" s="1" t="s">
        <v>3331</v>
      </c>
      <c r="N2" s="1" t="s">
        <v>3331</v>
      </c>
      <c r="O2" s="1" t="s">
        <v>1</v>
      </c>
      <c r="P2" s="1">
        <v>2</v>
      </c>
      <c r="Q2" s="1" t="s">
        <v>2</v>
      </c>
      <c r="R2" s="1" t="s">
        <v>3331</v>
      </c>
      <c r="S2" s="1" t="s">
        <v>3330</v>
      </c>
      <c r="T2" s="1" t="s">
        <v>3332</v>
      </c>
      <c r="U2" s="1" t="s">
        <v>3333</v>
      </c>
      <c r="V2" s="1" t="s">
        <v>3334</v>
      </c>
      <c r="W2" s="1" t="s">
        <v>3331</v>
      </c>
      <c r="X2" s="1" t="s">
        <v>3331</v>
      </c>
      <c r="Y2" s="1" t="s">
        <v>5</v>
      </c>
      <c r="Z2" s="1" t="s">
        <v>6</v>
      </c>
      <c r="AA2" s="1" t="s">
        <v>75</v>
      </c>
      <c r="AB2" s="1" t="s">
        <v>3331</v>
      </c>
      <c r="AC2" s="1" t="s">
        <v>56</v>
      </c>
      <c r="AD2" s="1" t="s">
        <v>3335</v>
      </c>
      <c r="AE2" s="1" t="s">
        <v>7</v>
      </c>
      <c r="AF2" s="1" t="s">
        <v>3334</v>
      </c>
      <c r="AG2" s="1" t="s">
        <v>3331</v>
      </c>
      <c r="AH2" s="1">
        <v>4911</v>
      </c>
      <c r="AI2" s="1" t="s">
        <v>3331</v>
      </c>
    </row>
    <row r="3" spans="1:35" ht="42" customHeight="1" x14ac:dyDescent="0.3">
      <c r="A3" s="1" t="s">
        <v>0</v>
      </c>
      <c r="B3" s="5" t="e">
        <f t="shared" si="0"/>
        <v>#REF!</v>
      </c>
      <c r="C3" s="1" t="s">
        <v>3336</v>
      </c>
      <c r="D3" s="1" t="s">
        <v>3337</v>
      </c>
      <c r="E3" s="1" t="s">
        <v>55</v>
      </c>
      <c r="F3" s="71">
        <v>50</v>
      </c>
      <c r="G3" s="1" t="s">
        <v>3331</v>
      </c>
      <c r="H3" s="1" t="s">
        <v>3331</v>
      </c>
      <c r="I3" s="1" t="s">
        <v>3331</v>
      </c>
      <c r="J3" s="1" t="s">
        <v>3331</v>
      </c>
      <c r="K3" s="1" t="s">
        <v>3331</v>
      </c>
      <c r="L3" s="1" t="s">
        <v>3331</v>
      </c>
      <c r="M3" s="1" t="s">
        <v>3331</v>
      </c>
      <c r="N3" s="1" t="s">
        <v>3331</v>
      </c>
      <c r="O3" s="1" t="s">
        <v>1</v>
      </c>
      <c r="P3" s="1">
        <v>0.2</v>
      </c>
      <c r="Q3" s="1" t="s">
        <v>2</v>
      </c>
      <c r="R3" s="1" t="s">
        <v>3331</v>
      </c>
      <c r="S3" s="1" t="s">
        <v>3337</v>
      </c>
      <c r="T3" s="1" t="s">
        <v>3338</v>
      </c>
      <c r="U3" s="1" t="s">
        <v>3246</v>
      </c>
      <c r="V3" s="1" t="s">
        <v>3334</v>
      </c>
      <c r="W3" s="1" t="s">
        <v>3331</v>
      </c>
      <c r="X3" s="1" t="s">
        <v>3331</v>
      </c>
      <c r="Y3" s="1" t="s">
        <v>5</v>
      </c>
      <c r="Z3" s="1" t="s">
        <v>6</v>
      </c>
      <c r="AA3" s="1" t="s">
        <v>75</v>
      </c>
      <c r="AB3" s="1" t="s">
        <v>3331</v>
      </c>
      <c r="AC3" s="1" t="s">
        <v>56</v>
      </c>
      <c r="AD3" s="1" t="s">
        <v>3335</v>
      </c>
      <c r="AE3" s="1" t="s">
        <v>7</v>
      </c>
      <c r="AF3" s="1" t="s">
        <v>3334</v>
      </c>
      <c r="AG3" s="1" t="s">
        <v>3331</v>
      </c>
      <c r="AH3" s="1">
        <v>4911</v>
      </c>
      <c r="AI3" s="1" t="s">
        <v>3331</v>
      </c>
    </row>
    <row r="4" spans="1:35" ht="42" customHeight="1" x14ac:dyDescent="0.3">
      <c r="A4" s="1" t="s">
        <v>0</v>
      </c>
      <c r="B4" s="5" t="e">
        <f t="shared" si="0"/>
        <v>#REF!</v>
      </c>
      <c r="C4" s="1" t="s">
        <v>3339</v>
      </c>
      <c r="D4" s="1" t="s">
        <v>3340</v>
      </c>
      <c r="E4" s="1" t="s">
        <v>55</v>
      </c>
      <c r="F4" s="71">
        <v>100</v>
      </c>
      <c r="G4" s="1" t="s">
        <v>3331</v>
      </c>
      <c r="H4" s="1" t="s">
        <v>3331</v>
      </c>
      <c r="I4" s="1" t="s">
        <v>3331</v>
      </c>
      <c r="J4" s="1" t="s">
        <v>3331</v>
      </c>
      <c r="K4" s="1" t="s">
        <v>3331</v>
      </c>
      <c r="L4" s="1" t="s">
        <v>3331</v>
      </c>
      <c r="M4" s="1" t="s">
        <v>3331</v>
      </c>
      <c r="N4" s="1" t="s">
        <v>3331</v>
      </c>
      <c r="O4" s="1" t="s">
        <v>1</v>
      </c>
      <c r="P4" s="1">
        <v>0.17</v>
      </c>
      <c r="Q4" s="1" t="s">
        <v>2</v>
      </c>
      <c r="R4" s="1" t="s">
        <v>3331</v>
      </c>
      <c r="S4" s="1" t="s">
        <v>3340</v>
      </c>
      <c r="T4" s="1" t="s">
        <v>3341</v>
      </c>
      <c r="U4" s="1" t="s">
        <v>3246</v>
      </c>
      <c r="V4" s="1" t="s">
        <v>3334</v>
      </c>
      <c r="W4" s="1" t="s">
        <v>3331</v>
      </c>
      <c r="X4" s="1" t="s">
        <v>3331</v>
      </c>
      <c r="Y4" s="1" t="s">
        <v>5</v>
      </c>
      <c r="Z4" s="1" t="s">
        <v>6</v>
      </c>
      <c r="AA4" s="1" t="s">
        <v>75</v>
      </c>
      <c r="AB4" s="1" t="s">
        <v>3331</v>
      </c>
      <c r="AC4" s="1" t="s">
        <v>56</v>
      </c>
      <c r="AD4" s="1" t="s">
        <v>3335</v>
      </c>
      <c r="AE4" s="1" t="s">
        <v>7</v>
      </c>
      <c r="AF4" s="1" t="s">
        <v>3334</v>
      </c>
      <c r="AG4" s="1" t="s">
        <v>3331</v>
      </c>
      <c r="AH4" s="1">
        <v>4911</v>
      </c>
      <c r="AI4" s="1" t="s">
        <v>3331</v>
      </c>
    </row>
    <row r="5" spans="1:35" ht="42" customHeight="1" x14ac:dyDescent="0.3">
      <c r="A5" s="1" t="s">
        <v>0</v>
      </c>
      <c r="B5" s="5" t="e">
        <f t="shared" si="0"/>
        <v>#REF!</v>
      </c>
      <c r="C5" s="1" t="s">
        <v>3342</v>
      </c>
      <c r="D5" s="1" t="s">
        <v>3343</v>
      </c>
      <c r="E5" s="1" t="s">
        <v>55</v>
      </c>
      <c r="F5" s="71">
        <v>100</v>
      </c>
      <c r="G5" s="1" t="s">
        <v>3331</v>
      </c>
      <c r="H5" s="1" t="s">
        <v>3331</v>
      </c>
      <c r="I5" s="1" t="s">
        <v>3331</v>
      </c>
      <c r="J5" s="1" t="s">
        <v>3331</v>
      </c>
      <c r="K5" s="1" t="s">
        <v>3331</v>
      </c>
      <c r="L5" s="1" t="s">
        <v>3331</v>
      </c>
      <c r="M5" s="1" t="s">
        <v>3331</v>
      </c>
      <c r="N5" s="1" t="s">
        <v>3331</v>
      </c>
      <c r="O5" s="1" t="s">
        <v>1</v>
      </c>
      <c r="P5" s="1">
        <v>0.2</v>
      </c>
      <c r="Q5" s="1" t="s">
        <v>2</v>
      </c>
      <c r="R5" s="1" t="s">
        <v>3331</v>
      </c>
      <c r="S5" s="1" t="s">
        <v>3343</v>
      </c>
      <c r="T5" s="1" t="s">
        <v>3344</v>
      </c>
      <c r="U5" s="1" t="s">
        <v>3246</v>
      </c>
      <c r="V5" s="1" t="s">
        <v>3334</v>
      </c>
      <c r="W5" s="1" t="s">
        <v>3331</v>
      </c>
      <c r="X5" s="1" t="s">
        <v>3331</v>
      </c>
      <c r="Y5" s="1" t="s">
        <v>5</v>
      </c>
      <c r="Z5" s="1" t="s">
        <v>6</v>
      </c>
      <c r="AA5" s="1" t="s">
        <v>75</v>
      </c>
      <c r="AB5" s="1" t="s">
        <v>3331</v>
      </c>
      <c r="AC5" s="1" t="s">
        <v>56</v>
      </c>
      <c r="AD5" s="1" t="s">
        <v>3345</v>
      </c>
      <c r="AE5" s="1" t="s">
        <v>7</v>
      </c>
      <c r="AF5" s="1" t="s">
        <v>3334</v>
      </c>
      <c r="AG5" s="1" t="s">
        <v>3331</v>
      </c>
      <c r="AH5" s="1">
        <v>4911</v>
      </c>
      <c r="AI5" s="1" t="s">
        <v>3331</v>
      </c>
    </row>
    <row r="6" spans="1:35" ht="42" customHeight="1" x14ac:dyDescent="0.3">
      <c r="A6" s="1" t="s">
        <v>0</v>
      </c>
      <c r="B6" s="5" t="e">
        <f t="shared" si="0"/>
        <v>#REF!</v>
      </c>
      <c r="C6" s="1" t="s">
        <v>3346</v>
      </c>
      <c r="D6" s="1" t="s">
        <v>3347</v>
      </c>
      <c r="E6" s="1" t="s">
        <v>55</v>
      </c>
      <c r="F6" s="71">
        <v>150</v>
      </c>
      <c r="G6" s="1" t="s">
        <v>3331</v>
      </c>
      <c r="H6" s="1" t="s">
        <v>3331</v>
      </c>
      <c r="I6" s="1" t="s">
        <v>3331</v>
      </c>
      <c r="J6" s="1" t="s">
        <v>3331</v>
      </c>
      <c r="K6" s="1" t="s">
        <v>3331</v>
      </c>
      <c r="L6" s="1" t="s">
        <v>3331</v>
      </c>
      <c r="M6" s="1" t="s">
        <v>3331</v>
      </c>
      <c r="N6" s="1" t="s">
        <v>3331</v>
      </c>
      <c r="O6" s="1" t="s">
        <v>1</v>
      </c>
      <c r="P6" s="1">
        <v>0.25</v>
      </c>
      <c r="Q6" s="1" t="s">
        <v>2</v>
      </c>
      <c r="R6" s="1" t="s">
        <v>3331</v>
      </c>
      <c r="S6" s="1" t="s">
        <v>3347</v>
      </c>
      <c r="T6" s="1" t="s">
        <v>3348</v>
      </c>
      <c r="U6" s="1" t="s">
        <v>3246</v>
      </c>
      <c r="V6" s="1" t="s">
        <v>3334</v>
      </c>
      <c r="W6" s="1" t="s">
        <v>3331</v>
      </c>
      <c r="X6" s="1" t="s">
        <v>3331</v>
      </c>
      <c r="Y6" s="1" t="s">
        <v>5</v>
      </c>
      <c r="Z6" s="1" t="s">
        <v>6</v>
      </c>
      <c r="AA6" s="1" t="s">
        <v>75</v>
      </c>
      <c r="AB6" s="1" t="s">
        <v>3331</v>
      </c>
      <c r="AC6" s="1" t="s">
        <v>56</v>
      </c>
      <c r="AD6" s="1" t="s">
        <v>3345</v>
      </c>
      <c r="AE6" s="1" t="s">
        <v>7</v>
      </c>
      <c r="AF6" s="1" t="s">
        <v>3334</v>
      </c>
      <c r="AG6" s="1" t="s">
        <v>3331</v>
      </c>
      <c r="AH6" s="1">
        <v>4911</v>
      </c>
      <c r="AI6" s="1" t="s">
        <v>3331</v>
      </c>
    </row>
    <row r="7" spans="1:35" ht="42" customHeight="1" x14ac:dyDescent="0.3">
      <c r="A7" s="1" t="s">
        <v>0</v>
      </c>
      <c r="B7" s="5" t="e">
        <f t="shared" si="0"/>
        <v>#REF!</v>
      </c>
      <c r="C7" s="1" t="s">
        <v>3378</v>
      </c>
      <c r="D7" s="1" t="s">
        <v>3349</v>
      </c>
      <c r="E7" s="1" t="s">
        <v>55</v>
      </c>
      <c r="F7" s="71">
        <v>450</v>
      </c>
      <c r="G7" s="1" t="s">
        <v>3331</v>
      </c>
      <c r="H7" s="1" t="s">
        <v>3331</v>
      </c>
      <c r="I7" s="1" t="s">
        <v>3331</v>
      </c>
      <c r="J7" s="1" t="s">
        <v>3331</v>
      </c>
      <c r="K7" s="1" t="s">
        <v>3331</v>
      </c>
      <c r="L7" s="1" t="s">
        <v>3331</v>
      </c>
      <c r="M7" s="1" t="s">
        <v>3331</v>
      </c>
      <c r="N7" s="1" t="s">
        <v>3331</v>
      </c>
      <c r="O7" s="1" t="s">
        <v>1</v>
      </c>
      <c r="P7" s="1">
        <v>9.9</v>
      </c>
      <c r="Q7" s="1" t="s">
        <v>2</v>
      </c>
      <c r="R7" s="1" t="s">
        <v>3331</v>
      </c>
      <c r="S7" s="1" t="s">
        <v>3349</v>
      </c>
      <c r="T7" s="1" t="s">
        <v>3350</v>
      </c>
      <c r="U7" s="1" t="s">
        <v>3246</v>
      </c>
      <c r="V7" s="1" t="s">
        <v>3334</v>
      </c>
      <c r="W7" s="1" t="s">
        <v>3331</v>
      </c>
      <c r="X7" s="1" t="s">
        <v>3331</v>
      </c>
      <c r="Y7" s="1" t="s">
        <v>5</v>
      </c>
      <c r="Z7" s="1" t="s">
        <v>6</v>
      </c>
      <c r="AA7" s="1" t="s">
        <v>75</v>
      </c>
      <c r="AB7" s="1" t="s">
        <v>3331</v>
      </c>
      <c r="AC7" s="1" t="s">
        <v>56</v>
      </c>
      <c r="AD7" s="1" t="s">
        <v>3345</v>
      </c>
      <c r="AE7" s="1" t="s">
        <v>7</v>
      </c>
      <c r="AF7" s="1" t="s">
        <v>3334</v>
      </c>
      <c r="AG7" s="1" t="s">
        <v>3331</v>
      </c>
      <c r="AH7" s="1">
        <v>4911</v>
      </c>
      <c r="AI7" s="1" t="s">
        <v>3331</v>
      </c>
    </row>
    <row r="8" spans="1:35" ht="42" customHeight="1" x14ac:dyDescent="0.3">
      <c r="A8" s="1" t="s">
        <v>0</v>
      </c>
      <c r="B8" s="5" t="e">
        <f t="shared" si="0"/>
        <v>#REF!</v>
      </c>
      <c r="C8" s="1" t="s">
        <v>3351</v>
      </c>
      <c r="D8" s="1" t="s">
        <v>3352</v>
      </c>
      <c r="E8" s="1" t="s">
        <v>55</v>
      </c>
      <c r="F8" s="71">
        <v>400</v>
      </c>
      <c r="G8" s="1" t="s">
        <v>3331</v>
      </c>
      <c r="H8" s="1" t="s">
        <v>3331</v>
      </c>
      <c r="I8" s="1" t="s">
        <v>3331</v>
      </c>
      <c r="J8" s="1" t="s">
        <v>3331</v>
      </c>
      <c r="K8" s="1" t="s">
        <v>3331</v>
      </c>
      <c r="L8" s="1" t="s">
        <v>3331</v>
      </c>
      <c r="M8" s="1" t="s">
        <v>3331</v>
      </c>
      <c r="N8" s="1" t="s">
        <v>3331</v>
      </c>
      <c r="O8" s="1" t="s">
        <v>1</v>
      </c>
      <c r="P8" s="1">
        <v>9.65</v>
      </c>
      <c r="Q8" s="1" t="s">
        <v>2</v>
      </c>
      <c r="R8" s="1" t="s">
        <v>3331</v>
      </c>
      <c r="S8" s="1" t="s">
        <v>3352</v>
      </c>
      <c r="T8" s="1" t="s">
        <v>3353</v>
      </c>
      <c r="U8" s="1" t="s">
        <v>3246</v>
      </c>
      <c r="V8" s="1" t="s">
        <v>3334</v>
      </c>
      <c r="W8" s="1" t="s">
        <v>3331</v>
      </c>
      <c r="X8" s="1" t="s">
        <v>3331</v>
      </c>
      <c r="Y8" s="1" t="s">
        <v>5</v>
      </c>
      <c r="Z8" s="1" t="s">
        <v>6</v>
      </c>
      <c r="AA8" s="1" t="s">
        <v>75</v>
      </c>
      <c r="AB8" s="1" t="s">
        <v>3331</v>
      </c>
      <c r="AC8" s="1" t="s">
        <v>56</v>
      </c>
      <c r="AD8" s="1" t="s">
        <v>3345</v>
      </c>
      <c r="AE8" s="1" t="s">
        <v>7</v>
      </c>
      <c r="AF8" s="1" t="s">
        <v>3334</v>
      </c>
      <c r="AG8" s="1" t="s">
        <v>3331</v>
      </c>
      <c r="AH8" s="1">
        <v>4911</v>
      </c>
      <c r="AI8" s="1" t="s">
        <v>3331</v>
      </c>
    </row>
    <row r="9" spans="1:35" ht="42" customHeight="1" x14ac:dyDescent="0.3">
      <c r="A9" s="1" t="s">
        <v>0</v>
      </c>
      <c r="B9" s="5" t="e">
        <f t="shared" si="0"/>
        <v>#REF!</v>
      </c>
      <c r="C9" s="1" t="s">
        <v>3354</v>
      </c>
      <c r="D9" s="1" t="s">
        <v>3355</v>
      </c>
      <c r="E9" s="1" t="s">
        <v>55</v>
      </c>
      <c r="F9" s="71">
        <v>60</v>
      </c>
      <c r="G9" s="1" t="s">
        <v>3331</v>
      </c>
      <c r="H9" s="1" t="s">
        <v>3331</v>
      </c>
      <c r="I9" s="1" t="s">
        <v>3331</v>
      </c>
      <c r="J9" s="1" t="s">
        <v>3331</v>
      </c>
      <c r="K9" s="1" t="s">
        <v>3331</v>
      </c>
      <c r="L9" s="1" t="s">
        <v>3331</v>
      </c>
      <c r="M9" s="1" t="s">
        <v>3331</v>
      </c>
      <c r="N9" s="1" t="s">
        <v>3331</v>
      </c>
      <c r="O9" s="1" t="s">
        <v>1</v>
      </c>
      <c r="P9" s="1">
        <v>0.3</v>
      </c>
      <c r="Q9" s="1" t="s">
        <v>2</v>
      </c>
      <c r="R9" s="1" t="s">
        <v>3331</v>
      </c>
      <c r="S9" s="1" t="s">
        <v>3355</v>
      </c>
      <c r="T9" s="1" t="s">
        <v>3356</v>
      </c>
      <c r="U9" s="1" t="s">
        <v>3246</v>
      </c>
      <c r="V9" s="1" t="s">
        <v>3334</v>
      </c>
      <c r="W9" s="1" t="s">
        <v>3331</v>
      </c>
      <c r="X9" s="1" t="s">
        <v>3331</v>
      </c>
      <c r="Y9" s="1" t="s">
        <v>5</v>
      </c>
      <c r="Z9" s="1" t="s">
        <v>6</v>
      </c>
      <c r="AA9" s="1" t="s">
        <v>75</v>
      </c>
      <c r="AB9" s="1" t="s">
        <v>3331</v>
      </c>
      <c r="AC9" s="1" t="s">
        <v>75</v>
      </c>
      <c r="AD9" s="1" t="s">
        <v>78</v>
      </c>
      <c r="AE9" s="1" t="s">
        <v>7</v>
      </c>
      <c r="AF9" s="1" t="s">
        <v>3334</v>
      </c>
      <c r="AG9" s="1" t="s">
        <v>3331</v>
      </c>
      <c r="AH9" s="1">
        <v>4911</v>
      </c>
      <c r="AI9" s="1" t="s">
        <v>3331</v>
      </c>
    </row>
    <row r="10" spans="1:35" ht="42" customHeight="1" x14ac:dyDescent="0.3">
      <c r="A10" s="1" t="s">
        <v>0</v>
      </c>
      <c r="B10" s="5" t="e">
        <f t="shared" si="0"/>
        <v>#REF!</v>
      </c>
      <c r="C10" s="1" t="s">
        <v>3357</v>
      </c>
      <c r="D10" s="1" t="s">
        <v>3380</v>
      </c>
      <c r="E10" s="1" t="s">
        <v>55</v>
      </c>
      <c r="F10" s="71">
        <v>600</v>
      </c>
      <c r="G10" s="1" t="s">
        <v>3331</v>
      </c>
      <c r="H10" s="1" t="s">
        <v>3331</v>
      </c>
      <c r="I10" s="1" t="s">
        <v>3331</v>
      </c>
      <c r="J10" s="1" t="s">
        <v>3331</v>
      </c>
      <c r="K10" s="1" t="s">
        <v>3331</v>
      </c>
      <c r="L10" s="1" t="s">
        <v>3331</v>
      </c>
      <c r="M10" s="1" t="s">
        <v>3331</v>
      </c>
      <c r="N10" s="1" t="s">
        <v>3331</v>
      </c>
      <c r="O10" s="1" t="s">
        <v>1</v>
      </c>
      <c r="P10" s="1">
        <v>0.2</v>
      </c>
      <c r="Q10" s="1" t="s">
        <v>2</v>
      </c>
      <c r="R10" s="1" t="s">
        <v>3331</v>
      </c>
      <c r="S10" s="1" t="s">
        <v>3380</v>
      </c>
      <c r="T10" s="1" t="s">
        <v>3516</v>
      </c>
      <c r="U10" s="1" t="s">
        <v>3333</v>
      </c>
      <c r="V10" s="1" t="s">
        <v>3334</v>
      </c>
      <c r="W10" s="1" t="s">
        <v>3331</v>
      </c>
      <c r="X10" s="1" t="s">
        <v>3331</v>
      </c>
      <c r="Y10" s="1" t="s">
        <v>5</v>
      </c>
      <c r="Z10" s="1" t="s">
        <v>6</v>
      </c>
      <c r="AA10" s="1" t="s">
        <v>75</v>
      </c>
      <c r="AB10" s="1" t="s">
        <v>3331</v>
      </c>
      <c r="AC10" s="1" t="s">
        <v>75</v>
      </c>
      <c r="AD10" s="1" t="s">
        <v>78</v>
      </c>
      <c r="AE10" s="1" t="s">
        <v>7</v>
      </c>
      <c r="AF10" s="1" t="s">
        <v>3334</v>
      </c>
      <c r="AG10" s="1" t="s">
        <v>3331</v>
      </c>
      <c r="AH10" s="1">
        <v>4911</v>
      </c>
      <c r="AI10" s="1" t="s">
        <v>3331</v>
      </c>
    </row>
    <row r="11" spans="1:35" ht="42" customHeight="1" x14ac:dyDescent="0.3">
      <c r="A11" s="1" t="s">
        <v>0</v>
      </c>
      <c r="B11" s="5" t="e">
        <f t="shared" si="0"/>
        <v>#REF!</v>
      </c>
      <c r="C11" s="1" t="s">
        <v>3379</v>
      </c>
      <c r="D11" s="1" t="s">
        <v>3381</v>
      </c>
      <c r="E11" s="1" t="s">
        <v>55</v>
      </c>
      <c r="F11" s="71">
        <v>3600</v>
      </c>
      <c r="G11" s="1" t="s">
        <v>3331</v>
      </c>
      <c r="H11" s="1" t="s">
        <v>3331</v>
      </c>
      <c r="I11" s="1" t="s">
        <v>3331</v>
      </c>
      <c r="J11" s="1" t="s">
        <v>3331</v>
      </c>
      <c r="K11" s="1" t="s">
        <v>3331</v>
      </c>
      <c r="L11" s="1" t="s">
        <v>3331</v>
      </c>
      <c r="M11" s="1" t="s">
        <v>3331</v>
      </c>
      <c r="N11" s="1" t="s">
        <v>3331</v>
      </c>
      <c r="O11" s="1" t="s">
        <v>1</v>
      </c>
      <c r="P11" s="1">
        <v>1.2</v>
      </c>
      <c r="Q11" s="1" t="s">
        <v>2</v>
      </c>
      <c r="R11" s="1" t="s">
        <v>3331</v>
      </c>
      <c r="S11" s="1" t="s">
        <v>3381</v>
      </c>
      <c r="T11" s="1" t="s">
        <v>3517</v>
      </c>
      <c r="U11" s="1" t="s">
        <v>3333</v>
      </c>
      <c r="V11" s="1" t="s">
        <v>3334</v>
      </c>
      <c r="W11" s="1" t="s">
        <v>3331</v>
      </c>
      <c r="X11" s="1" t="s">
        <v>3331</v>
      </c>
      <c r="Y11" s="1" t="s">
        <v>5</v>
      </c>
      <c r="Z11" s="1" t="s">
        <v>6</v>
      </c>
      <c r="AA11" s="1" t="s">
        <v>75</v>
      </c>
      <c r="AB11" s="1" t="s">
        <v>3331</v>
      </c>
      <c r="AC11" s="1" t="s">
        <v>75</v>
      </c>
      <c r="AD11" s="1" t="s">
        <v>78</v>
      </c>
      <c r="AE11" s="1" t="s">
        <v>7</v>
      </c>
      <c r="AF11" s="1" t="s">
        <v>3334</v>
      </c>
      <c r="AG11" s="1" t="s">
        <v>3331</v>
      </c>
      <c r="AH11" s="1">
        <v>4911</v>
      </c>
      <c r="AI11" s="1" t="s">
        <v>3331</v>
      </c>
    </row>
    <row r="12" spans="1:35" ht="42" customHeight="1" x14ac:dyDescent="0.3">
      <c r="A12" s="1" t="s">
        <v>0</v>
      </c>
      <c r="B12" s="5" t="e">
        <f t="shared" si="0"/>
        <v>#REF!</v>
      </c>
      <c r="C12" s="1" t="s">
        <v>3384</v>
      </c>
      <c r="D12" s="1" t="s">
        <v>3382</v>
      </c>
      <c r="E12" s="1" t="s">
        <v>55</v>
      </c>
      <c r="F12" s="71">
        <v>80</v>
      </c>
      <c r="G12" s="1" t="s">
        <v>3331</v>
      </c>
      <c r="H12" s="1" t="s">
        <v>3331</v>
      </c>
      <c r="I12" s="1" t="s">
        <v>3331</v>
      </c>
      <c r="J12" s="1" t="s">
        <v>3331</v>
      </c>
      <c r="K12" s="1" t="s">
        <v>3331</v>
      </c>
      <c r="L12" s="1" t="s">
        <v>3331</v>
      </c>
      <c r="M12" s="1" t="s">
        <v>3331</v>
      </c>
      <c r="N12" s="1" t="s">
        <v>3331</v>
      </c>
      <c r="O12" s="1" t="s">
        <v>1</v>
      </c>
      <c r="Q12" s="1" t="s">
        <v>3331</v>
      </c>
      <c r="R12" s="1" t="s">
        <v>3331</v>
      </c>
      <c r="S12" s="1" t="s">
        <v>3382</v>
      </c>
      <c r="T12" s="1" t="s">
        <v>3518</v>
      </c>
      <c r="U12" s="1" t="s">
        <v>465</v>
      </c>
      <c r="V12" s="1" t="s">
        <v>3334</v>
      </c>
      <c r="W12" s="1" t="s">
        <v>3331</v>
      </c>
      <c r="X12" s="1" t="s">
        <v>3331</v>
      </c>
      <c r="Y12" s="1" t="s">
        <v>5</v>
      </c>
      <c r="Z12" s="1" t="s">
        <v>6</v>
      </c>
      <c r="AA12" s="1" t="s">
        <v>75</v>
      </c>
      <c r="AB12" s="1" t="s">
        <v>3331</v>
      </c>
      <c r="AC12" s="1" t="s">
        <v>75</v>
      </c>
      <c r="AD12" s="1" t="s">
        <v>3360</v>
      </c>
      <c r="AE12" s="1" t="s">
        <v>7</v>
      </c>
      <c r="AF12" s="1" t="s">
        <v>3334</v>
      </c>
      <c r="AG12" s="1" t="s">
        <v>3331</v>
      </c>
      <c r="AH12" s="1">
        <v>4911</v>
      </c>
      <c r="AI12" s="1" t="s">
        <v>3331</v>
      </c>
    </row>
    <row r="13" spans="1:35" ht="42" customHeight="1" x14ac:dyDescent="0.3">
      <c r="A13" s="1" t="s">
        <v>0</v>
      </c>
      <c r="B13" s="5" t="e">
        <f t="shared" si="0"/>
        <v>#REF!</v>
      </c>
      <c r="C13" s="1" t="s">
        <v>3385</v>
      </c>
      <c r="D13" s="1" t="s">
        <v>3383</v>
      </c>
      <c r="E13" s="1" t="s">
        <v>55</v>
      </c>
      <c r="F13" s="71">
        <v>228</v>
      </c>
      <c r="G13" s="1" t="s">
        <v>3331</v>
      </c>
      <c r="H13" s="1" t="s">
        <v>3331</v>
      </c>
      <c r="I13" s="1" t="s">
        <v>3331</v>
      </c>
      <c r="J13" s="1" t="s">
        <v>3331</v>
      </c>
      <c r="K13" s="1" t="s">
        <v>3331</v>
      </c>
      <c r="L13" s="1" t="s">
        <v>3331</v>
      </c>
      <c r="M13" s="1" t="s">
        <v>3331</v>
      </c>
      <c r="N13" s="1" t="s">
        <v>3331</v>
      </c>
      <c r="O13" s="1" t="s">
        <v>1</v>
      </c>
      <c r="Q13" s="1" t="s">
        <v>3331</v>
      </c>
      <c r="R13" s="1" t="s">
        <v>3331</v>
      </c>
      <c r="S13" s="1" t="s">
        <v>3383</v>
      </c>
      <c r="T13" s="1" t="s">
        <v>3519</v>
      </c>
      <c r="U13" s="1" t="s">
        <v>465</v>
      </c>
      <c r="V13" s="1" t="s">
        <v>3334</v>
      </c>
      <c r="W13" s="1" t="s">
        <v>3331</v>
      </c>
      <c r="X13" s="1" t="s">
        <v>3331</v>
      </c>
      <c r="Y13" s="1" t="s">
        <v>5</v>
      </c>
      <c r="Z13" s="1" t="s">
        <v>6</v>
      </c>
      <c r="AA13" s="1" t="s">
        <v>75</v>
      </c>
      <c r="AB13" s="1" t="s">
        <v>3331</v>
      </c>
      <c r="AC13" s="1" t="s">
        <v>75</v>
      </c>
      <c r="AD13" s="1" t="s">
        <v>3360</v>
      </c>
      <c r="AE13" s="1" t="s">
        <v>7</v>
      </c>
      <c r="AF13" s="1" t="s">
        <v>3334</v>
      </c>
      <c r="AG13" s="1" t="s">
        <v>3331</v>
      </c>
      <c r="AH13" s="1">
        <v>4911</v>
      </c>
      <c r="AI13" s="1" t="s">
        <v>3331</v>
      </c>
    </row>
    <row r="14" spans="1:35" ht="42" customHeight="1" x14ac:dyDescent="0.3">
      <c r="A14" s="1" t="s">
        <v>0</v>
      </c>
      <c r="B14" s="5" t="e">
        <f t="shared" si="0"/>
        <v>#REF!</v>
      </c>
      <c r="C14" s="1" t="s">
        <v>3358</v>
      </c>
      <c r="D14" s="1" t="s">
        <v>3359</v>
      </c>
      <c r="E14" s="1" t="s">
        <v>55</v>
      </c>
      <c r="F14" s="71">
        <v>360</v>
      </c>
      <c r="G14" s="1" t="s">
        <v>3331</v>
      </c>
      <c r="H14" s="1" t="s">
        <v>3331</v>
      </c>
      <c r="I14" s="1" t="s">
        <v>3331</v>
      </c>
      <c r="J14" s="1" t="s">
        <v>3331</v>
      </c>
      <c r="K14" s="1" t="s">
        <v>3331</v>
      </c>
      <c r="L14" s="1" t="s">
        <v>3331</v>
      </c>
      <c r="M14" s="1" t="s">
        <v>3331</v>
      </c>
      <c r="N14" s="1" t="s">
        <v>3331</v>
      </c>
      <c r="O14" s="1" t="s">
        <v>1</v>
      </c>
      <c r="Q14" s="1" t="s">
        <v>3331</v>
      </c>
      <c r="R14" s="1" t="s">
        <v>3331</v>
      </c>
      <c r="S14" s="1" t="s">
        <v>3359</v>
      </c>
      <c r="T14" s="1" t="s">
        <v>3520</v>
      </c>
      <c r="U14" s="1" t="s">
        <v>465</v>
      </c>
      <c r="V14" s="1" t="s">
        <v>3334</v>
      </c>
      <c r="W14" s="1" t="s">
        <v>3331</v>
      </c>
      <c r="X14" s="1" t="s">
        <v>3331</v>
      </c>
      <c r="Y14" s="1" t="s">
        <v>5</v>
      </c>
      <c r="Z14" s="1" t="s">
        <v>6</v>
      </c>
      <c r="AA14" s="1" t="s">
        <v>75</v>
      </c>
      <c r="AB14" s="1" t="s">
        <v>3331</v>
      </c>
      <c r="AC14" s="1" t="s">
        <v>75</v>
      </c>
      <c r="AD14" s="1" t="s">
        <v>3360</v>
      </c>
      <c r="AE14" s="1" t="s">
        <v>7</v>
      </c>
      <c r="AF14" s="1" t="s">
        <v>3334</v>
      </c>
      <c r="AG14" s="1" t="s">
        <v>3331</v>
      </c>
      <c r="AH14" s="1">
        <v>4911</v>
      </c>
      <c r="AI14" s="1" t="s">
        <v>3331</v>
      </c>
    </row>
    <row r="15" spans="1:35" ht="27.6" x14ac:dyDescent="0.3">
      <c r="A15" s="1" t="s">
        <v>0</v>
      </c>
      <c r="B15" s="5" t="e">
        <f t="shared" ref="B15:B24" si="1">Effectivity_Date</f>
        <v>#REF!</v>
      </c>
      <c r="C15" s="1" t="s">
        <v>3461</v>
      </c>
      <c r="D15" s="1" t="s">
        <v>3525</v>
      </c>
      <c r="E15" s="1" t="s">
        <v>55</v>
      </c>
      <c r="F15" s="71">
        <v>1800</v>
      </c>
      <c r="G15" s="1" t="s">
        <v>3331</v>
      </c>
      <c r="H15" s="1" t="s">
        <v>3331</v>
      </c>
      <c r="I15" s="1" t="s">
        <v>3331</v>
      </c>
      <c r="J15" s="1" t="s">
        <v>3331</v>
      </c>
      <c r="K15" s="1" t="s">
        <v>3331</v>
      </c>
      <c r="L15" s="1" t="s">
        <v>3331</v>
      </c>
      <c r="M15" s="1" t="s">
        <v>3331</v>
      </c>
      <c r="N15" s="1" t="s">
        <v>3331</v>
      </c>
      <c r="O15" s="1" t="s">
        <v>1</v>
      </c>
      <c r="P15" s="1">
        <v>2</v>
      </c>
      <c r="Q15" s="1" t="s">
        <v>2</v>
      </c>
      <c r="R15" s="1" t="s">
        <v>3331</v>
      </c>
      <c r="S15" s="1" t="s">
        <v>3462</v>
      </c>
      <c r="T15" s="1" t="s">
        <v>3463</v>
      </c>
      <c r="U15" s="1" t="s">
        <v>3333</v>
      </c>
      <c r="V15" s="1" t="s">
        <v>394</v>
      </c>
      <c r="W15" s="1" t="s">
        <v>3331</v>
      </c>
      <c r="X15" s="1" t="s">
        <v>3331</v>
      </c>
      <c r="Y15" s="1" t="s">
        <v>5</v>
      </c>
      <c r="Z15" s="1" t="s">
        <v>6</v>
      </c>
      <c r="AA15" s="1" t="s">
        <v>75</v>
      </c>
      <c r="AB15" s="1" t="s">
        <v>75</v>
      </c>
      <c r="AC15" s="1" t="s">
        <v>75</v>
      </c>
      <c r="AD15" s="1" t="s">
        <v>78</v>
      </c>
      <c r="AE15" s="1" t="s">
        <v>7</v>
      </c>
      <c r="AF15" s="1" t="s">
        <v>3334</v>
      </c>
      <c r="AG15" s="1" t="s">
        <v>3331</v>
      </c>
      <c r="AH15" s="1">
        <v>4911</v>
      </c>
      <c r="AI15" s="1" t="s">
        <v>3331</v>
      </c>
    </row>
    <row r="16" spans="1:35" ht="27.6" x14ac:dyDescent="0.3">
      <c r="A16" s="1" t="s">
        <v>0</v>
      </c>
      <c r="B16" s="5" t="e">
        <f t="shared" si="1"/>
        <v>#REF!</v>
      </c>
      <c r="C16" s="1" t="s">
        <v>3464</v>
      </c>
      <c r="D16" s="1" t="s">
        <v>3465</v>
      </c>
      <c r="E16" s="1" t="s">
        <v>55</v>
      </c>
      <c r="F16" s="71">
        <v>60</v>
      </c>
      <c r="G16" s="1" t="s">
        <v>3331</v>
      </c>
      <c r="H16" s="1" t="s">
        <v>3331</v>
      </c>
      <c r="I16" s="1" t="s">
        <v>3331</v>
      </c>
      <c r="J16" s="1" t="s">
        <v>3331</v>
      </c>
      <c r="K16" s="1" t="s">
        <v>3331</v>
      </c>
      <c r="L16" s="1" t="s">
        <v>3331</v>
      </c>
      <c r="M16" s="1" t="s">
        <v>3331</v>
      </c>
      <c r="N16" s="1" t="s">
        <v>56</v>
      </c>
      <c r="O16" s="1" t="s">
        <v>1</v>
      </c>
      <c r="P16" s="1">
        <v>0.5</v>
      </c>
      <c r="Q16" s="1" t="s">
        <v>2</v>
      </c>
      <c r="R16" s="1" t="s">
        <v>3331</v>
      </c>
      <c r="S16" s="1" t="s">
        <v>3465</v>
      </c>
      <c r="T16" s="1" t="s">
        <v>3466</v>
      </c>
      <c r="U16" s="1" t="s">
        <v>3246</v>
      </c>
      <c r="V16" s="1" t="s">
        <v>394</v>
      </c>
      <c r="W16" s="1" t="s">
        <v>3331</v>
      </c>
      <c r="X16" s="1" t="s">
        <v>3331</v>
      </c>
      <c r="Y16" s="1" t="s">
        <v>5</v>
      </c>
      <c r="Z16" s="1" t="s">
        <v>6</v>
      </c>
      <c r="AA16" s="1" t="s">
        <v>75</v>
      </c>
      <c r="AB16" s="1" t="s">
        <v>75</v>
      </c>
      <c r="AC16" s="1" t="s">
        <v>75</v>
      </c>
      <c r="AD16" s="1" t="s">
        <v>78</v>
      </c>
      <c r="AE16" s="1" t="s">
        <v>7</v>
      </c>
      <c r="AF16" s="1" t="s">
        <v>3334</v>
      </c>
      <c r="AG16" s="1" t="s">
        <v>3331</v>
      </c>
      <c r="AH16" s="1">
        <v>4911</v>
      </c>
      <c r="AI16" s="1" t="s">
        <v>3331</v>
      </c>
    </row>
    <row r="17" spans="1:35" ht="27.6" x14ac:dyDescent="0.3">
      <c r="A17" s="1" t="s">
        <v>0</v>
      </c>
      <c r="B17" s="5" t="e">
        <f t="shared" si="1"/>
        <v>#REF!</v>
      </c>
      <c r="C17" s="1" t="s">
        <v>3467</v>
      </c>
      <c r="D17" s="1" t="s">
        <v>3468</v>
      </c>
      <c r="E17" s="1" t="s">
        <v>55</v>
      </c>
      <c r="F17" s="73">
        <v>160</v>
      </c>
      <c r="G17" s="1" t="s">
        <v>3331</v>
      </c>
      <c r="H17" s="1" t="s">
        <v>3331</v>
      </c>
      <c r="I17" s="1" t="s">
        <v>3331</v>
      </c>
      <c r="J17" s="1" t="s">
        <v>3331</v>
      </c>
      <c r="K17" s="1" t="s">
        <v>3331</v>
      </c>
      <c r="L17" s="1" t="s">
        <v>3331</v>
      </c>
      <c r="M17" s="1" t="s">
        <v>3331</v>
      </c>
      <c r="N17" s="1" t="s">
        <v>75</v>
      </c>
      <c r="O17" s="1" t="s">
        <v>1</v>
      </c>
      <c r="R17" s="1" t="s">
        <v>3331</v>
      </c>
      <c r="S17" s="1" t="s">
        <v>3468</v>
      </c>
      <c r="T17" s="1" t="s">
        <v>3469</v>
      </c>
      <c r="U17" s="1" t="s">
        <v>465</v>
      </c>
      <c r="V17" s="1" t="s">
        <v>3334</v>
      </c>
      <c r="W17" s="1" t="s">
        <v>3331</v>
      </c>
      <c r="X17" s="1" t="s">
        <v>3331</v>
      </c>
      <c r="Y17" s="1" t="s">
        <v>5</v>
      </c>
      <c r="Z17" s="1" t="s">
        <v>6</v>
      </c>
      <c r="AA17" s="1" t="s">
        <v>75</v>
      </c>
      <c r="AB17" s="1" t="s">
        <v>75</v>
      </c>
      <c r="AC17" s="1" t="s">
        <v>3360</v>
      </c>
      <c r="AD17" s="1" t="s">
        <v>3331</v>
      </c>
      <c r="AE17" s="1" t="s">
        <v>7</v>
      </c>
      <c r="AF17" s="1" t="s">
        <v>3334</v>
      </c>
      <c r="AG17" s="1" t="s">
        <v>3331</v>
      </c>
      <c r="AH17" s="1">
        <v>4911</v>
      </c>
      <c r="AI17" s="1" t="s">
        <v>3331</v>
      </c>
    </row>
    <row r="18" spans="1:35" ht="27.6" x14ac:dyDescent="0.3">
      <c r="A18" s="1" t="s">
        <v>0</v>
      </c>
      <c r="B18" s="5" t="e">
        <f t="shared" si="1"/>
        <v>#REF!</v>
      </c>
      <c r="C18" s="1" t="s">
        <v>3470</v>
      </c>
      <c r="D18" s="1" t="s">
        <v>3471</v>
      </c>
      <c r="E18" s="1" t="s">
        <v>55</v>
      </c>
      <c r="F18" s="73">
        <v>456</v>
      </c>
      <c r="G18" s="1" t="s">
        <v>3331</v>
      </c>
      <c r="H18" s="1" t="s">
        <v>3331</v>
      </c>
      <c r="I18" s="1" t="s">
        <v>3331</v>
      </c>
      <c r="J18" s="1" t="s">
        <v>3331</v>
      </c>
      <c r="K18" s="1" t="s">
        <v>3331</v>
      </c>
      <c r="L18" s="1" t="s">
        <v>3331</v>
      </c>
      <c r="M18" s="1" t="s">
        <v>3331</v>
      </c>
      <c r="N18" s="1" t="s">
        <v>75</v>
      </c>
      <c r="O18" s="1" t="s">
        <v>1</v>
      </c>
      <c r="R18" s="1" t="s">
        <v>3331</v>
      </c>
      <c r="S18" s="1" t="s">
        <v>3471</v>
      </c>
      <c r="T18" s="1" t="s">
        <v>3472</v>
      </c>
      <c r="U18" s="1" t="s">
        <v>465</v>
      </c>
      <c r="V18" s="1" t="s">
        <v>3334</v>
      </c>
      <c r="W18" s="1" t="s">
        <v>3331</v>
      </c>
      <c r="X18" s="1" t="s">
        <v>3331</v>
      </c>
      <c r="Y18" s="1" t="s">
        <v>5</v>
      </c>
      <c r="Z18" s="1" t="s">
        <v>6</v>
      </c>
      <c r="AA18" s="1" t="s">
        <v>75</v>
      </c>
      <c r="AB18" s="1" t="s">
        <v>75</v>
      </c>
      <c r="AC18" s="1" t="s">
        <v>3360</v>
      </c>
      <c r="AD18" s="1" t="s">
        <v>3331</v>
      </c>
      <c r="AE18" s="1" t="s">
        <v>7</v>
      </c>
      <c r="AF18" s="1" t="s">
        <v>3334</v>
      </c>
      <c r="AG18" s="1" t="s">
        <v>3331</v>
      </c>
      <c r="AH18" s="1">
        <v>4911</v>
      </c>
      <c r="AI18" s="1" t="s">
        <v>3331</v>
      </c>
    </row>
    <row r="19" spans="1:35" ht="27.6" x14ac:dyDescent="0.3">
      <c r="A19" s="1" t="s">
        <v>0</v>
      </c>
      <c r="B19" s="5" t="e">
        <f t="shared" si="1"/>
        <v>#REF!</v>
      </c>
      <c r="C19" s="1" t="s">
        <v>3473</v>
      </c>
      <c r="D19" s="1" t="s">
        <v>3474</v>
      </c>
      <c r="E19" s="1" t="s">
        <v>55</v>
      </c>
      <c r="F19" s="73">
        <v>720</v>
      </c>
      <c r="G19" s="1" t="s">
        <v>3331</v>
      </c>
      <c r="H19" s="1" t="s">
        <v>3331</v>
      </c>
      <c r="I19" s="1" t="s">
        <v>3331</v>
      </c>
      <c r="J19" s="1" t="s">
        <v>3331</v>
      </c>
      <c r="K19" s="1" t="s">
        <v>3331</v>
      </c>
      <c r="L19" s="1" t="s">
        <v>3331</v>
      </c>
      <c r="M19" s="1" t="s">
        <v>3331</v>
      </c>
      <c r="N19" s="1" t="s">
        <v>75</v>
      </c>
      <c r="O19" s="1" t="s">
        <v>1</v>
      </c>
      <c r="R19" s="1" t="s">
        <v>3331</v>
      </c>
      <c r="S19" s="1" t="s">
        <v>3474</v>
      </c>
      <c r="T19" s="1" t="s">
        <v>3475</v>
      </c>
      <c r="U19" s="1" t="s">
        <v>465</v>
      </c>
      <c r="V19" s="1" t="s">
        <v>3334</v>
      </c>
      <c r="W19" s="1" t="s">
        <v>3331</v>
      </c>
      <c r="X19" s="1" t="s">
        <v>3331</v>
      </c>
      <c r="Y19" s="1" t="s">
        <v>5</v>
      </c>
      <c r="Z19" s="1" t="s">
        <v>6</v>
      </c>
      <c r="AA19" s="1" t="s">
        <v>75</v>
      </c>
      <c r="AB19" s="1" t="s">
        <v>75</v>
      </c>
      <c r="AC19" s="1" t="s">
        <v>3360</v>
      </c>
      <c r="AD19" s="1" t="s">
        <v>3331</v>
      </c>
      <c r="AE19" s="1" t="s">
        <v>7</v>
      </c>
      <c r="AF19" s="1" t="s">
        <v>3334</v>
      </c>
      <c r="AG19" s="1" t="s">
        <v>3331</v>
      </c>
      <c r="AH19" s="1">
        <v>4911</v>
      </c>
      <c r="AI19" s="1" t="s">
        <v>3331</v>
      </c>
    </row>
    <row r="20" spans="1:35" ht="27.6" x14ac:dyDescent="0.3">
      <c r="A20" s="1" t="s">
        <v>0</v>
      </c>
      <c r="B20" s="5" t="e">
        <f t="shared" si="1"/>
        <v>#REF!</v>
      </c>
      <c r="C20" s="1" t="s">
        <v>3476</v>
      </c>
      <c r="D20" s="1" t="s">
        <v>3477</v>
      </c>
      <c r="E20" s="1" t="s">
        <v>55</v>
      </c>
      <c r="F20" s="71">
        <v>50</v>
      </c>
      <c r="G20" s="1" t="s">
        <v>3331</v>
      </c>
      <c r="H20" s="1" t="s">
        <v>3331</v>
      </c>
      <c r="I20" s="1" t="s">
        <v>3331</v>
      </c>
      <c r="J20" s="1" t="s">
        <v>3331</v>
      </c>
      <c r="K20" s="1" t="s">
        <v>3331</v>
      </c>
      <c r="L20" s="1" t="s">
        <v>3331</v>
      </c>
      <c r="M20" s="1" t="s">
        <v>3331</v>
      </c>
      <c r="N20" s="1" t="s">
        <v>75</v>
      </c>
      <c r="O20" s="1" t="s">
        <v>1</v>
      </c>
      <c r="P20" s="1">
        <v>0.17</v>
      </c>
      <c r="Q20" s="1" t="s">
        <v>2</v>
      </c>
      <c r="R20" s="1" t="s">
        <v>3331</v>
      </c>
      <c r="S20" s="1" t="s">
        <v>3477</v>
      </c>
      <c r="T20" s="1" t="s">
        <v>3515</v>
      </c>
      <c r="U20" s="1" t="s">
        <v>3246</v>
      </c>
      <c r="V20" s="1" t="s">
        <v>3334</v>
      </c>
      <c r="W20" s="1" t="s">
        <v>3331</v>
      </c>
      <c r="X20" s="1" t="s">
        <v>3331</v>
      </c>
      <c r="Y20" s="1" t="s">
        <v>5</v>
      </c>
      <c r="Z20" s="1" t="s">
        <v>6</v>
      </c>
      <c r="AA20" s="1" t="s">
        <v>75</v>
      </c>
      <c r="AB20" s="1" t="s">
        <v>75</v>
      </c>
      <c r="AC20" s="1" t="s">
        <v>75</v>
      </c>
      <c r="AD20" s="1" t="s">
        <v>78</v>
      </c>
      <c r="AE20" s="1" t="s">
        <v>7</v>
      </c>
      <c r="AF20" s="1" t="s">
        <v>3334</v>
      </c>
      <c r="AG20" s="1" t="s">
        <v>3331</v>
      </c>
      <c r="AH20" s="1">
        <v>4911</v>
      </c>
      <c r="AI20" s="1" t="s">
        <v>3331</v>
      </c>
    </row>
    <row r="21" spans="1:35" ht="27.6" x14ac:dyDescent="0.3">
      <c r="A21" s="1" t="s">
        <v>0</v>
      </c>
      <c r="B21" s="5" t="e">
        <f t="shared" si="1"/>
        <v>#REF!</v>
      </c>
      <c r="C21" s="1" t="s">
        <v>3478</v>
      </c>
      <c r="D21" s="1" t="s">
        <v>3479</v>
      </c>
      <c r="E21" s="1" t="s">
        <v>55</v>
      </c>
      <c r="F21" s="71">
        <v>100</v>
      </c>
      <c r="G21" s="1" t="s">
        <v>3331</v>
      </c>
      <c r="H21" s="1" t="s">
        <v>3331</v>
      </c>
      <c r="I21" s="1" t="s">
        <v>3331</v>
      </c>
      <c r="J21" s="1" t="s">
        <v>3331</v>
      </c>
      <c r="K21" s="1" t="s">
        <v>3331</v>
      </c>
      <c r="L21" s="1" t="s">
        <v>3331</v>
      </c>
      <c r="M21" s="1" t="s">
        <v>3331</v>
      </c>
      <c r="N21" s="1" t="s">
        <v>75</v>
      </c>
      <c r="O21" s="1" t="s">
        <v>1</v>
      </c>
      <c r="P21" s="1">
        <v>0.2</v>
      </c>
      <c r="Q21" s="1" t="s">
        <v>2</v>
      </c>
      <c r="R21" s="1" t="s">
        <v>3331</v>
      </c>
      <c r="S21" s="1" t="s">
        <v>3479</v>
      </c>
      <c r="T21" s="1" t="s">
        <v>3480</v>
      </c>
      <c r="U21" s="1" t="s">
        <v>3246</v>
      </c>
      <c r="V21" s="1" t="s">
        <v>3334</v>
      </c>
      <c r="W21" s="1" t="s">
        <v>3331</v>
      </c>
      <c r="X21" s="1" t="s">
        <v>3331</v>
      </c>
      <c r="Y21" s="1" t="s">
        <v>5</v>
      </c>
      <c r="Z21" s="1" t="s">
        <v>6</v>
      </c>
      <c r="AA21" s="1" t="s">
        <v>75</v>
      </c>
      <c r="AB21" s="1" t="s">
        <v>75</v>
      </c>
      <c r="AC21" s="1" t="s">
        <v>56</v>
      </c>
      <c r="AD21" s="1" t="s">
        <v>3345</v>
      </c>
      <c r="AE21" s="1" t="s">
        <v>7</v>
      </c>
      <c r="AF21" s="1" t="s">
        <v>3334</v>
      </c>
      <c r="AG21" s="1" t="s">
        <v>3331</v>
      </c>
      <c r="AH21" s="1">
        <v>4911</v>
      </c>
      <c r="AI21" s="1" t="s">
        <v>3331</v>
      </c>
    </row>
    <row r="22" spans="1:35" ht="27.6" x14ac:dyDescent="0.3">
      <c r="A22" s="1" t="s">
        <v>0</v>
      </c>
      <c r="B22" s="5" t="e">
        <f t="shared" si="1"/>
        <v>#REF!</v>
      </c>
      <c r="C22" s="1" t="s">
        <v>3481</v>
      </c>
      <c r="D22" s="1" t="s">
        <v>3482</v>
      </c>
      <c r="E22" s="1" t="s">
        <v>55</v>
      </c>
      <c r="F22" s="71">
        <v>150</v>
      </c>
      <c r="G22" s="1" t="s">
        <v>3331</v>
      </c>
      <c r="H22" s="1" t="s">
        <v>3331</v>
      </c>
      <c r="I22" s="1" t="s">
        <v>3331</v>
      </c>
      <c r="J22" s="1" t="s">
        <v>3331</v>
      </c>
      <c r="K22" s="1" t="s">
        <v>3331</v>
      </c>
      <c r="L22" s="1" t="s">
        <v>3331</v>
      </c>
      <c r="M22" s="1" t="s">
        <v>3331</v>
      </c>
      <c r="N22" s="1" t="s">
        <v>75</v>
      </c>
      <c r="O22" s="1" t="s">
        <v>1</v>
      </c>
      <c r="P22" s="1">
        <v>0.25</v>
      </c>
      <c r="Q22" s="1" t="s">
        <v>2</v>
      </c>
      <c r="R22" s="1" t="s">
        <v>3331</v>
      </c>
      <c r="S22" s="1" t="s">
        <v>3482</v>
      </c>
      <c r="T22" s="1" t="s">
        <v>3483</v>
      </c>
      <c r="U22" s="1" t="s">
        <v>3246</v>
      </c>
      <c r="V22" s="1" t="s">
        <v>3334</v>
      </c>
      <c r="W22" s="1" t="s">
        <v>3331</v>
      </c>
      <c r="X22" s="1" t="s">
        <v>3331</v>
      </c>
      <c r="Y22" s="1" t="s">
        <v>5</v>
      </c>
      <c r="Z22" s="1" t="s">
        <v>6</v>
      </c>
      <c r="AA22" s="1" t="s">
        <v>75</v>
      </c>
      <c r="AB22" s="1" t="s">
        <v>75</v>
      </c>
      <c r="AC22" s="1" t="s">
        <v>56</v>
      </c>
      <c r="AD22" s="1" t="s">
        <v>3345</v>
      </c>
      <c r="AE22" s="1" t="s">
        <v>7</v>
      </c>
      <c r="AF22" s="1" t="s">
        <v>3334</v>
      </c>
      <c r="AG22" s="1" t="s">
        <v>3331</v>
      </c>
      <c r="AH22" s="1">
        <v>4911</v>
      </c>
      <c r="AI22" s="1" t="s">
        <v>3331</v>
      </c>
    </row>
    <row r="23" spans="1:35" ht="27.6" x14ac:dyDescent="0.3">
      <c r="A23" s="1" t="s">
        <v>0</v>
      </c>
      <c r="B23" s="5" t="e">
        <f t="shared" si="1"/>
        <v>#REF!</v>
      </c>
      <c r="C23" s="1" t="s">
        <v>3484</v>
      </c>
      <c r="D23" s="1" t="s">
        <v>3485</v>
      </c>
      <c r="E23" s="1" t="s">
        <v>55</v>
      </c>
      <c r="F23" s="71">
        <v>450</v>
      </c>
      <c r="G23" s="1" t="s">
        <v>3331</v>
      </c>
      <c r="H23" s="1" t="s">
        <v>3331</v>
      </c>
      <c r="I23" s="1" t="s">
        <v>3331</v>
      </c>
      <c r="J23" s="1" t="s">
        <v>3331</v>
      </c>
      <c r="K23" s="1" t="s">
        <v>3331</v>
      </c>
      <c r="L23" s="1" t="s">
        <v>3331</v>
      </c>
      <c r="M23" s="1" t="s">
        <v>3331</v>
      </c>
      <c r="N23" s="1" t="s">
        <v>75</v>
      </c>
      <c r="O23" s="1" t="s">
        <v>1</v>
      </c>
      <c r="P23" s="1">
        <v>9.9</v>
      </c>
      <c r="Q23" s="1" t="s">
        <v>2</v>
      </c>
      <c r="R23" s="1" t="s">
        <v>3331</v>
      </c>
      <c r="S23" s="1" t="s">
        <v>3485</v>
      </c>
      <c r="T23" s="1" t="s">
        <v>3486</v>
      </c>
      <c r="U23" s="1" t="s">
        <v>3246</v>
      </c>
      <c r="V23" s="1" t="s">
        <v>3334</v>
      </c>
      <c r="W23" s="1" t="s">
        <v>3331</v>
      </c>
      <c r="X23" s="1" t="s">
        <v>3331</v>
      </c>
      <c r="Y23" s="1" t="s">
        <v>5</v>
      </c>
      <c r="Z23" s="1" t="s">
        <v>6</v>
      </c>
      <c r="AA23" s="1" t="s">
        <v>75</v>
      </c>
      <c r="AB23" s="1" t="s">
        <v>75</v>
      </c>
      <c r="AC23" s="1" t="s">
        <v>56</v>
      </c>
      <c r="AD23" s="1" t="s">
        <v>3345</v>
      </c>
      <c r="AE23" s="1" t="s">
        <v>7</v>
      </c>
      <c r="AF23" s="1" t="s">
        <v>3334</v>
      </c>
      <c r="AG23" s="1" t="s">
        <v>3331</v>
      </c>
      <c r="AH23" s="1">
        <v>4911</v>
      </c>
      <c r="AI23" s="1" t="s">
        <v>3331</v>
      </c>
    </row>
    <row r="24" spans="1:35" ht="27.6" x14ac:dyDescent="0.3">
      <c r="A24" s="1" t="s">
        <v>0</v>
      </c>
      <c r="B24" s="5" t="e">
        <f t="shared" si="1"/>
        <v>#REF!</v>
      </c>
      <c r="C24" s="1" t="s">
        <v>3487</v>
      </c>
      <c r="D24" s="1" t="s">
        <v>3488</v>
      </c>
      <c r="E24" s="1" t="s">
        <v>55</v>
      </c>
      <c r="F24" s="71">
        <v>400</v>
      </c>
      <c r="G24" s="1" t="s">
        <v>3331</v>
      </c>
      <c r="H24" s="1" t="s">
        <v>3331</v>
      </c>
      <c r="I24" s="1" t="s">
        <v>3331</v>
      </c>
      <c r="J24" s="1" t="s">
        <v>3331</v>
      </c>
      <c r="K24" s="1" t="s">
        <v>3331</v>
      </c>
      <c r="L24" s="1" t="s">
        <v>3331</v>
      </c>
      <c r="M24" s="1" t="s">
        <v>3331</v>
      </c>
      <c r="N24" s="1" t="s">
        <v>75</v>
      </c>
      <c r="O24" s="1" t="s">
        <v>1</v>
      </c>
      <c r="P24" s="1">
        <v>9.65</v>
      </c>
      <c r="Q24" s="1" t="s">
        <v>2</v>
      </c>
      <c r="R24" s="1" t="s">
        <v>3331</v>
      </c>
      <c r="S24" s="1" t="s">
        <v>3488</v>
      </c>
      <c r="T24" s="1" t="s">
        <v>3489</v>
      </c>
      <c r="U24" s="1" t="s">
        <v>3246</v>
      </c>
      <c r="V24" s="1" t="s">
        <v>3334</v>
      </c>
      <c r="W24" s="1" t="s">
        <v>3331</v>
      </c>
      <c r="X24" s="1" t="s">
        <v>3331</v>
      </c>
      <c r="Y24" s="1" t="s">
        <v>5</v>
      </c>
      <c r="Z24" s="1" t="s">
        <v>6</v>
      </c>
      <c r="AA24" s="1" t="s">
        <v>75</v>
      </c>
      <c r="AB24" s="1" t="s">
        <v>75</v>
      </c>
      <c r="AC24" s="1" t="s">
        <v>56</v>
      </c>
      <c r="AD24" s="1" t="s">
        <v>3345</v>
      </c>
      <c r="AE24" s="1" t="s">
        <v>7</v>
      </c>
      <c r="AF24" s="1" t="s">
        <v>3334</v>
      </c>
      <c r="AG24" s="1" t="s">
        <v>3331</v>
      </c>
      <c r="AH24" s="1">
        <v>4911</v>
      </c>
      <c r="AI24" s="1" t="s">
        <v>3331</v>
      </c>
    </row>
    <row r="25" spans="1:35" ht="42" customHeight="1" x14ac:dyDescent="0.3">
      <c r="A25" s="1" t="s">
        <v>0</v>
      </c>
      <c r="B25" s="5" t="e">
        <f>Effectivity_Date</f>
        <v>#REF!</v>
      </c>
      <c r="C25" s="1" t="s">
        <v>3540</v>
      </c>
      <c r="D25" s="1" t="s">
        <v>3541</v>
      </c>
      <c r="E25" s="1" t="s">
        <v>55</v>
      </c>
      <c r="F25" s="71">
        <v>1800</v>
      </c>
      <c r="G25" s="1" t="s">
        <v>3331</v>
      </c>
      <c r="H25" s="1" t="s">
        <v>3331</v>
      </c>
      <c r="I25" s="1" t="s">
        <v>3331</v>
      </c>
      <c r="J25" s="1" t="s">
        <v>3331</v>
      </c>
      <c r="K25" s="1" t="s">
        <v>3331</v>
      </c>
      <c r="L25" s="1" t="s">
        <v>3331</v>
      </c>
      <c r="M25" s="1" t="s">
        <v>3331</v>
      </c>
      <c r="N25" s="1" t="s">
        <v>3331</v>
      </c>
      <c r="O25" s="1" t="s">
        <v>1</v>
      </c>
      <c r="Q25" s="1" t="s">
        <v>3331</v>
      </c>
      <c r="R25" s="1" t="s">
        <v>3331</v>
      </c>
      <c r="S25" s="1" t="s">
        <v>3541</v>
      </c>
      <c r="T25" s="1" t="s">
        <v>3542</v>
      </c>
      <c r="U25" s="1" t="s">
        <v>3333</v>
      </c>
      <c r="V25" s="1" t="s">
        <v>3334</v>
      </c>
      <c r="W25" s="1" t="s">
        <v>3331</v>
      </c>
      <c r="X25" s="1" t="s">
        <v>3331</v>
      </c>
      <c r="Y25" s="1" t="s">
        <v>5</v>
      </c>
      <c r="Z25" s="1" t="s">
        <v>6</v>
      </c>
      <c r="AA25" s="1" t="s">
        <v>75</v>
      </c>
      <c r="AB25" s="1" t="s">
        <v>75</v>
      </c>
      <c r="AC25" s="1" t="s">
        <v>75</v>
      </c>
      <c r="AD25" s="1" t="s">
        <v>3331</v>
      </c>
      <c r="AE25" s="1" t="s">
        <v>7</v>
      </c>
      <c r="AF25" s="1" t="s">
        <v>3334</v>
      </c>
      <c r="AG25" s="1" t="s">
        <v>3331</v>
      </c>
      <c r="AH25" s="1">
        <v>4911</v>
      </c>
      <c r="AI25" s="1" t="s">
        <v>3331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53352-1561-40CC-830E-E317956C33F3}">
  <dimension ref="A1:AG18"/>
  <sheetViews>
    <sheetView workbookViewId="0">
      <pane xSplit="4" ySplit="1" topLeftCell="E2" activePane="bottomRight" state="frozen"/>
      <selection pane="topRight" activeCell="E1" sqref="E1"/>
      <selection pane="bottomLeft" activeCell="A2" sqref="A2"/>
      <selection pane="bottomRight" activeCell="H5" sqref="H5"/>
    </sheetView>
  </sheetViews>
  <sheetFormatPr defaultRowHeight="13.2" x14ac:dyDescent="0.25"/>
  <cols>
    <col min="1" max="1" width="17.5546875" customWidth="1"/>
    <col min="2" max="2" width="19.44140625" customWidth="1"/>
    <col min="3" max="3" width="15.44140625" customWidth="1"/>
    <col min="4" max="4" width="28.44140625" customWidth="1"/>
    <col min="5" max="5" width="11.109375" customWidth="1"/>
    <col min="6" max="6" width="14.109375" customWidth="1"/>
    <col min="7" max="7" width="23.109375" bestFit="1" customWidth="1"/>
    <col min="8" max="8" width="56.33203125" customWidth="1"/>
    <col min="9" max="9" width="34.44140625" customWidth="1"/>
    <col min="10" max="10" width="10.5546875" customWidth="1"/>
    <col min="11" max="11" width="13.88671875" customWidth="1"/>
    <col min="12" max="12" width="10.5546875" customWidth="1"/>
    <col min="13" max="13" width="17" customWidth="1"/>
    <col min="14" max="14" width="18.88671875" customWidth="1"/>
    <col min="15" max="15" width="20" customWidth="1"/>
    <col min="16" max="16" width="23.44140625" customWidth="1"/>
    <col min="17" max="17" width="22.33203125" bestFit="1" customWidth="1"/>
    <col min="18" max="18" width="19.88671875" customWidth="1"/>
    <col min="19" max="19" width="10" customWidth="1"/>
    <col min="20" max="20" width="9.44140625" customWidth="1"/>
    <col min="21" max="21" width="14.5546875" customWidth="1"/>
    <col min="22" max="22" width="10.5546875" customWidth="1"/>
    <col min="23" max="23" width="16.109375" bestFit="1" customWidth="1"/>
    <col min="24" max="24" width="15.44140625" customWidth="1"/>
    <col min="25" max="25" width="12" customWidth="1"/>
    <col min="26" max="26" width="16.5546875" customWidth="1"/>
    <col min="27" max="27" width="16.44140625" customWidth="1"/>
    <col min="28" max="28" width="18.109375" bestFit="1" customWidth="1"/>
    <col min="29" max="29" width="21" customWidth="1"/>
    <col min="30" max="30" width="15.44140625" customWidth="1"/>
    <col min="31" max="31" width="15.33203125" customWidth="1"/>
    <col min="32" max="32" width="20.44140625" customWidth="1"/>
    <col min="33" max="33" width="72.109375" customWidth="1"/>
  </cols>
  <sheetData>
    <row r="1" spans="1:33" ht="31.2" x14ac:dyDescent="0.3">
      <c r="A1" s="17" t="s">
        <v>8</v>
      </c>
      <c r="B1" s="17" t="s">
        <v>9</v>
      </c>
      <c r="C1" s="18" t="s">
        <v>10</v>
      </c>
      <c r="D1" s="17" t="s">
        <v>11</v>
      </c>
      <c r="E1" s="17" t="s">
        <v>12</v>
      </c>
      <c r="F1" s="17" t="s">
        <v>13</v>
      </c>
      <c r="G1" s="17" t="s">
        <v>26</v>
      </c>
      <c r="H1" s="17" t="s">
        <v>27</v>
      </c>
      <c r="I1" s="17" t="s">
        <v>28</v>
      </c>
      <c r="J1" s="17" t="s">
        <v>29</v>
      </c>
      <c r="K1" s="17" t="s">
        <v>30</v>
      </c>
      <c r="L1" s="17" t="s">
        <v>31</v>
      </c>
      <c r="M1" s="17" t="s">
        <v>32</v>
      </c>
      <c r="N1" s="17" t="s">
        <v>33</v>
      </c>
      <c r="O1" s="17" t="s">
        <v>34</v>
      </c>
      <c r="P1" s="17" t="s">
        <v>35</v>
      </c>
      <c r="Q1" s="17" t="s">
        <v>36</v>
      </c>
      <c r="R1" s="17" t="s">
        <v>37</v>
      </c>
      <c r="S1" s="17" t="s">
        <v>38</v>
      </c>
      <c r="T1" s="17" t="s">
        <v>39</v>
      </c>
      <c r="U1" s="17" t="s">
        <v>40</v>
      </c>
      <c r="V1" s="17" t="s">
        <v>41</v>
      </c>
      <c r="W1" s="17" t="s">
        <v>42</v>
      </c>
      <c r="X1" s="17" t="s">
        <v>43</v>
      </c>
      <c r="Y1" s="17" t="s">
        <v>44</v>
      </c>
      <c r="Z1" s="17" t="s">
        <v>45</v>
      </c>
      <c r="AA1" s="17" t="s">
        <v>46</v>
      </c>
      <c r="AB1" s="17" t="s">
        <v>47</v>
      </c>
      <c r="AC1" s="17" t="s">
        <v>48</v>
      </c>
      <c r="AD1" s="17" t="s">
        <v>49</v>
      </c>
      <c r="AE1" s="17" t="s">
        <v>50</v>
      </c>
      <c r="AF1" s="17" t="s">
        <v>51</v>
      </c>
      <c r="AG1" s="17" t="s">
        <v>52</v>
      </c>
    </row>
    <row r="2" spans="1:33" ht="42" customHeight="1" x14ac:dyDescent="0.3">
      <c r="A2" s="1" t="e">
        <f t="shared" ref="A2:A18" si="0">Company</f>
        <v>#REF!</v>
      </c>
      <c r="B2" s="5" t="e">
        <f t="shared" ref="B2:B18" si="1">Effectivity_Date</f>
        <v>#REF!</v>
      </c>
      <c r="C2" s="2" t="s">
        <v>2549</v>
      </c>
      <c r="D2" s="1" t="s">
        <v>2550</v>
      </c>
      <c r="E2" s="1" t="s">
        <v>55</v>
      </c>
      <c r="F2" s="38">
        <v>44</v>
      </c>
      <c r="G2" s="19" t="str">
        <f>Table131113[[#This Row],[Short Description]]</f>
        <v>ACC-C-12V-PS</v>
      </c>
      <c r="H2" s="1" t="s">
        <v>2551</v>
      </c>
      <c r="I2" s="1" t="s">
        <v>2552</v>
      </c>
      <c r="J2" s="1" t="s">
        <v>3</v>
      </c>
      <c r="K2" s="1" t="e">
        <f t="shared" ref="K2:K18" si="2">NotForSale</f>
        <v>#REF!</v>
      </c>
      <c r="L2" s="1" t="e">
        <f t="shared" ref="L2:L18" si="3">ItemStatus</f>
        <v>#REF!</v>
      </c>
      <c r="M2" s="1" t="s">
        <v>2553</v>
      </c>
      <c r="N2" s="1"/>
      <c r="O2" s="1"/>
      <c r="P2" s="1"/>
      <c r="Q2" s="1"/>
      <c r="R2" s="6">
        <f>Table131113[[#This Row],[US MSRP]]</f>
        <v>44</v>
      </c>
      <c r="S2" s="1"/>
      <c r="T2" s="1"/>
      <c r="U2" s="1"/>
      <c r="V2" s="1"/>
      <c r="W2" s="1" t="e">
        <f t="shared" ref="W2:W18" si="4">FOB</f>
        <v>#REF!</v>
      </c>
      <c r="X2" s="1" t="e">
        <f t="shared" ref="X2:X18" si="5">Freight</f>
        <v>#REF!</v>
      </c>
      <c r="Y2" s="1" t="e">
        <f t="shared" ref="Y2:Y18" si="6">DropShip</f>
        <v>#REF!</v>
      </c>
      <c r="Z2" s="1" t="e">
        <f t="shared" ref="Z2:Z18" si="7">EnergyStar</f>
        <v>#REF!</v>
      </c>
      <c r="AA2" s="1" t="s">
        <v>75</v>
      </c>
      <c r="AB2" s="1" t="s">
        <v>78</v>
      </c>
      <c r="AC2" s="37" t="e">
        <f t="shared" ref="AC2:AC18" si="8">URL</f>
        <v>#REF!</v>
      </c>
      <c r="AD2" s="1" t="str">
        <f>Table131113[[#This Row],[Manufacturer''s Category]]</f>
        <v>Impera</v>
      </c>
      <c r="AE2" s="1"/>
      <c r="AF2" s="1" t="e">
        <f t="shared" ref="AF2:AF18" si="9">InfoComm_Number</f>
        <v>#REF!</v>
      </c>
      <c r="AG2" s="1"/>
    </row>
    <row r="3" spans="1:33" ht="42" customHeight="1" x14ac:dyDescent="0.3">
      <c r="A3" s="1" t="e">
        <f t="shared" si="0"/>
        <v>#REF!</v>
      </c>
      <c r="B3" s="5" t="e">
        <f t="shared" si="1"/>
        <v>#REF!</v>
      </c>
      <c r="C3" s="2" t="s">
        <v>2554</v>
      </c>
      <c r="D3" s="1" t="s">
        <v>2555</v>
      </c>
      <c r="E3" s="1" t="s">
        <v>55</v>
      </c>
      <c r="F3" s="38">
        <v>122</v>
      </c>
      <c r="G3" s="19" t="str">
        <f>Table131113[[#This Row],[Short Description]]</f>
        <v>ACC-C-IRE</v>
      </c>
      <c r="H3" s="57" t="s">
        <v>2556</v>
      </c>
      <c r="I3" s="1" t="s">
        <v>2552</v>
      </c>
      <c r="J3" s="1" t="s">
        <v>3</v>
      </c>
      <c r="K3" s="1" t="e">
        <f t="shared" si="2"/>
        <v>#REF!</v>
      </c>
      <c r="L3" s="1" t="e">
        <f t="shared" si="3"/>
        <v>#REF!</v>
      </c>
      <c r="M3" s="1" t="s">
        <v>2553</v>
      </c>
      <c r="N3" s="1"/>
      <c r="O3" s="1"/>
      <c r="P3" s="1"/>
      <c r="Q3" s="1"/>
      <c r="R3" s="6">
        <f>Table131113[[#This Row],[US MSRP]]</f>
        <v>122</v>
      </c>
      <c r="S3" s="1"/>
      <c r="T3" s="1"/>
      <c r="U3" s="1"/>
      <c r="V3" s="1"/>
      <c r="W3" s="1" t="e">
        <f t="shared" si="4"/>
        <v>#REF!</v>
      </c>
      <c r="X3" s="1" t="e">
        <f t="shared" si="5"/>
        <v>#REF!</v>
      </c>
      <c r="Y3" s="1" t="e">
        <f t="shared" si="6"/>
        <v>#REF!</v>
      </c>
      <c r="Z3" s="1" t="e">
        <f t="shared" si="7"/>
        <v>#REF!</v>
      </c>
      <c r="AA3" s="1" t="s">
        <v>75</v>
      </c>
      <c r="AB3" s="1" t="s">
        <v>78</v>
      </c>
      <c r="AC3" s="37" t="e">
        <f t="shared" si="8"/>
        <v>#REF!</v>
      </c>
      <c r="AD3" s="1" t="str">
        <f>Table131113[[#This Row],[Manufacturer''s Category]]</f>
        <v>Impera</v>
      </c>
      <c r="AE3" s="1"/>
      <c r="AF3" s="1" t="e">
        <f t="shared" si="9"/>
        <v>#REF!</v>
      </c>
      <c r="AG3" s="1"/>
    </row>
    <row r="4" spans="1:33" ht="42" customHeight="1" x14ac:dyDescent="0.3">
      <c r="A4" s="1" t="e">
        <f t="shared" si="0"/>
        <v>#REF!</v>
      </c>
      <c r="B4" s="5" t="e">
        <f t="shared" si="1"/>
        <v>#REF!</v>
      </c>
      <c r="C4" s="2" t="s">
        <v>3122</v>
      </c>
      <c r="D4" s="1" t="s">
        <v>3115</v>
      </c>
      <c r="E4" s="1" t="s">
        <v>55</v>
      </c>
      <c r="F4" s="38">
        <v>496</v>
      </c>
      <c r="G4" s="1" t="str">
        <f>Table131113[[#This Row],[Short Description]]</f>
        <v>Echo 8DKW</v>
      </c>
      <c r="H4" s="1" t="s">
        <v>3120</v>
      </c>
      <c r="I4" s="1" t="s">
        <v>58</v>
      </c>
      <c r="J4" s="1" t="s">
        <v>59</v>
      </c>
      <c r="K4" s="1" t="e">
        <f t="shared" si="2"/>
        <v>#REF!</v>
      </c>
      <c r="L4" s="1" t="e">
        <f t="shared" si="3"/>
        <v>#REF!</v>
      </c>
      <c r="M4" s="1" t="s">
        <v>2553</v>
      </c>
      <c r="N4" s="1"/>
      <c r="O4" s="1"/>
      <c r="P4" s="1"/>
      <c r="Q4" s="1"/>
      <c r="R4" s="6">
        <f>Table131113[[#This Row],[US MSRP]]</f>
        <v>496</v>
      </c>
      <c r="S4" s="1"/>
      <c r="T4" s="1"/>
      <c r="U4" s="1"/>
      <c r="V4" s="1"/>
      <c r="W4" s="1" t="e">
        <f t="shared" si="4"/>
        <v>#REF!</v>
      </c>
      <c r="X4" s="1" t="e">
        <f t="shared" si="5"/>
        <v>#REF!</v>
      </c>
      <c r="Y4" s="1" t="e">
        <f t="shared" si="6"/>
        <v>#REF!</v>
      </c>
      <c r="Z4" s="1" t="e">
        <f t="shared" si="7"/>
        <v>#REF!</v>
      </c>
      <c r="AA4" s="1" t="s">
        <v>75</v>
      </c>
      <c r="AB4" s="1" t="s">
        <v>263</v>
      </c>
      <c r="AC4" s="37" t="e">
        <f t="shared" si="8"/>
        <v>#REF!</v>
      </c>
      <c r="AD4" s="1" t="str">
        <f>Table131113[[#This Row],[Manufacturer''s Category]]</f>
        <v>Impera</v>
      </c>
      <c r="AE4" s="1"/>
      <c r="AF4" s="1" t="e">
        <f t="shared" si="9"/>
        <v>#REF!</v>
      </c>
      <c r="AG4" s="1"/>
    </row>
    <row r="5" spans="1:33" ht="42" customHeight="1" x14ac:dyDescent="0.3">
      <c r="A5" s="1" t="e">
        <f t="shared" si="0"/>
        <v>#REF!</v>
      </c>
      <c r="B5" s="5" t="e">
        <f t="shared" si="1"/>
        <v>#REF!</v>
      </c>
      <c r="C5" s="2" t="s">
        <v>3123</v>
      </c>
      <c r="D5" s="1" t="s">
        <v>3116</v>
      </c>
      <c r="E5" s="1" t="s">
        <v>55</v>
      </c>
      <c r="F5" s="38">
        <v>496</v>
      </c>
      <c r="G5" s="1" t="str">
        <f>Table131113[[#This Row],[Short Description]]</f>
        <v>Echo 8EUW</v>
      </c>
      <c r="H5" s="1" t="s">
        <v>3121</v>
      </c>
      <c r="I5" s="1" t="s">
        <v>58</v>
      </c>
      <c r="J5" s="1" t="s">
        <v>59</v>
      </c>
      <c r="K5" s="1" t="e">
        <f t="shared" si="2"/>
        <v>#REF!</v>
      </c>
      <c r="L5" s="1" t="e">
        <f t="shared" si="3"/>
        <v>#REF!</v>
      </c>
      <c r="M5" s="1" t="s">
        <v>2553</v>
      </c>
      <c r="N5" s="1"/>
      <c r="O5" s="1"/>
      <c r="P5" s="1"/>
      <c r="Q5" s="1"/>
      <c r="R5" s="6">
        <f>Table131113[[#This Row],[US MSRP]]</f>
        <v>496</v>
      </c>
      <c r="S5" s="1"/>
      <c r="T5" s="1"/>
      <c r="U5" s="1"/>
      <c r="V5" s="1"/>
      <c r="W5" s="1" t="e">
        <f t="shared" si="4"/>
        <v>#REF!</v>
      </c>
      <c r="X5" s="1" t="e">
        <f t="shared" si="5"/>
        <v>#REF!</v>
      </c>
      <c r="Y5" s="1" t="e">
        <f t="shared" si="6"/>
        <v>#REF!</v>
      </c>
      <c r="Z5" s="1" t="e">
        <f t="shared" si="7"/>
        <v>#REF!</v>
      </c>
      <c r="AA5" s="1" t="s">
        <v>75</v>
      </c>
      <c r="AB5" s="1" t="s">
        <v>263</v>
      </c>
      <c r="AC5" s="37" t="e">
        <f t="shared" si="8"/>
        <v>#REF!</v>
      </c>
      <c r="AD5" s="1" t="str">
        <f>Table131113[[#This Row],[Manufacturer''s Category]]</f>
        <v>Impera</v>
      </c>
      <c r="AE5" s="1"/>
      <c r="AF5" s="1" t="e">
        <f t="shared" si="9"/>
        <v>#REF!</v>
      </c>
      <c r="AG5" s="1"/>
    </row>
    <row r="6" spans="1:33" ht="42" customHeight="1" x14ac:dyDescent="0.3">
      <c r="A6" s="1" t="e">
        <f t="shared" si="0"/>
        <v>#REF!</v>
      </c>
      <c r="B6" s="5" t="e">
        <f t="shared" si="1"/>
        <v>#REF!</v>
      </c>
      <c r="C6" s="2" t="s">
        <v>2558</v>
      </c>
      <c r="D6" s="1" t="s">
        <v>2559</v>
      </c>
      <c r="E6" s="1" t="s">
        <v>55</v>
      </c>
      <c r="F6" s="38">
        <v>496</v>
      </c>
      <c r="G6" s="19" t="str">
        <f>Table131113[[#This Row],[Short Description]]</f>
        <v>Echo 8USW</v>
      </c>
      <c r="H6" s="1" t="s">
        <v>2560</v>
      </c>
      <c r="I6" s="1" t="s">
        <v>58</v>
      </c>
      <c r="J6" s="1" t="s">
        <v>59</v>
      </c>
      <c r="K6" s="1" t="e">
        <f t="shared" si="2"/>
        <v>#REF!</v>
      </c>
      <c r="L6" s="1" t="e">
        <f t="shared" si="3"/>
        <v>#REF!</v>
      </c>
      <c r="M6" s="1" t="s">
        <v>2553</v>
      </c>
      <c r="N6" s="1"/>
      <c r="O6" s="1"/>
      <c r="P6" s="1" t="s">
        <v>61</v>
      </c>
      <c r="Q6" s="1"/>
      <c r="R6" s="6">
        <f>Table131113[[#This Row],[US MSRP]]</f>
        <v>496</v>
      </c>
      <c r="S6" s="1"/>
      <c r="T6" s="1"/>
      <c r="U6" s="1"/>
      <c r="V6" s="1"/>
      <c r="W6" s="1" t="e">
        <f t="shared" si="4"/>
        <v>#REF!</v>
      </c>
      <c r="X6" s="1" t="e">
        <f t="shared" si="5"/>
        <v>#REF!</v>
      </c>
      <c r="Y6" s="1" t="e">
        <f t="shared" si="6"/>
        <v>#REF!</v>
      </c>
      <c r="Z6" s="1" t="e">
        <f t="shared" si="7"/>
        <v>#REF!</v>
      </c>
      <c r="AA6" s="1" t="s">
        <v>75</v>
      </c>
      <c r="AB6" s="1" t="s">
        <v>263</v>
      </c>
      <c r="AC6" s="37" t="e">
        <f t="shared" si="8"/>
        <v>#REF!</v>
      </c>
      <c r="AD6" s="1" t="str">
        <f>Table131113[[#This Row],[Manufacturer''s Category]]</f>
        <v>Impera</v>
      </c>
      <c r="AE6" s="1"/>
      <c r="AF6" s="1" t="e">
        <f t="shared" si="9"/>
        <v>#REF!</v>
      </c>
      <c r="AG6" s="1"/>
    </row>
    <row r="7" spans="1:33" ht="42" customHeight="1" x14ac:dyDescent="0.3">
      <c r="A7" s="1" t="e">
        <f t="shared" si="0"/>
        <v>#REF!</v>
      </c>
      <c r="B7" s="5" t="e">
        <f t="shared" si="1"/>
        <v>#REF!</v>
      </c>
      <c r="C7" s="2" t="s">
        <v>3124</v>
      </c>
      <c r="D7" s="1" t="s">
        <v>3117</v>
      </c>
      <c r="E7" s="1" t="s">
        <v>55</v>
      </c>
      <c r="F7" s="38">
        <v>600</v>
      </c>
      <c r="G7" s="1" t="str">
        <f>Table131113[[#This Row],[Short Description]]</f>
        <v>Echo Plus 8DKW</v>
      </c>
      <c r="H7" s="1" t="s">
        <v>3112</v>
      </c>
      <c r="I7" s="1" t="s">
        <v>58</v>
      </c>
      <c r="J7" s="1" t="s">
        <v>59</v>
      </c>
      <c r="K7" s="1" t="e">
        <f t="shared" si="2"/>
        <v>#REF!</v>
      </c>
      <c r="L7" s="1" t="e">
        <f t="shared" si="3"/>
        <v>#REF!</v>
      </c>
      <c r="M7" s="1" t="s">
        <v>2553</v>
      </c>
      <c r="N7" s="1"/>
      <c r="O7" s="1"/>
      <c r="P7" s="1"/>
      <c r="Q7" s="1"/>
      <c r="R7" s="6">
        <f>Table131113[[#This Row],[US MSRP]]</f>
        <v>600</v>
      </c>
      <c r="S7" s="1"/>
      <c r="T7" s="1"/>
      <c r="U7" s="1"/>
      <c r="V7" s="1"/>
      <c r="W7" s="1" t="e">
        <f t="shared" si="4"/>
        <v>#REF!</v>
      </c>
      <c r="X7" s="1" t="e">
        <f t="shared" si="5"/>
        <v>#REF!</v>
      </c>
      <c r="Y7" s="1" t="e">
        <f t="shared" si="6"/>
        <v>#REF!</v>
      </c>
      <c r="Z7" s="1" t="e">
        <f t="shared" si="7"/>
        <v>#REF!</v>
      </c>
      <c r="AA7" s="1" t="s">
        <v>75</v>
      </c>
      <c r="AB7" s="1" t="s">
        <v>263</v>
      </c>
      <c r="AC7" s="37" t="e">
        <f t="shared" si="8"/>
        <v>#REF!</v>
      </c>
      <c r="AD7" s="1" t="str">
        <f>Table131113[[#This Row],[Manufacturer''s Category]]</f>
        <v>Impera</v>
      </c>
      <c r="AE7" s="1"/>
      <c r="AF7" s="1" t="e">
        <f t="shared" si="9"/>
        <v>#REF!</v>
      </c>
      <c r="AG7" s="1"/>
    </row>
    <row r="8" spans="1:33" ht="42" customHeight="1" x14ac:dyDescent="0.3">
      <c r="A8" s="1" t="e">
        <f t="shared" si="0"/>
        <v>#REF!</v>
      </c>
      <c r="B8" s="5" t="e">
        <f t="shared" si="1"/>
        <v>#REF!</v>
      </c>
      <c r="C8" s="2" t="s">
        <v>3125</v>
      </c>
      <c r="D8" s="1" t="s">
        <v>3118</v>
      </c>
      <c r="E8" s="1" t="s">
        <v>55</v>
      </c>
      <c r="F8" s="38">
        <v>600</v>
      </c>
      <c r="G8" s="1" t="str">
        <f>Table131113[[#This Row],[Short Description]]</f>
        <v>Echo Plus 8EUB</v>
      </c>
      <c r="H8" s="1" t="s">
        <v>3113</v>
      </c>
      <c r="I8" s="1" t="s">
        <v>58</v>
      </c>
      <c r="J8" s="1" t="s">
        <v>59</v>
      </c>
      <c r="K8" s="1" t="e">
        <f t="shared" si="2"/>
        <v>#REF!</v>
      </c>
      <c r="L8" s="1" t="e">
        <f t="shared" si="3"/>
        <v>#REF!</v>
      </c>
      <c r="M8" s="1" t="s">
        <v>2553</v>
      </c>
      <c r="N8" s="1"/>
      <c r="O8" s="1"/>
      <c r="P8" s="1"/>
      <c r="Q8" s="1"/>
      <c r="R8" s="6">
        <f>Table131113[[#This Row],[US MSRP]]</f>
        <v>600</v>
      </c>
      <c r="S8" s="1"/>
      <c r="T8" s="1"/>
      <c r="U8" s="1"/>
      <c r="V8" s="1"/>
      <c r="W8" s="1" t="e">
        <f t="shared" si="4"/>
        <v>#REF!</v>
      </c>
      <c r="X8" s="1" t="e">
        <f t="shared" si="5"/>
        <v>#REF!</v>
      </c>
      <c r="Y8" s="1" t="e">
        <f t="shared" si="6"/>
        <v>#REF!</v>
      </c>
      <c r="Z8" s="1" t="e">
        <f t="shared" si="7"/>
        <v>#REF!</v>
      </c>
      <c r="AA8" s="1" t="s">
        <v>75</v>
      </c>
      <c r="AB8" s="1" t="s">
        <v>263</v>
      </c>
      <c r="AC8" s="37" t="e">
        <f t="shared" si="8"/>
        <v>#REF!</v>
      </c>
      <c r="AD8" s="1" t="str">
        <f>Table131113[[#This Row],[Manufacturer''s Category]]</f>
        <v>Impera</v>
      </c>
      <c r="AE8" s="1"/>
      <c r="AF8" s="1" t="e">
        <f t="shared" si="9"/>
        <v>#REF!</v>
      </c>
      <c r="AG8" s="1"/>
    </row>
    <row r="9" spans="1:33" ht="42" customHeight="1" x14ac:dyDescent="0.3">
      <c r="A9" s="1" t="e">
        <f t="shared" si="0"/>
        <v>#REF!</v>
      </c>
      <c r="B9" s="5" t="e">
        <f t="shared" si="1"/>
        <v>#REF!</v>
      </c>
      <c r="C9" s="2" t="s">
        <v>3126</v>
      </c>
      <c r="D9" s="1" t="s">
        <v>3119</v>
      </c>
      <c r="E9" s="1" t="s">
        <v>55</v>
      </c>
      <c r="F9" s="38">
        <v>600</v>
      </c>
      <c r="G9" s="1" t="str">
        <f>Table131113[[#This Row],[Short Description]]</f>
        <v>Echo Plus 8EUW</v>
      </c>
      <c r="H9" s="1" t="s">
        <v>3114</v>
      </c>
      <c r="I9" s="1" t="s">
        <v>58</v>
      </c>
      <c r="J9" s="1" t="s">
        <v>59</v>
      </c>
      <c r="K9" s="1" t="e">
        <f t="shared" si="2"/>
        <v>#REF!</v>
      </c>
      <c r="L9" s="1" t="e">
        <f t="shared" si="3"/>
        <v>#REF!</v>
      </c>
      <c r="M9" s="1" t="s">
        <v>2553</v>
      </c>
      <c r="N9" s="1"/>
      <c r="O9" s="1"/>
      <c r="P9" s="1"/>
      <c r="Q9" s="1"/>
      <c r="R9" s="6">
        <f>Table131113[[#This Row],[US MSRP]]</f>
        <v>600</v>
      </c>
      <c r="S9" s="1"/>
      <c r="T9" s="1"/>
      <c r="U9" s="1"/>
      <c r="V9" s="1"/>
      <c r="W9" s="1" t="e">
        <f t="shared" si="4"/>
        <v>#REF!</v>
      </c>
      <c r="X9" s="1" t="e">
        <f t="shared" si="5"/>
        <v>#REF!</v>
      </c>
      <c r="Y9" s="1" t="e">
        <f t="shared" si="6"/>
        <v>#REF!</v>
      </c>
      <c r="Z9" s="1" t="e">
        <f t="shared" si="7"/>
        <v>#REF!</v>
      </c>
      <c r="AA9" s="1" t="s">
        <v>75</v>
      </c>
      <c r="AB9" s="1" t="s">
        <v>263</v>
      </c>
      <c r="AC9" s="37" t="e">
        <f t="shared" si="8"/>
        <v>#REF!</v>
      </c>
      <c r="AD9" s="1" t="str">
        <f>Table131113[[#This Row],[Manufacturer''s Category]]</f>
        <v>Impera</v>
      </c>
      <c r="AE9" s="1"/>
      <c r="AF9" s="1" t="e">
        <f t="shared" si="9"/>
        <v>#REF!</v>
      </c>
      <c r="AG9" s="1"/>
    </row>
    <row r="10" spans="1:33" ht="41.1" customHeight="1" x14ac:dyDescent="0.3">
      <c r="A10" s="1" t="e">
        <f t="shared" si="0"/>
        <v>#REF!</v>
      </c>
      <c r="B10" s="5" t="e">
        <f t="shared" si="1"/>
        <v>#REF!</v>
      </c>
      <c r="C10" s="2" t="s">
        <v>2561</v>
      </c>
      <c r="D10" s="1" t="s">
        <v>2562</v>
      </c>
      <c r="E10" s="1" t="s">
        <v>55</v>
      </c>
      <c r="F10" s="38">
        <v>600</v>
      </c>
      <c r="G10" s="19" t="str">
        <f>Table131113[[#This Row],[Short Description]]</f>
        <v>Echo Plus 8USW</v>
      </c>
      <c r="H10" s="1" t="s">
        <v>2563</v>
      </c>
      <c r="I10" s="1" t="s">
        <v>58</v>
      </c>
      <c r="J10" s="1" t="s">
        <v>59</v>
      </c>
      <c r="K10" s="1" t="e">
        <f t="shared" si="2"/>
        <v>#REF!</v>
      </c>
      <c r="L10" s="1" t="e">
        <f t="shared" si="3"/>
        <v>#REF!</v>
      </c>
      <c r="M10" s="1" t="s">
        <v>2553</v>
      </c>
      <c r="N10" s="1"/>
      <c r="O10" s="1"/>
      <c r="P10" s="1" t="s">
        <v>61</v>
      </c>
      <c r="Q10" s="1"/>
      <c r="R10" s="6">
        <f>Table131113[[#This Row],[US MSRP]]</f>
        <v>600</v>
      </c>
      <c r="S10" s="1"/>
      <c r="T10" s="1"/>
      <c r="U10" s="1"/>
      <c r="V10" s="1"/>
      <c r="W10" s="1" t="e">
        <f t="shared" si="4"/>
        <v>#REF!</v>
      </c>
      <c r="X10" s="1" t="e">
        <f t="shared" si="5"/>
        <v>#REF!</v>
      </c>
      <c r="Y10" s="1" t="e">
        <f t="shared" si="6"/>
        <v>#REF!</v>
      </c>
      <c r="Z10" s="1" t="e">
        <f t="shared" si="7"/>
        <v>#REF!</v>
      </c>
      <c r="AA10" s="1" t="s">
        <v>75</v>
      </c>
      <c r="AB10" s="1" t="s">
        <v>263</v>
      </c>
      <c r="AC10" s="37" t="e">
        <f t="shared" si="8"/>
        <v>#REF!</v>
      </c>
      <c r="AD10" s="1" t="str">
        <f>Table131113[[#This Row],[Manufacturer''s Category]]</f>
        <v>Impera</v>
      </c>
      <c r="AE10" s="1"/>
      <c r="AF10" s="1" t="e">
        <f t="shared" si="9"/>
        <v>#REF!</v>
      </c>
      <c r="AG10" s="1"/>
    </row>
    <row r="11" spans="1:33" ht="41.1" customHeight="1" x14ac:dyDescent="0.3">
      <c r="A11" s="1" t="e">
        <f t="shared" si="0"/>
        <v>#REF!</v>
      </c>
      <c r="B11" s="5" t="e">
        <f t="shared" si="1"/>
        <v>#REF!</v>
      </c>
      <c r="C11" s="2" t="s">
        <v>3226</v>
      </c>
      <c r="D11" s="1" t="s">
        <v>3201</v>
      </c>
      <c r="E11" s="1" t="s">
        <v>55</v>
      </c>
      <c r="F11" s="38">
        <v>400</v>
      </c>
      <c r="G11" s="1" t="str">
        <f>Table131113[[#This Row],[Short Description]]</f>
        <v>Impera Connect-X MP6</v>
      </c>
      <c r="H11" s="64" t="s">
        <v>3202</v>
      </c>
      <c r="I11" s="1" t="s">
        <v>3203</v>
      </c>
      <c r="J11" s="1" t="s">
        <v>59</v>
      </c>
      <c r="K11" s="1" t="e">
        <f t="shared" si="2"/>
        <v>#REF!</v>
      </c>
      <c r="L11" s="1" t="e">
        <f t="shared" si="3"/>
        <v>#REF!</v>
      </c>
      <c r="M11" s="1" t="s">
        <v>2553</v>
      </c>
      <c r="N11" s="1"/>
      <c r="O11" s="1"/>
      <c r="P11" s="1"/>
      <c r="Q11" s="1"/>
      <c r="R11" s="6">
        <f>Table131113[[#This Row],[US MSRP]]</f>
        <v>400</v>
      </c>
      <c r="S11" s="1"/>
      <c r="T11" s="1"/>
      <c r="U11" s="1"/>
      <c r="V11" s="1"/>
      <c r="W11" s="1" t="e">
        <f t="shared" si="4"/>
        <v>#REF!</v>
      </c>
      <c r="X11" s="1" t="e">
        <f t="shared" si="5"/>
        <v>#REF!</v>
      </c>
      <c r="Y11" s="1" t="e">
        <f t="shared" si="6"/>
        <v>#REF!</v>
      </c>
      <c r="Z11" s="1" t="e">
        <f t="shared" si="7"/>
        <v>#REF!</v>
      </c>
      <c r="AA11" s="1" t="s">
        <v>75</v>
      </c>
      <c r="AB11" s="1" t="s">
        <v>263</v>
      </c>
      <c r="AC11" s="37" t="e">
        <f t="shared" si="8"/>
        <v>#REF!</v>
      </c>
      <c r="AD11" s="1" t="str">
        <f>Table131113[[#This Row],[Manufacturer''s Category]]</f>
        <v>Impera</v>
      </c>
      <c r="AE11" s="1"/>
      <c r="AF11" s="1" t="e">
        <f t="shared" si="9"/>
        <v>#REF!</v>
      </c>
      <c r="AG11" s="1"/>
    </row>
    <row r="12" spans="1:33" ht="41.1" customHeight="1" x14ac:dyDescent="0.3">
      <c r="A12" s="1" t="e">
        <f t="shared" si="0"/>
        <v>#REF!</v>
      </c>
      <c r="B12" s="5" t="e">
        <f t="shared" si="1"/>
        <v>#REF!</v>
      </c>
      <c r="C12" s="2" t="s">
        <v>2564</v>
      </c>
      <c r="D12" s="1" t="s">
        <v>2565</v>
      </c>
      <c r="E12" s="1" t="s">
        <v>55</v>
      </c>
      <c r="F12" s="38">
        <v>56</v>
      </c>
      <c r="G12" s="19" t="str">
        <f>Table131113[[#This Row],[Short Description]]</f>
        <v>KP-U8-RP</v>
      </c>
      <c r="H12" s="1" t="s">
        <v>2566</v>
      </c>
      <c r="I12" s="1" t="s">
        <v>2552</v>
      </c>
      <c r="J12" s="1" t="s">
        <v>3</v>
      </c>
      <c r="K12" s="1" t="e">
        <f t="shared" si="2"/>
        <v>#REF!</v>
      </c>
      <c r="L12" s="1" t="e">
        <f t="shared" si="3"/>
        <v>#REF!</v>
      </c>
      <c r="M12" s="1" t="s">
        <v>2553</v>
      </c>
      <c r="N12" s="1"/>
      <c r="O12" s="1"/>
      <c r="P12" s="1"/>
      <c r="Q12" s="1"/>
      <c r="R12" s="6">
        <f>Table131113[[#This Row],[US MSRP]]</f>
        <v>56</v>
      </c>
      <c r="S12" s="1"/>
      <c r="T12" s="1"/>
      <c r="U12" s="1"/>
      <c r="V12" s="1"/>
      <c r="W12" s="1" t="e">
        <f t="shared" si="4"/>
        <v>#REF!</v>
      </c>
      <c r="X12" s="1" t="e">
        <f t="shared" si="5"/>
        <v>#REF!</v>
      </c>
      <c r="Y12" s="1" t="e">
        <f t="shared" si="6"/>
        <v>#REF!</v>
      </c>
      <c r="Z12" s="1" t="e">
        <f t="shared" si="7"/>
        <v>#REF!</v>
      </c>
      <c r="AA12" s="1" t="s">
        <v>75</v>
      </c>
      <c r="AB12" s="1" t="s">
        <v>78</v>
      </c>
      <c r="AC12" s="37" t="e">
        <f t="shared" si="8"/>
        <v>#REF!</v>
      </c>
      <c r="AD12" s="1" t="str">
        <f>Table131113[[#This Row],[Manufacturer''s Category]]</f>
        <v>Impera</v>
      </c>
      <c r="AE12" s="1"/>
      <c r="AF12" s="1" t="e">
        <f t="shared" si="9"/>
        <v>#REF!</v>
      </c>
      <c r="AG12" s="1"/>
    </row>
    <row r="13" spans="1:33" ht="41.1" customHeight="1" x14ac:dyDescent="0.3">
      <c r="A13" s="1" t="e">
        <f t="shared" si="0"/>
        <v>#REF!</v>
      </c>
      <c r="B13" s="5" t="e">
        <f t="shared" si="1"/>
        <v>#REF!</v>
      </c>
      <c r="C13" s="2" t="s">
        <v>2567</v>
      </c>
      <c r="D13" s="1" t="s">
        <v>2568</v>
      </c>
      <c r="E13" s="1" t="s">
        <v>55</v>
      </c>
      <c r="F13" s="38">
        <v>56</v>
      </c>
      <c r="G13" s="19" t="str">
        <f>Table131113[[#This Row],[Short Description]]</f>
        <v>KP-U8-WB</v>
      </c>
      <c r="H13" s="1" t="s">
        <v>2569</v>
      </c>
      <c r="I13" s="1" t="s">
        <v>2552</v>
      </c>
      <c r="J13" s="1" t="s">
        <v>3</v>
      </c>
      <c r="K13" s="1" t="e">
        <f t="shared" si="2"/>
        <v>#REF!</v>
      </c>
      <c r="L13" s="1" t="e">
        <f t="shared" si="3"/>
        <v>#REF!</v>
      </c>
      <c r="M13" s="1" t="s">
        <v>2553</v>
      </c>
      <c r="N13" s="1"/>
      <c r="O13" s="1"/>
      <c r="P13" s="1"/>
      <c r="Q13" s="1"/>
      <c r="R13" s="6">
        <f>Table131113[[#This Row],[US MSRP]]</f>
        <v>56</v>
      </c>
      <c r="S13" s="1"/>
      <c r="T13" s="1"/>
      <c r="U13" s="1"/>
      <c r="V13" s="1"/>
      <c r="W13" s="1" t="e">
        <f t="shared" si="4"/>
        <v>#REF!</v>
      </c>
      <c r="X13" s="1" t="e">
        <f t="shared" si="5"/>
        <v>#REF!</v>
      </c>
      <c r="Y13" s="1" t="e">
        <f t="shared" si="6"/>
        <v>#REF!</v>
      </c>
      <c r="Z13" s="1" t="e">
        <f t="shared" si="7"/>
        <v>#REF!</v>
      </c>
      <c r="AA13" s="1" t="s">
        <v>75</v>
      </c>
      <c r="AB13" s="1" t="s">
        <v>78</v>
      </c>
      <c r="AC13" s="37" t="e">
        <f t="shared" si="8"/>
        <v>#REF!</v>
      </c>
      <c r="AD13" s="1" t="str">
        <f>Table131113[[#This Row],[Manufacturer''s Category]]</f>
        <v>Impera</v>
      </c>
      <c r="AE13" s="1"/>
      <c r="AF13" s="1" t="e">
        <f t="shared" si="9"/>
        <v>#REF!</v>
      </c>
      <c r="AG13" s="1"/>
    </row>
    <row r="14" spans="1:33" ht="41.1" customHeight="1" x14ac:dyDescent="0.3">
      <c r="A14" s="1" t="e">
        <f t="shared" si="0"/>
        <v>#REF!</v>
      </c>
      <c r="B14" s="5" t="e">
        <f t="shared" si="1"/>
        <v>#REF!</v>
      </c>
      <c r="C14" s="2" t="s">
        <v>2570</v>
      </c>
      <c r="D14" s="1" t="s">
        <v>2571</v>
      </c>
      <c r="E14" s="1" t="s">
        <v>55</v>
      </c>
      <c r="F14" s="38">
        <v>1376</v>
      </c>
      <c r="G14" s="19" t="str">
        <f>Table131113[[#This Row],[Short Description]]</f>
        <v>Tango</v>
      </c>
      <c r="H14" s="1" t="s">
        <v>2572</v>
      </c>
      <c r="I14" s="1" t="s">
        <v>2557</v>
      </c>
      <c r="J14" s="1" t="s">
        <v>59</v>
      </c>
      <c r="K14" s="1" t="e">
        <f t="shared" si="2"/>
        <v>#REF!</v>
      </c>
      <c r="L14" s="1" t="e">
        <f t="shared" si="3"/>
        <v>#REF!</v>
      </c>
      <c r="M14" s="1" t="s">
        <v>2553</v>
      </c>
      <c r="N14" s="1"/>
      <c r="O14" s="1"/>
      <c r="P14" s="1" t="s">
        <v>61</v>
      </c>
      <c r="Q14" s="1"/>
      <c r="R14" s="6">
        <f>Table131113[[#This Row],[US MSRP]]</f>
        <v>1376</v>
      </c>
      <c r="S14" s="1"/>
      <c r="T14" s="1"/>
      <c r="U14" s="1"/>
      <c r="V14" s="1"/>
      <c r="W14" s="1" t="e">
        <f t="shared" si="4"/>
        <v>#REF!</v>
      </c>
      <c r="X14" s="1" t="e">
        <f t="shared" si="5"/>
        <v>#REF!</v>
      </c>
      <c r="Y14" s="1" t="e">
        <f t="shared" si="6"/>
        <v>#REF!</v>
      </c>
      <c r="Z14" s="1" t="e">
        <f t="shared" si="7"/>
        <v>#REF!</v>
      </c>
      <c r="AA14" s="1" t="s">
        <v>75</v>
      </c>
      <c r="AB14" s="1" t="s">
        <v>263</v>
      </c>
      <c r="AC14" s="37" t="e">
        <f t="shared" si="8"/>
        <v>#REF!</v>
      </c>
      <c r="AD14" s="1" t="str">
        <f>Table131113[[#This Row],[Manufacturer''s Category]]</f>
        <v>Impera</v>
      </c>
      <c r="AE14" s="1"/>
      <c r="AF14" s="1" t="e">
        <f t="shared" si="9"/>
        <v>#REF!</v>
      </c>
      <c r="AG14" s="1"/>
    </row>
    <row r="15" spans="1:33" ht="41.1" customHeight="1" x14ac:dyDescent="0.3">
      <c r="A15" s="1" t="e">
        <f t="shared" si="0"/>
        <v>#REF!</v>
      </c>
      <c r="B15" s="5" t="e">
        <f t="shared" si="1"/>
        <v>#REF!</v>
      </c>
      <c r="C15" s="2" t="s">
        <v>2573</v>
      </c>
      <c r="D15" s="1" t="s">
        <v>2574</v>
      </c>
      <c r="E15" s="1" t="s">
        <v>55</v>
      </c>
      <c r="F15" s="38">
        <v>660</v>
      </c>
      <c r="G15" s="19" t="str">
        <f>Table131113[[#This Row],[Short Description]]</f>
        <v>Uniform 8U</v>
      </c>
      <c r="H15" s="1" t="s">
        <v>2575</v>
      </c>
      <c r="I15" s="1" t="s">
        <v>58</v>
      </c>
      <c r="J15" s="1" t="s">
        <v>59</v>
      </c>
      <c r="K15" s="1" t="e">
        <f t="shared" si="2"/>
        <v>#REF!</v>
      </c>
      <c r="L15" s="1" t="e">
        <f t="shared" si="3"/>
        <v>#REF!</v>
      </c>
      <c r="M15" s="1" t="s">
        <v>2553</v>
      </c>
      <c r="N15" s="1"/>
      <c r="O15" s="1"/>
      <c r="P15" s="1" t="s">
        <v>61</v>
      </c>
      <c r="Q15" s="1"/>
      <c r="R15" s="6">
        <f>Table131113[[#This Row],[US MSRP]]</f>
        <v>660</v>
      </c>
      <c r="S15" s="1"/>
      <c r="T15" s="1"/>
      <c r="U15" s="1"/>
      <c r="V15" s="1"/>
      <c r="W15" s="1" t="e">
        <f t="shared" si="4"/>
        <v>#REF!</v>
      </c>
      <c r="X15" s="1" t="e">
        <f t="shared" si="5"/>
        <v>#REF!</v>
      </c>
      <c r="Y15" s="1" t="e">
        <f t="shared" si="6"/>
        <v>#REF!</v>
      </c>
      <c r="Z15" s="1" t="e">
        <f t="shared" si="7"/>
        <v>#REF!</v>
      </c>
      <c r="AA15" s="1" t="s">
        <v>75</v>
      </c>
      <c r="AB15" s="1" t="s">
        <v>263</v>
      </c>
      <c r="AC15" s="37" t="e">
        <f t="shared" si="8"/>
        <v>#REF!</v>
      </c>
      <c r="AD15" s="1" t="str">
        <f>Table131113[[#This Row],[Manufacturer''s Category]]</f>
        <v>Impera</v>
      </c>
      <c r="AE15" s="1"/>
      <c r="AF15" s="1" t="e">
        <f t="shared" si="9"/>
        <v>#REF!</v>
      </c>
      <c r="AG15" s="1"/>
    </row>
    <row r="16" spans="1:33" ht="42" customHeight="1" x14ac:dyDescent="0.3">
      <c r="A16" s="1" t="e">
        <f t="shared" si="0"/>
        <v>#REF!</v>
      </c>
      <c r="B16" s="5" t="e">
        <f t="shared" si="1"/>
        <v>#REF!</v>
      </c>
      <c r="C16" s="58" t="s">
        <v>2576</v>
      </c>
      <c r="D16" s="7" t="s">
        <v>2577</v>
      </c>
      <c r="E16" s="7" t="s">
        <v>55</v>
      </c>
      <c r="F16" s="32">
        <v>12</v>
      </c>
      <c r="G16" s="19" t="str">
        <f>Table131113[[#This Row],[Short Description]]</f>
        <v>WP-1G-US-W</v>
      </c>
      <c r="H16" s="7" t="s">
        <v>2578</v>
      </c>
      <c r="I16" s="1" t="s">
        <v>2552</v>
      </c>
      <c r="J16" s="1" t="s">
        <v>3</v>
      </c>
      <c r="K16" s="1" t="e">
        <f t="shared" si="2"/>
        <v>#REF!</v>
      </c>
      <c r="L16" s="1" t="e">
        <f t="shared" si="3"/>
        <v>#REF!</v>
      </c>
      <c r="M16" s="1" t="s">
        <v>2553</v>
      </c>
      <c r="N16" s="1"/>
      <c r="O16" s="1"/>
      <c r="P16" s="1"/>
      <c r="Q16" s="1"/>
      <c r="R16" s="6">
        <f>Table131113[[#This Row],[US MSRP]]</f>
        <v>12</v>
      </c>
      <c r="S16" s="1"/>
      <c r="T16" s="1"/>
      <c r="U16" s="1"/>
      <c r="V16" s="1"/>
      <c r="W16" s="1" t="e">
        <f t="shared" si="4"/>
        <v>#REF!</v>
      </c>
      <c r="X16" s="1" t="e">
        <f t="shared" si="5"/>
        <v>#REF!</v>
      </c>
      <c r="Y16" s="1" t="e">
        <f t="shared" si="6"/>
        <v>#REF!</v>
      </c>
      <c r="Z16" s="1" t="e">
        <f t="shared" si="7"/>
        <v>#REF!</v>
      </c>
      <c r="AA16" s="1" t="s">
        <v>75</v>
      </c>
      <c r="AB16" s="1" t="s">
        <v>78</v>
      </c>
      <c r="AC16" s="37" t="e">
        <f t="shared" si="8"/>
        <v>#REF!</v>
      </c>
      <c r="AD16" s="1" t="str">
        <f>Table131113[[#This Row],[Manufacturer''s Category]]</f>
        <v>Impera</v>
      </c>
      <c r="AE16" s="1"/>
      <c r="AF16" s="1" t="e">
        <f t="shared" si="9"/>
        <v>#REF!</v>
      </c>
      <c r="AG16" s="10"/>
    </row>
    <row r="17" spans="1:33" ht="42" customHeight="1" x14ac:dyDescent="0.3">
      <c r="A17" s="1" t="e">
        <f t="shared" si="0"/>
        <v>#REF!</v>
      </c>
      <c r="B17" s="5" t="e">
        <f t="shared" si="1"/>
        <v>#REF!</v>
      </c>
      <c r="C17" s="58" t="s">
        <v>2579</v>
      </c>
      <c r="D17" s="7" t="s">
        <v>2580</v>
      </c>
      <c r="E17" s="7" t="s">
        <v>55</v>
      </c>
      <c r="F17" s="32">
        <v>18</v>
      </c>
      <c r="G17" s="19" t="str">
        <f>Table131113[[#This Row],[Short Description]]</f>
        <v>WP-2G-US-W</v>
      </c>
      <c r="H17" s="7" t="s">
        <v>2581</v>
      </c>
      <c r="I17" s="7" t="s">
        <v>2552</v>
      </c>
      <c r="J17" s="1" t="s">
        <v>3</v>
      </c>
      <c r="K17" s="1" t="e">
        <f t="shared" si="2"/>
        <v>#REF!</v>
      </c>
      <c r="L17" s="1" t="e">
        <f t="shared" si="3"/>
        <v>#REF!</v>
      </c>
      <c r="M17" s="1" t="s">
        <v>2553</v>
      </c>
      <c r="N17" s="1"/>
      <c r="O17" s="1"/>
      <c r="P17" s="1"/>
      <c r="Q17" s="1"/>
      <c r="R17" s="6">
        <f>Table131113[[#This Row],[US MSRP]]</f>
        <v>18</v>
      </c>
      <c r="S17" s="1"/>
      <c r="T17" s="1"/>
      <c r="U17" s="1"/>
      <c r="V17" s="1"/>
      <c r="W17" s="1" t="e">
        <f t="shared" si="4"/>
        <v>#REF!</v>
      </c>
      <c r="X17" s="1" t="e">
        <f t="shared" si="5"/>
        <v>#REF!</v>
      </c>
      <c r="Y17" s="1" t="e">
        <f t="shared" si="6"/>
        <v>#REF!</v>
      </c>
      <c r="Z17" s="1" t="e">
        <f t="shared" si="7"/>
        <v>#REF!</v>
      </c>
      <c r="AA17" s="1" t="s">
        <v>75</v>
      </c>
      <c r="AB17" s="1" t="s">
        <v>78</v>
      </c>
      <c r="AC17" s="37" t="e">
        <f t="shared" si="8"/>
        <v>#REF!</v>
      </c>
      <c r="AD17" s="1" t="str">
        <f>Table131113[[#This Row],[Manufacturer''s Category]]</f>
        <v>Impera</v>
      </c>
      <c r="AE17" s="1"/>
      <c r="AF17" s="1" t="e">
        <f t="shared" si="9"/>
        <v>#REF!</v>
      </c>
      <c r="AG17" s="10"/>
    </row>
    <row r="18" spans="1:33" ht="42" customHeight="1" x14ac:dyDescent="0.3">
      <c r="A18" s="1" t="e">
        <f t="shared" si="0"/>
        <v>#REF!</v>
      </c>
      <c r="B18" s="5" t="e">
        <f t="shared" si="1"/>
        <v>#REF!</v>
      </c>
      <c r="C18" s="58" t="s">
        <v>2582</v>
      </c>
      <c r="D18" s="7" t="s">
        <v>2583</v>
      </c>
      <c r="E18" s="7" t="s">
        <v>55</v>
      </c>
      <c r="F18" s="32">
        <v>18</v>
      </c>
      <c r="G18" s="19" t="str">
        <f>Table131113[[#This Row],[Short Description]]</f>
        <v>WP-D2G-W</v>
      </c>
      <c r="H18" s="7" t="s">
        <v>2584</v>
      </c>
      <c r="I18" s="7" t="s">
        <v>2552</v>
      </c>
      <c r="J18" s="1" t="s">
        <v>3</v>
      </c>
      <c r="K18" s="1" t="e">
        <f t="shared" si="2"/>
        <v>#REF!</v>
      </c>
      <c r="L18" s="1" t="e">
        <f t="shared" si="3"/>
        <v>#REF!</v>
      </c>
      <c r="M18" s="1" t="s">
        <v>2553</v>
      </c>
      <c r="N18" s="1"/>
      <c r="O18" s="1"/>
      <c r="P18" s="1"/>
      <c r="Q18" s="1"/>
      <c r="R18" s="6">
        <f>Table131113[[#This Row],[US MSRP]]</f>
        <v>18</v>
      </c>
      <c r="S18" s="1"/>
      <c r="T18" s="1"/>
      <c r="U18" s="1"/>
      <c r="V18" s="1"/>
      <c r="W18" s="1" t="e">
        <f t="shared" si="4"/>
        <v>#REF!</v>
      </c>
      <c r="X18" s="1" t="e">
        <f t="shared" si="5"/>
        <v>#REF!</v>
      </c>
      <c r="Y18" s="1" t="e">
        <f t="shared" si="6"/>
        <v>#REF!</v>
      </c>
      <c r="Z18" s="1" t="e">
        <f t="shared" si="7"/>
        <v>#REF!</v>
      </c>
      <c r="AA18" s="1" t="s">
        <v>75</v>
      </c>
      <c r="AB18" s="1" t="s">
        <v>78</v>
      </c>
      <c r="AC18" s="37" t="e">
        <f t="shared" si="8"/>
        <v>#REF!</v>
      </c>
      <c r="AD18" s="1" t="str">
        <f>Table131113[[#This Row],[Manufacturer''s Category]]</f>
        <v>Impera</v>
      </c>
      <c r="AE18" s="1"/>
      <c r="AF18" s="1" t="e">
        <f t="shared" si="9"/>
        <v>#REF!</v>
      </c>
      <c r="AG18" s="10"/>
    </row>
  </sheetData>
  <phoneticPr fontId="15" type="noConversion"/>
  <conditionalFormatting sqref="C16:C18">
    <cfRule type="duplicateValues" dxfId="14" priority="21"/>
  </conditionalFormatting>
  <conditionalFormatting sqref="D16:D18">
    <cfRule type="duplicateValues" dxfId="13" priority="22"/>
  </conditionalFormatting>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7BC7-FAC5-4454-9BC0-AD0605D36C99}">
  <dimension ref="A1:AG10"/>
  <sheetViews>
    <sheetView workbookViewId="0">
      <pane xSplit="4" ySplit="1" topLeftCell="E2" activePane="bottomRight" state="frozen"/>
      <selection pane="topRight" activeCell="E1" sqref="E1"/>
      <selection pane="bottomLeft" activeCell="A2" sqref="A2"/>
      <selection pane="bottomRight" activeCell="H6" sqref="H6"/>
    </sheetView>
  </sheetViews>
  <sheetFormatPr defaultRowHeight="13.2" x14ac:dyDescent="0.25"/>
  <cols>
    <col min="1" max="1" width="17.5546875" customWidth="1"/>
    <col min="2" max="2" width="19.44140625" customWidth="1"/>
    <col min="3" max="3" width="15.44140625" customWidth="1"/>
    <col min="4" max="4" width="28.44140625" customWidth="1"/>
    <col min="5" max="5" width="11.109375" customWidth="1"/>
    <col min="6" max="6" width="14.109375" customWidth="1"/>
    <col min="7" max="7" width="23.109375" bestFit="1" customWidth="1"/>
    <col min="8" max="8" width="44.88671875" customWidth="1"/>
    <col min="9" max="9" width="34.44140625" customWidth="1"/>
    <col min="10" max="10" width="10.5546875" customWidth="1"/>
    <col min="11" max="11" width="13.88671875" customWidth="1"/>
    <col min="12" max="12" width="10.5546875" customWidth="1"/>
    <col min="13" max="13" width="17" customWidth="1"/>
    <col min="14" max="14" width="18.88671875" customWidth="1"/>
    <col min="15" max="15" width="20" customWidth="1"/>
    <col min="16" max="16" width="23.44140625" customWidth="1"/>
    <col min="17" max="17" width="22.33203125" bestFit="1" customWidth="1"/>
    <col min="18" max="18" width="19.88671875" customWidth="1"/>
    <col min="19" max="19" width="10" customWidth="1"/>
    <col min="20" max="20" width="9.44140625" customWidth="1"/>
    <col min="21" max="21" width="14.5546875" customWidth="1"/>
    <col min="22" max="22" width="10.5546875" customWidth="1"/>
    <col min="23" max="23" width="16.109375" bestFit="1" customWidth="1"/>
    <col min="24" max="24" width="15.44140625" customWidth="1"/>
    <col min="25" max="25" width="12" customWidth="1"/>
    <col min="26" max="26" width="16.5546875" customWidth="1"/>
    <col min="27" max="27" width="16.44140625" customWidth="1"/>
    <col min="28" max="28" width="18.109375" bestFit="1" customWidth="1"/>
    <col min="29" max="29" width="21" customWidth="1"/>
    <col min="30" max="30" width="15.44140625" customWidth="1"/>
    <col min="31" max="31" width="15.33203125" customWidth="1"/>
    <col min="32" max="32" width="20.44140625" customWidth="1"/>
    <col min="33" max="33" width="72.109375" customWidth="1"/>
  </cols>
  <sheetData>
    <row r="1" spans="1:33" ht="30.9" customHeight="1" x14ac:dyDescent="0.3">
      <c r="A1" s="17" t="s">
        <v>8</v>
      </c>
      <c r="B1" s="17" t="s">
        <v>9</v>
      </c>
      <c r="C1" s="18" t="s">
        <v>10</v>
      </c>
      <c r="D1" s="17" t="s">
        <v>11</v>
      </c>
      <c r="E1" s="17" t="s">
        <v>12</v>
      </c>
      <c r="F1" s="17" t="s">
        <v>13</v>
      </c>
      <c r="G1" s="17" t="s">
        <v>26</v>
      </c>
      <c r="H1" s="17" t="s">
        <v>27</v>
      </c>
      <c r="I1" s="17" t="s">
        <v>28</v>
      </c>
      <c r="J1" s="17" t="s">
        <v>29</v>
      </c>
      <c r="K1" s="17" t="s">
        <v>30</v>
      </c>
      <c r="L1" s="17" t="s">
        <v>31</v>
      </c>
      <c r="M1" s="17" t="s">
        <v>32</v>
      </c>
      <c r="N1" s="17" t="s">
        <v>33</v>
      </c>
      <c r="O1" s="17" t="s">
        <v>34</v>
      </c>
      <c r="P1" s="17" t="s">
        <v>35</v>
      </c>
      <c r="Q1" s="17" t="s">
        <v>36</v>
      </c>
      <c r="R1" s="17" t="s">
        <v>37</v>
      </c>
      <c r="S1" s="17" t="s">
        <v>38</v>
      </c>
      <c r="T1" s="17" t="s">
        <v>39</v>
      </c>
      <c r="U1" s="17" t="s">
        <v>40</v>
      </c>
      <c r="V1" s="17" t="s">
        <v>41</v>
      </c>
      <c r="W1" s="17" t="s">
        <v>42</v>
      </c>
      <c r="X1" s="17" t="s">
        <v>43</v>
      </c>
      <c r="Y1" s="17" t="s">
        <v>44</v>
      </c>
      <c r="Z1" s="17" t="s">
        <v>45</v>
      </c>
      <c r="AA1" s="17" t="s">
        <v>46</v>
      </c>
      <c r="AB1" s="17" t="s">
        <v>47</v>
      </c>
      <c r="AC1" s="17" t="s">
        <v>48</v>
      </c>
      <c r="AD1" s="17" t="s">
        <v>49</v>
      </c>
      <c r="AE1" s="17" t="s">
        <v>50</v>
      </c>
      <c r="AF1" s="17" t="s">
        <v>51</v>
      </c>
      <c r="AG1" s="17" t="s">
        <v>52</v>
      </c>
    </row>
    <row r="2" spans="1:33" ht="42" customHeight="1" x14ac:dyDescent="0.3">
      <c r="A2" s="1" t="e">
        <f>Company</f>
        <v>#REF!</v>
      </c>
      <c r="B2" s="5" t="e">
        <f t="shared" ref="B2:B10" si="0">Effectivity_Date</f>
        <v>#REF!</v>
      </c>
      <c r="C2" s="39" t="s">
        <v>2585</v>
      </c>
      <c r="D2" s="1" t="s">
        <v>2586</v>
      </c>
      <c r="E2" s="1" t="s">
        <v>55</v>
      </c>
      <c r="F2" s="38">
        <v>1000</v>
      </c>
      <c r="G2" s="1" t="str">
        <f>Table1311[[#This Row],[Short Description]]</f>
        <v>Modena Hub</v>
      </c>
      <c r="H2" s="7" t="s">
        <v>2587</v>
      </c>
      <c r="I2" s="7" t="s">
        <v>2588</v>
      </c>
      <c r="J2" s="1" t="s">
        <v>59</v>
      </c>
      <c r="K2" s="1" t="e">
        <f>NotForSale</f>
        <v>#REF!</v>
      </c>
      <c r="L2" s="1" t="e">
        <f>ItemStatus</f>
        <v>#REF!</v>
      </c>
      <c r="M2" s="1" t="s">
        <v>2589</v>
      </c>
      <c r="N2" s="1"/>
      <c r="O2" s="1"/>
      <c r="P2" s="1" t="s">
        <v>61</v>
      </c>
      <c r="Q2" s="1"/>
      <c r="R2" s="6">
        <f>F2</f>
        <v>1000</v>
      </c>
      <c r="S2" s="1"/>
      <c r="T2" s="1"/>
      <c r="U2" s="1"/>
      <c r="V2" s="1"/>
      <c r="W2" s="1" t="e">
        <f>FOB</f>
        <v>#REF!</v>
      </c>
      <c r="X2" s="1" t="e">
        <f>Freight</f>
        <v>#REF!</v>
      </c>
      <c r="Y2" s="1" t="e">
        <f>DropShip</f>
        <v>#REF!</v>
      </c>
      <c r="Z2" s="1" t="e">
        <f>EnergyStar</f>
        <v>#REF!</v>
      </c>
      <c r="AA2" s="1" t="s">
        <v>75</v>
      </c>
      <c r="AB2" s="1" t="s">
        <v>78</v>
      </c>
      <c r="AC2" s="37" t="e">
        <f t="shared" ref="AC2:AC10" si="1">URL</f>
        <v>#REF!</v>
      </c>
      <c r="AD2" s="1" t="str">
        <f>Table1311[[#This Row],[Manufacturer''s Category]]</f>
        <v>Modena</v>
      </c>
      <c r="AE2" s="1"/>
      <c r="AF2" s="1" t="e">
        <f>InfoComm_Number</f>
        <v>#REF!</v>
      </c>
      <c r="AG2" s="1"/>
    </row>
    <row r="3" spans="1:33" ht="42" customHeight="1" x14ac:dyDescent="0.3">
      <c r="A3" s="1" t="e">
        <f>Company</f>
        <v>#REF!</v>
      </c>
      <c r="B3" s="5" t="e">
        <f t="shared" si="0"/>
        <v>#REF!</v>
      </c>
      <c r="C3" s="39" t="s">
        <v>2590</v>
      </c>
      <c r="D3" s="1" t="s">
        <v>2591</v>
      </c>
      <c r="E3" s="1" t="s">
        <v>55</v>
      </c>
      <c r="F3" s="38">
        <v>1200</v>
      </c>
      <c r="G3" s="1" t="s">
        <v>2591</v>
      </c>
      <c r="H3" s="7" t="s">
        <v>2592</v>
      </c>
      <c r="I3" s="7" t="s">
        <v>2588</v>
      </c>
      <c r="J3" s="1" t="s">
        <v>59</v>
      </c>
      <c r="K3" s="1" t="e">
        <f>NotForSale</f>
        <v>#REF!</v>
      </c>
      <c r="L3" s="1" t="e">
        <f>ItemStatus</f>
        <v>#REF!</v>
      </c>
      <c r="M3" s="1" t="s">
        <v>2589</v>
      </c>
      <c r="N3" s="1"/>
      <c r="O3" s="1"/>
      <c r="P3" s="1" t="s">
        <v>61</v>
      </c>
      <c r="Q3" s="1"/>
      <c r="R3" s="6">
        <f t="shared" ref="R3:R4" si="2">F3</f>
        <v>1200</v>
      </c>
      <c r="S3" s="1"/>
      <c r="T3" s="1"/>
      <c r="U3" s="1"/>
      <c r="V3" s="1"/>
      <c r="W3" s="1" t="e">
        <f>FOB</f>
        <v>#REF!</v>
      </c>
      <c r="X3" s="1" t="e">
        <f>Freight</f>
        <v>#REF!</v>
      </c>
      <c r="Y3" s="1" t="e">
        <f>DropShip</f>
        <v>#REF!</v>
      </c>
      <c r="Z3" s="1" t="e">
        <f>EnergyStar</f>
        <v>#REF!</v>
      </c>
      <c r="AA3" s="1" t="s">
        <v>75</v>
      </c>
      <c r="AB3" s="1" t="s">
        <v>78</v>
      </c>
      <c r="AC3" s="37" t="e">
        <f t="shared" si="1"/>
        <v>#REF!</v>
      </c>
      <c r="AD3" s="1" t="str">
        <f>Table1311[[#This Row],[Manufacturer''s Category]]</f>
        <v>Modena</v>
      </c>
      <c r="AE3" s="1"/>
      <c r="AF3" s="1" t="e">
        <f>InfoComm_Number</f>
        <v>#REF!</v>
      </c>
      <c r="AG3" s="1"/>
    </row>
    <row r="4" spans="1:33" ht="42" customHeight="1" x14ac:dyDescent="0.3">
      <c r="A4" s="1" t="e">
        <f>Company</f>
        <v>#REF!</v>
      </c>
      <c r="B4" s="5" t="e">
        <f t="shared" si="0"/>
        <v>#REF!</v>
      </c>
      <c r="C4" s="2" t="s">
        <v>2593</v>
      </c>
      <c r="D4" s="1" t="s">
        <v>2594</v>
      </c>
      <c r="E4" s="1" t="s">
        <v>55</v>
      </c>
      <c r="F4" s="38">
        <v>1500</v>
      </c>
      <c r="G4" s="1" t="s">
        <v>2594</v>
      </c>
      <c r="H4" s="7" t="s">
        <v>2595</v>
      </c>
      <c r="I4" s="7" t="s">
        <v>2588</v>
      </c>
      <c r="J4" s="1" t="s">
        <v>59</v>
      </c>
      <c r="K4" s="1" t="e">
        <f>NotForSale</f>
        <v>#REF!</v>
      </c>
      <c r="L4" s="1" t="e">
        <f>ItemStatus</f>
        <v>#REF!</v>
      </c>
      <c r="M4" s="1" t="s">
        <v>2589</v>
      </c>
      <c r="N4" s="1"/>
      <c r="O4" s="1"/>
      <c r="P4" s="1" t="s">
        <v>61</v>
      </c>
      <c r="Q4" s="1"/>
      <c r="R4" s="6">
        <f t="shared" si="2"/>
        <v>1500</v>
      </c>
      <c r="S4" s="1"/>
      <c r="T4" s="1"/>
      <c r="U4" s="1"/>
      <c r="V4" s="1"/>
      <c r="W4" s="1" t="e">
        <f>FOB</f>
        <v>#REF!</v>
      </c>
      <c r="X4" s="1" t="e">
        <f>Freight</f>
        <v>#REF!</v>
      </c>
      <c r="Y4" s="1" t="e">
        <f>DropShip</f>
        <v>#REF!</v>
      </c>
      <c r="Z4" s="1" t="e">
        <f>EnergyStar</f>
        <v>#REF!</v>
      </c>
      <c r="AA4" s="1" t="s">
        <v>75</v>
      </c>
      <c r="AB4" s="1" t="s">
        <v>78</v>
      </c>
      <c r="AC4" s="37" t="e">
        <f t="shared" si="1"/>
        <v>#REF!</v>
      </c>
      <c r="AD4" s="1" t="str">
        <f>Table1311[[#This Row],[Manufacturer''s Category]]</f>
        <v>Modena</v>
      </c>
      <c r="AE4" s="1"/>
      <c r="AF4" s="1" t="e">
        <f>InfoComm_Number</f>
        <v>#REF!</v>
      </c>
      <c r="AG4" s="33"/>
    </row>
    <row r="5" spans="1:33" ht="42" customHeight="1" x14ac:dyDescent="0.3">
      <c r="A5" s="1" t="s">
        <v>0</v>
      </c>
      <c r="B5" s="5" t="e">
        <f t="shared" si="0"/>
        <v>#REF!</v>
      </c>
      <c r="C5" s="2" t="s">
        <v>3311</v>
      </c>
      <c r="D5" s="1" t="s">
        <v>3312</v>
      </c>
      <c r="E5" s="1" t="s">
        <v>55</v>
      </c>
      <c r="F5" s="38">
        <v>3000</v>
      </c>
      <c r="G5" s="1" t="s">
        <v>3312</v>
      </c>
      <c r="H5" s="1" t="s">
        <v>3313</v>
      </c>
      <c r="I5" s="1" t="s">
        <v>2588</v>
      </c>
      <c r="J5" s="1" t="s">
        <v>56</v>
      </c>
      <c r="K5" s="1" t="s">
        <v>75</v>
      </c>
      <c r="L5" s="1" t="s">
        <v>4</v>
      </c>
      <c r="M5" s="1" t="s">
        <v>3314</v>
      </c>
      <c r="N5" s="1"/>
      <c r="O5" s="1"/>
      <c r="P5" s="1"/>
      <c r="Q5" s="1"/>
      <c r="R5" s="6">
        <v>3000</v>
      </c>
      <c r="S5" s="1"/>
      <c r="T5" s="1"/>
      <c r="U5" s="1"/>
      <c r="V5" s="1"/>
      <c r="W5" s="1" t="s">
        <v>5</v>
      </c>
      <c r="X5" s="1" t="s">
        <v>6</v>
      </c>
      <c r="Y5" s="1" t="s">
        <v>75</v>
      </c>
      <c r="Z5" s="1"/>
      <c r="AA5" s="1" t="s">
        <v>75</v>
      </c>
      <c r="AB5" s="1" t="s">
        <v>78</v>
      </c>
      <c r="AC5" s="37" t="e">
        <f t="shared" si="1"/>
        <v>#REF!</v>
      </c>
      <c r="AD5" s="1" t="s">
        <v>2589</v>
      </c>
      <c r="AE5" s="1"/>
      <c r="AF5" s="1">
        <v>4911</v>
      </c>
      <c r="AG5" s="1" t="s">
        <v>3619</v>
      </c>
    </row>
    <row r="6" spans="1:33" ht="42" customHeight="1" x14ac:dyDescent="0.3">
      <c r="A6" s="1" t="e">
        <f>Company</f>
        <v>#REF!</v>
      </c>
      <c r="B6" s="5" t="e">
        <f t="shared" si="0"/>
        <v>#REF!</v>
      </c>
      <c r="C6" s="2" t="s">
        <v>3232</v>
      </c>
      <c r="D6" s="1" t="s">
        <v>3233</v>
      </c>
      <c r="E6" s="1" t="s">
        <v>55</v>
      </c>
      <c r="F6" s="38">
        <v>1500</v>
      </c>
      <c r="G6" s="1" t="s">
        <v>3233</v>
      </c>
      <c r="H6" s="1" t="s">
        <v>3234</v>
      </c>
      <c r="I6" s="1" t="s">
        <v>3235</v>
      </c>
      <c r="J6" s="1" t="s">
        <v>56</v>
      </c>
      <c r="K6" s="1" t="s">
        <v>75</v>
      </c>
      <c r="L6" s="1" t="s">
        <v>4</v>
      </c>
      <c r="M6" s="1" t="s">
        <v>3235</v>
      </c>
      <c r="N6" s="1"/>
      <c r="O6" s="1"/>
      <c r="P6" s="1"/>
      <c r="Q6" s="1"/>
      <c r="R6" s="6">
        <v>1500</v>
      </c>
      <c r="S6" s="1"/>
      <c r="T6" s="1"/>
      <c r="U6" s="1"/>
      <c r="V6" s="1"/>
      <c r="W6" s="1" t="s">
        <v>5</v>
      </c>
      <c r="X6" s="1" t="s">
        <v>6</v>
      </c>
      <c r="Y6" s="1" t="s">
        <v>75</v>
      </c>
      <c r="Z6" s="1"/>
      <c r="AA6" s="1" t="s">
        <v>75</v>
      </c>
      <c r="AB6" s="1" t="s">
        <v>78</v>
      </c>
      <c r="AC6" s="37" t="e">
        <f t="shared" si="1"/>
        <v>#REF!</v>
      </c>
      <c r="AD6" s="1" t="s">
        <v>2589</v>
      </c>
      <c r="AE6" s="1"/>
      <c r="AF6" s="1">
        <v>4911</v>
      </c>
      <c r="AG6" s="1" t="s">
        <v>3619</v>
      </c>
    </row>
    <row r="7" spans="1:33" ht="42" customHeight="1" x14ac:dyDescent="0.3">
      <c r="A7" s="1" t="e">
        <f>Company</f>
        <v>#REF!</v>
      </c>
      <c r="B7" s="5" t="e">
        <f t="shared" si="0"/>
        <v>#REF!</v>
      </c>
      <c r="C7" s="2" t="s">
        <v>100</v>
      </c>
      <c r="D7" s="1" t="s">
        <v>3131</v>
      </c>
      <c r="E7" s="1" t="s">
        <v>55</v>
      </c>
      <c r="F7" s="38">
        <v>244</v>
      </c>
      <c r="G7" s="1" t="s">
        <v>3131</v>
      </c>
      <c r="H7" s="1" t="s">
        <v>3315</v>
      </c>
      <c r="I7" s="1" t="s">
        <v>3246</v>
      </c>
      <c r="J7" s="1" t="s">
        <v>75</v>
      </c>
      <c r="K7" s="1" t="s">
        <v>75</v>
      </c>
      <c r="L7" s="1" t="s">
        <v>4</v>
      </c>
      <c r="M7" s="1" t="s">
        <v>3246</v>
      </c>
      <c r="N7" s="1"/>
      <c r="O7" s="1"/>
      <c r="P7" s="1"/>
      <c r="Q7" s="1"/>
      <c r="R7" s="6">
        <v>244</v>
      </c>
      <c r="S7" s="1"/>
      <c r="T7" s="1"/>
      <c r="U7" s="1"/>
      <c r="V7" s="1"/>
      <c r="W7" s="1" t="s">
        <v>5</v>
      </c>
      <c r="X7" s="1" t="s">
        <v>6</v>
      </c>
      <c r="Y7" s="1" t="s">
        <v>75</v>
      </c>
      <c r="Z7" s="1" t="s">
        <v>75</v>
      </c>
      <c r="AA7" s="1" t="s">
        <v>75</v>
      </c>
      <c r="AB7" s="1" t="s">
        <v>78</v>
      </c>
      <c r="AC7" s="37" t="e">
        <f t="shared" si="1"/>
        <v>#REF!</v>
      </c>
      <c r="AD7" s="1" t="s">
        <v>2589</v>
      </c>
      <c r="AE7" s="1"/>
      <c r="AF7" s="1">
        <v>4911</v>
      </c>
      <c r="AG7" s="1"/>
    </row>
    <row r="8" spans="1:33" ht="42" customHeight="1" x14ac:dyDescent="0.3">
      <c r="A8" s="1" t="e">
        <f>Company</f>
        <v>#REF!</v>
      </c>
      <c r="B8" s="5" t="e">
        <f t="shared" si="0"/>
        <v>#REF!</v>
      </c>
      <c r="C8" s="2" t="s">
        <v>3133</v>
      </c>
      <c r="D8" s="1" t="s">
        <v>3134</v>
      </c>
      <c r="E8" s="1" t="s">
        <v>55</v>
      </c>
      <c r="F8" s="38">
        <v>244</v>
      </c>
      <c r="G8" s="1" t="s">
        <v>3134</v>
      </c>
      <c r="H8" s="1" t="s">
        <v>3316</v>
      </c>
      <c r="I8" s="1" t="s">
        <v>3246</v>
      </c>
      <c r="J8" s="1" t="s">
        <v>75</v>
      </c>
      <c r="K8" s="1" t="s">
        <v>75</v>
      </c>
      <c r="L8" s="1" t="s">
        <v>4</v>
      </c>
      <c r="M8" s="1" t="s">
        <v>3246</v>
      </c>
      <c r="N8" s="1"/>
      <c r="O8" s="1"/>
      <c r="P8" s="1"/>
      <c r="Q8" s="1"/>
      <c r="R8" s="6">
        <v>244</v>
      </c>
      <c r="S8" s="1"/>
      <c r="T8" s="1"/>
      <c r="U8" s="1"/>
      <c r="V8" s="1"/>
      <c r="W8" s="1" t="s">
        <v>5</v>
      </c>
      <c r="X8" s="1" t="s">
        <v>6</v>
      </c>
      <c r="Y8" s="1" t="s">
        <v>75</v>
      </c>
      <c r="Z8" s="1" t="s">
        <v>75</v>
      </c>
      <c r="AA8" s="1" t="s">
        <v>75</v>
      </c>
      <c r="AB8" s="1" t="s">
        <v>78</v>
      </c>
      <c r="AC8" s="37" t="e">
        <f t="shared" si="1"/>
        <v>#REF!</v>
      </c>
      <c r="AD8" s="1" t="s">
        <v>2589</v>
      </c>
      <c r="AE8" s="1"/>
      <c r="AF8" s="1">
        <v>4911</v>
      </c>
      <c r="AG8" s="1"/>
    </row>
    <row r="9" spans="1:33" ht="42" customHeight="1" x14ac:dyDescent="0.3">
      <c r="A9" s="1" t="e">
        <f>Company</f>
        <v>#REF!</v>
      </c>
      <c r="B9" s="5" t="e">
        <f t="shared" si="0"/>
        <v>#REF!</v>
      </c>
      <c r="C9" s="2" t="s">
        <v>101</v>
      </c>
      <c r="D9" s="1" t="s">
        <v>3132</v>
      </c>
      <c r="E9" s="1" t="s">
        <v>55</v>
      </c>
      <c r="F9" s="38">
        <v>244</v>
      </c>
      <c r="G9" s="1" t="s">
        <v>3132</v>
      </c>
      <c r="H9" s="1" t="s">
        <v>3317</v>
      </c>
      <c r="I9" s="1" t="s">
        <v>3246</v>
      </c>
      <c r="J9" s="1" t="s">
        <v>75</v>
      </c>
      <c r="K9" s="1" t="s">
        <v>75</v>
      </c>
      <c r="L9" s="1" t="s">
        <v>4</v>
      </c>
      <c r="M9" s="1" t="s">
        <v>3246</v>
      </c>
      <c r="N9" s="1"/>
      <c r="O9" s="1"/>
      <c r="P9" s="1"/>
      <c r="Q9" s="1"/>
      <c r="R9" s="6">
        <v>244</v>
      </c>
      <c r="S9" s="1"/>
      <c r="T9" s="1"/>
      <c r="U9" s="1"/>
      <c r="V9" s="1"/>
      <c r="W9" s="1" t="s">
        <v>5</v>
      </c>
      <c r="X9" s="1" t="s">
        <v>6</v>
      </c>
      <c r="Y9" s="1" t="s">
        <v>75</v>
      </c>
      <c r="Z9" s="1" t="s">
        <v>75</v>
      </c>
      <c r="AA9" s="1" t="s">
        <v>75</v>
      </c>
      <c r="AB9" s="1" t="s">
        <v>78</v>
      </c>
      <c r="AC9" s="37" t="e">
        <f t="shared" si="1"/>
        <v>#REF!</v>
      </c>
      <c r="AD9" s="1" t="s">
        <v>2589</v>
      </c>
      <c r="AE9" s="1"/>
      <c r="AF9" s="1">
        <v>4911</v>
      </c>
      <c r="AG9" s="1"/>
    </row>
    <row r="10" spans="1:33" ht="42" customHeight="1" x14ac:dyDescent="0.3">
      <c r="A10" s="1" t="e">
        <f>Company</f>
        <v>#REF!</v>
      </c>
      <c r="B10" s="5" t="e">
        <f t="shared" si="0"/>
        <v>#REF!</v>
      </c>
      <c r="C10" s="2" t="s">
        <v>3135</v>
      </c>
      <c r="D10" s="1" t="s">
        <v>3136</v>
      </c>
      <c r="E10" s="1" t="s">
        <v>55</v>
      </c>
      <c r="F10" s="38">
        <v>244</v>
      </c>
      <c r="G10" s="1" t="s">
        <v>3136</v>
      </c>
      <c r="H10" s="1" t="s">
        <v>3318</v>
      </c>
      <c r="I10" s="1" t="s">
        <v>3246</v>
      </c>
      <c r="J10" s="1" t="s">
        <v>75</v>
      </c>
      <c r="K10" s="1" t="s">
        <v>75</v>
      </c>
      <c r="L10" s="1" t="s">
        <v>4</v>
      </c>
      <c r="M10" s="1" t="s">
        <v>3246</v>
      </c>
      <c r="N10" s="1"/>
      <c r="O10" s="1"/>
      <c r="P10" s="1"/>
      <c r="Q10" s="1"/>
      <c r="R10" s="6">
        <v>244</v>
      </c>
      <c r="S10" s="1"/>
      <c r="T10" s="1"/>
      <c r="U10" s="1"/>
      <c r="V10" s="1"/>
      <c r="W10" s="1" t="s">
        <v>5</v>
      </c>
      <c r="X10" s="1" t="s">
        <v>6</v>
      </c>
      <c r="Y10" s="1" t="s">
        <v>75</v>
      </c>
      <c r="Z10" s="1" t="s">
        <v>75</v>
      </c>
      <c r="AA10" s="1" t="s">
        <v>75</v>
      </c>
      <c r="AB10" s="1" t="s">
        <v>78</v>
      </c>
      <c r="AC10" s="37" t="e">
        <f t="shared" si="1"/>
        <v>#REF!</v>
      </c>
      <c r="AD10" s="1" t="s">
        <v>2589</v>
      </c>
      <c r="AE10" s="1"/>
      <c r="AF10" s="1">
        <v>4911</v>
      </c>
      <c r="AG10"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EB50F-68B9-4A4F-868A-646D3DFC1492}">
  <dimension ref="A1:V40"/>
  <sheetViews>
    <sheetView workbookViewId="0">
      <pane xSplit="4" ySplit="1" topLeftCell="E2" activePane="bottomRight" state="frozen"/>
      <selection pane="topRight" activeCell="E1" sqref="E1"/>
      <selection pane="bottomLeft" activeCell="A2" sqref="A2"/>
      <selection pane="bottomRight" activeCell="O5" sqref="O5"/>
    </sheetView>
  </sheetViews>
  <sheetFormatPr defaultRowHeight="13.2" x14ac:dyDescent="0.25"/>
  <cols>
    <col min="1" max="1" width="17.5546875" customWidth="1"/>
    <col min="2" max="2" width="19.44140625" customWidth="1"/>
    <col min="3" max="3" width="15.44140625" customWidth="1"/>
    <col min="4" max="4" width="28.44140625" customWidth="1"/>
    <col min="5" max="5" width="11.109375" customWidth="1"/>
    <col min="6" max="6" width="14.109375" customWidth="1"/>
    <col min="7" max="7" width="23.109375" bestFit="1" customWidth="1"/>
    <col min="8" max="8" width="56.33203125" customWidth="1"/>
    <col min="9" max="9" width="34.44140625" customWidth="1"/>
    <col min="10" max="10" width="10.5546875" customWidth="1"/>
    <col min="11" max="11" width="17" customWidth="1"/>
    <col min="12" max="12" width="16.109375" bestFit="1" customWidth="1"/>
    <col min="13" max="13" width="15.44140625" customWidth="1"/>
    <col min="14" max="14" width="12" customWidth="1"/>
    <col min="15" max="15" width="16.5546875" customWidth="1"/>
    <col min="16" max="16" width="16.44140625" customWidth="1"/>
    <col min="17" max="17" width="18.109375" bestFit="1" customWidth="1"/>
    <col min="18" max="18" width="21" customWidth="1"/>
    <col min="19" max="19" width="15.44140625" customWidth="1"/>
    <col min="20" max="20" width="15.33203125" customWidth="1"/>
    <col min="21" max="21" width="20.44140625" customWidth="1"/>
    <col min="22" max="22" width="72.109375" customWidth="1"/>
  </cols>
  <sheetData>
    <row r="1" spans="1:22" ht="31.2" x14ac:dyDescent="0.3">
      <c r="A1" s="17" t="s">
        <v>8</v>
      </c>
      <c r="B1" s="17" t="s">
        <v>9</v>
      </c>
      <c r="C1" s="18" t="s">
        <v>10</v>
      </c>
      <c r="D1" s="17" t="s">
        <v>11</v>
      </c>
      <c r="E1" s="17" t="s">
        <v>12</v>
      </c>
      <c r="F1" s="17" t="s">
        <v>13</v>
      </c>
      <c r="G1" s="17" t="s">
        <v>26</v>
      </c>
      <c r="H1" s="17" t="s">
        <v>27</v>
      </c>
      <c r="I1" s="17" t="s">
        <v>28</v>
      </c>
      <c r="J1" s="17" t="s">
        <v>31</v>
      </c>
      <c r="K1" s="17" t="s">
        <v>32</v>
      </c>
      <c r="L1" s="17" t="s">
        <v>42</v>
      </c>
      <c r="M1" s="17" t="s">
        <v>43</v>
      </c>
      <c r="N1" s="17" t="s">
        <v>44</v>
      </c>
      <c r="O1" s="17" t="s">
        <v>45</v>
      </c>
      <c r="P1" s="17" t="s">
        <v>46</v>
      </c>
      <c r="Q1" s="17" t="s">
        <v>47</v>
      </c>
      <c r="R1" s="17" t="s">
        <v>48</v>
      </c>
      <c r="S1" s="17" t="s">
        <v>49</v>
      </c>
      <c r="T1" s="17" t="s">
        <v>50</v>
      </c>
      <c r="U1" s="17" t="s">
        <v>51</v>
      </c>
      <c r="V1" s="17" t="s">
        <v>52</v>
      </c>
    </row>
    <row r="2" spans="1:22" ht="42" customHeight="1" x14ac:dyDescent="0.3">
      <c r="A2" s="1" t="e">
        <f t="shared" ref="A2:A8" si="0">Company</f>
        <v>#REF!</v>
      </c>
      <c r="B2" s="5" t="e">
        <f t="shared" ref="B2:B40" si="1">Effectivity_Date</f>
        <v>#REF!</v>
      </c>
      <c r="C2" s="58" t="s">
        <v>3543</v>
      </c>
      <c r="D2" s="7" t="s">
        <v>3544</v>
      </c>
      <c r="E2" s="7" t="s">
        <v>55</v>
      </c>
      <c r="F2" s="32">
        <v>7300</v>
      </c>
      <c r="G2" s="7" t="s">
        <v>3544</v>
      </c>
      <c r="H2" s="7" t="s">
        <v>3545</v>
      </c>
      <c r="I2" s="1" t="s">
        <v>2535</v>
      </c>
      <c r="J2" s="7" t="s">
        <v>4</v>
      </c>
      <c r="K2" s="7" t="s">
        <v>394</v>
      </c>
      <c r="L2" s="7" t="s">
        <v>5</v>
      </c>
      <c r="M2" s="7" t="s">
        <v>6</v>
      </c>
      <c r="N2" s="7" t="s">
        <v>75</v>
      </c>
      <c r="O2" s="1" t="s">
        <v>75</v>
      </c>
      <c r="P2" s="1" t="s">
        <v>75</v>
      </c>
      <c r="Q2" s="1" t="s">
        <v>3331</v>
      </c>
      <c r="R2" s="52" t="e">
        <f t="shared" ref="R2:R40" si="2">URL</f>
        <v>#REF!</v>
      </c>
      <c r="S2" s="7" t="s">
        <v>394</v>
      </c>
      <c r="T2" s="7" t="s">
        <v>3331</v>
      </c>
      <c r="U2" s="7">
        <v>4911</v>
      </c>
      <c r="V2" s="10" t="s">
        <v>3533</v>
      </c>
    </row>
    <row r="3" spans="1:22" ht="42" customHeight="1" x14ac:dyDescent="0.3">
      <c r="A3" s="1" t="e">
        <f t="shared" si="0"/>
        <v>#REF!</v>
      </c>
      <c r="B3" s="5" t="e">
        <f t="shared" si="1"/>
        <v>#REF!</v>
      </c>
      <c r="C3" s="58" t="s">
        <v>3546</v>
      </c>
      <c r="D3" s="7" t="s">
        <v>3547</v>
      </c>
      <c r="E3" s="7" t="s">
        <v>55</v>
      </c>
      <c r="F3" s="32">
        <v>7300</v>
      </c>
      <c r="G3" s="7" t="s">
        <v>3547</v>
      </c>
      <c r="H3" s="7" t="s">
        <v>3548</v>
      </c>
      <c r="I3" s="1" t="s">
        <v>2535</v>
      </c>
      <c r="J3" s="7" t="s">
        <v>4</v>
      </c>
      <c r="K3" s="7" t="s">
        <v>394</v>
      </c>
      <c r="L3" s="7" t="s">
        <v>5</v>
      </c>
      <c r="M3" s="7" t="s">
        <v>6</v>
      </c>
      <c r="N3" s="7" t="s">
        <v>75</v>
      </c>
      <c r="O3" s="1" t="s">
        <v>75</v>
      </c>
      <c r="P3" s="1" t="s">
        <v>75</v>
      </c>
      <c r="Q3" s="1" t="s">
        <v>3331</v>
      </c>
      <c r="R3" s="52" t="e">
        <f t="shared" si="2"/>
        <v>#REF!</v>
      </c>
      <c r="S3" s="7" t="s">
        <v>394</v>
      </c>
      <c r="T3" s="7" t="s">
        <v>3331</v>
      </c>
      <c r="U3" s="7">
        <v>4911</v>
      </c>
      <c r="V3" s="10" t="s">
        <v>3533</v>
      </c>
    </row>
    <row r="4" spans="1:22" ht="42" customHeight="1" x14ac:dyDescent="0.3">
      <c r="A4" s="1" t="e">
        <f t="shared" si="0"/>
        <v>#REF!</v>
      </c>
      <c r="B4" s="5" t="e">
        <f t="shared" si="1"/>
        <v>#REF!</v>
      </c>
      <c r="C4" s="58" t="s">
        <v>3549</v>
      </c>
      <c r="D4" s="7" t="s">
        <v>3550</v>
      </c>
      <c r="E4" s="7" t="s">
        <v>55</v>
      </c>
      <c r="F4" s="32">
        <v>8300</v>
      </c>
      <c r="G4" s="7" t="s">
        <v>3550</v>
      </c>
      <c r="H4" s="7" t="s">
        <v>3551</v>
      </c>
      <c r="I4" s="1" t="s">
        <v>2535</v>
      </c>
      <c r="J4" s="7" t="s">
        <v>4</v>
      </c>
      <c r="K4" s="7" t="s">
        <v>394</v>
      </c>
      <c r="L4" s="7" t="s">
        <v>5</v>
      </c>
      <c r="M4" s="7" t="s">
        <v>6</v>
      </c>
      <c r="N4" s="7" t="s">
        <v>75</v>
      </c>
      <c r="O4" s="1" t="s">
        <v>75</v>
      </c>
      <c r="P4" s="1" t="s">
        <v>75</v>
      </c>
      <c r="Q4" s="1" t="s">
        <v>3331</v>
      </c>
      <c r="R4" s="52" t="e">
        <f t="shared" si="2"/>
        <v>#REF!</v>
      </c>
      <c r="S4" s="7" t="s">
        <v>394</v>
      </c>
      <c r="T4" s="7" t="s">
        <v>3331</v>
      </c>
      <c r="U4" s="7">
        <v>4911</v>
      </c>
      <c r="V4" s="10" t="s">
        <v>3552</v>
      </c>
    </row>
    <row r="5" spans="1:22" ht="42" customHeight="1" x14ac:dyDescent="0.3">
      <c r="A5" s="1" t="e">
        <f t="shared" si="0"/>
        <v>#REF!</v>
      </c>
      <c r="B5" s="5" t="e">
        <f t="shared" si="1"/>
        <v>#REF!</v>
      </c>
      <c r="C5" s="58" t="s">
        <v>3553</v>
      </c>
      <c r="D5" s="7" t="s">
        <v>3554</v>
      </c>
      <c r="E5" s="7" t="s">
        <v>55</v>
      </c>
      <c r="F5" s="32">
        <v>8300</v>
      </c>
      <c r="G5" s="7" t="s">
        <v>3554</v>
      </c>
      <c r="H5" s="7" t="s">
        <v>3555</v>
      </c>
      <c r="I5" s="1" t="s">
        <v>2535</v>
      </c>
      <c r="J5" s="7" t="s">
        <v>4</v>
      </c>
      <c r="K5" s="7" t="s">
        <v>394</v>
      </c>
      <c r="L5" s="7" t="s">
        <v>5</v>
      </c>
      <c r="M5" s="7" t="s">
        <v>6</v>
      </c>
      <c r="N5" s="7" t="s">
        <v>75</v>
      </c>
      <c r="O5" s="1" t="s">
        <v>75</v>
      </c>
      <c r="P5" s="1" t="s">
        <v>75</v>
      </c>
      <c r="Q5" s="1" t="s">
        <v>3331</v>
      </c>
      <c r="R5" s="52" t="e">
        <f t="shared" si="2"/>
        <v>#REF!</v>
      </c>
      <c r="S5" s="7" t="s">
        <v>394</v>
      </c>
      <c r="T5" s="7" t="s">
        <v>3331</v>
      </c>
      <c r="U5" s="7">
        <v>4911</v>
      </c>
      <c r="V5" s="10" t="s">
        <v>3552</v>
      </c>
    </row>
    <row r="6" spans="1:22" ht="42" customHeight="1" x14ac:dyDescent="0.3">
      <c r="A6" s="1" t="e">
        <f t="shared" si="0"/>
        <v>#REF!</v>
      </c>
      <c r="B6" s="5" t="e">
        <f t="shared" si="1"/>
        <v>#REF!</v>
      </c>
      <c r="C6" s="58" t="s">
        <v>3219</v>
      </c>
      <c r="D6" s="7" t="s">
        <v>2596</v>
      </c>
      <c r="E6" s="7" t="s">
        <v>55</v>
      </c>
      <c r="F6" s="32">
        <v>2000</v>
      </c>
      <c r="G6" s="7" t="str">
        <f>Table131114[[#This Row],[Short Description]]</f>
        <v>Parlé ABC 2500</v>
      </c>
      <c r="H6" s="7" t="s">
        <v>2597</v>
      </c>
      <c r="I6" s="7" t="s">
        <v>2598</v>
      </c>
      <c r="J6" s="7" t="e">
        <f>ItemStatus</f>
        <v>#REF!</v>
      </c>
      <c r="K6" s="7" t="s">
        <v>2599</v>
      </c>
      <c r="L6" s="7" t="e">
        <f>FOB</f>
        <v>#REF!</v>
      </c>
      <c r="M6" s="7" t="e">
        <f>Freight</f>
        <v>#REF!</v>
      </c>
      <c r="N6" s="7" t="e">
        <f>DropShip</f>
        <v>#REF!</v>
      </c>
      <c r="O6" s="1" t="e">
        <f>EnergyStar</f>
        <v>#REF!</v>
      </c>
      <c r="P6" s="1" t="s">
        <v>3</v>
      </c>
      <c r="Q6" s="1" t="s">
        <v>78</v>
      </c>
      <c r="R6" s="52" t="e">
        <f t="shared" si="2"/>
        <v>#REF!</v>
      </c>
      <c r="S6" s="7" t="str">
        <f>Table131114[[#This Row],[Manufacturer''s Category]]</f>
        <v>Parlé</v>
      </c>
      <c r="T6" s="7"/>
      <c r="U6" s="7" t="e">
        <f>InfoComm_Number</f>
        <v>#REF!</v>
      </c>
      <c r="V6" s="10"/>
    </row>
    <row r="7" spans="1:22" ht="42" customHeight="1" x14ac:dyDescent="0.3">
      <c r="A7" s="1" t="e">
        <f t="shared" si="0"/>
        <v>#REF!</v>
      </c>
      <c r="B7" s="5" t="e">
        <f t="shared" si="1"/>
        <v>#REF!</v>
      </c>
      <c r="C7" s="58" t="s">
        <v>3204</v>
      </c>
      <c r="D7" s="7" t="s">
        <v>3205</v>
      </c>
      <c r="E7" s="7" t="s">
        <v>55</v>
      </c>
      <c r="F7" s="32">
        <v>2200</v>
      </c>
      <c r="G7" s="7" t="str">
        <f>Table131114[[#This Row],[Short Description]]</f>
        <v>Parlé ABC 2500a</v>
      </c>
      <c r="H7" s="7" t="s">
        <v>3208</v>
      </c>
      <c r="I7" s="7" t="s">
        <v>2598</v>
      </c>
      <c r="J7" s="7" t="e">
        <f>ItemStatus</f>
        <v>#REF!</v>
      </c>
      <c r="K7" s="7" t="s">
        <v>394</v>
      </c>
      <c r="L7" s="7" t="e">
        <f>FOB</f>
        <v>#REF!</v>
      </c>
      <c r="M7" s="7" t="e">
        <f>Freight</f>
        <v>#REF!</v>
      </c>
      <c r="N7" s="7" t="e">
        <f>DropShip</f>
        <v>#REF!</v>
      </c>
      <c r="O7" s="1" t="e">
        <f>EnergyStar</f>
        <v>#REF!</v>
      </c>
      <c r="P7" s="1" t="s">
        <v>3</v>
      </c>
      <c r="Q7" s="1" t="s">
        <v>78</v>
      </c>
      <c r="R7" s="52" t="e">
        <f t="shared" si="2"/>
        <v>#REF!</v>
      </c>
      <c r="S7" s="7" t="str">
        <f>Table131114[[#This Row],[Manufacturer''s Category]]</f>
        <v>Biamp</v>
      </c>
      <c r="T7" s="7"/>
      <c r="U7" s="7" t="e">
        <f>InfoComm_Number</f>
        <v>#REF!</v>
      </c>
      <c r="V7" s="10"/>
    </row>
    <row r="8" spans="1:22" ht="42" customHeight="1" x14ac:dyDescent="0.3">
      <c r="A8" s="1" t="e">
        <f t="shared" si="0"/>
        <v>#REF!</v>
      </c>
      <c r="B8" s="5" t="e">
        <f t="shared" si="1"/>
        <v>#REF!</v>
      </c>
      <c r="C8" s="58" t="s">
        <v>3556</v>
      </c>
      <c r="D8" s="7" t="s">
        <v>3557</v>
      </c>
      <c r="E8" s="7" t="s">
        <v>55</v>
      </c>
      <c r="F8" s="32">
        <v>3000</v>
      </c>
      <c r="G8" s="7" t="s">
        <v>3557</v>
      </c>
      <c r="H8" s="7" t="s">
        <v>3558</v>
      </c>
      <c r="I8" s="7" t="s">
        <v>3559</v>
      </c>
      <c r="J8" s="7" t="s">
        <v>4</v>
      </c>
      <c r="K8" s="7" t="s">
        <v>2599</v>
      </c>
      <c r="L8" s="7" t="s">
        <v>5</v>
      </c>
      <c r="M8" s="7" t="s">
        <v>6</v>
      </c>
      <c r="N8" s="7" t="s">
        <v>75</v>
      </c>
      <c r="O8" s="1" t="s">
        <v>75</v>
      </c>
      <c r="P8" s="1" t="s">
        <v>75</v>
      </c>
      <c r="Q8" s="1" t="s">
        <v>3331</v>
      </c>
      <c r="R8" s="52" t="e">
        <f t="shared" si="2"/>
        <v>#REF!</v>
      </c>
      <c r="S8" s="7" t="s">
        <v>3560</v>
      </c>
      <c r="T8" s="7" t="s">
        <v>3331</v>
      </c>
      <c r="U8" s="7">
        <v>4911</v>
      </c>
      <c r="V8" s="10" t="s">
        <v>3533</v>
      </c>
    </row>
    <row r="9" spans="1:22" ht="42" customHeight="1" x14ac:dyDescent="0.3">
      <c r="A9" s="1" t="s">
        <v>0</v>
      </c>
      <c r="B9" s="5" t="e">
        <f t="shared" si="1"/>
        <v>#REF!</v>
      </c>
      <c r="C9" s="58" t="s">
        <v>3319</v>
      </c>
      <c r="D9" s="7" t="s">
        <v>3320</v>
      </c>
      <c r="E9" s="7" t="s">
        <v>55</v>
      </c>
      <c r="F9" s="32">
        <v>500</v>
      </c>
      <c r="G9" s="7" t="s">
        <v>3320</v>
      </c>
      <c r="H9" s="7" t="s">
        <v>3321</v>
      </c>
      <c r="I9" s="1" t="s">
        <v>3246</v>
      </c>
      <c r="J9" s="7" t="s">
        <v>4</v>
      </c>
      <c r="K9" s="7" t="s">
        <v>3246</v>
      </c>
      <c r="L9" s="7" t="s">
        <v>5</v>
      </c>
      <c r="M9" s="7" t="s">
        <v>6</v>
      </c>
      <c r="N9" s="7" t="s">
        <v>75</v>
      </c>
      <c r="O9" s="1"/>
      <c r="P9" s="1" t="s">
        <v>56</v>
      </c>
      <c r="Q9" s="1" t="s">
        <v>165</v>
      </c>
      <c r="R9" s="52" t="e">
        <f t="shared" si="2"/>
        <v>#REF!</v>
      </c>
      <c r="S9" s="7" t="s">
        <v>394</v>
      </c>
      <c r="T9" s="7"/>
      <c r="U9" s="7">
        <v>4911</v>
      </c>
      <c r="V9" s="10"/>
    </row>
    <row r="10" spans="1:22" ht="42" customHeight="1" x14ac:dyDescent="0.3">
      <c r="A10" s="1" t="e">
        <f t="shared" ref="A10:A39" si="3">Company</f>
        <v>#REF!</v>
      </c>
      <c r="B10" s="5" t="e">
        <f t="shared" si="1"/>
        <v>#REF!</v>
      </c>
      <c r="C10" s="58" t="s">
        <v>2600</v>
      </c>
      <c r="D10" s="7" t="s">
        <v>2601</v>
      </c>
      <c r="E10" s="7" t="s">
        <v>55</v>
      </c>
      <c r="F10" s="32">
        <v>360</v>
      </c>
      <c r="G10" s="7" t="str">
        <f>Table131114[[#This Row],[Short Description]]</f>
        <v>Parlé PMA 2000-DM</v>
      </c>
      <c r="H10" s="7" t="s">
        <v>2602</v>
      </c>
      <c r="I10" s="1" t="s">
        <v>2603</v>
      </c>
      <c r="J10" s="7" t="e">
        <f t="shared" ref="J10:J35" si="4">ItemStatus</f>
        <v>#REF!</v>
      </c>
      <c r="K10" s="7" t="s">
        <v>2599</v>
      </c>
      <c r="L10" s="7" t="e">
        <f t="shared" ref="L10:L35" si="5">FOB</f>
        <v>#REF!</v>
      </c>
      <c r="M10" s="7" t="e">
        <f t="shared" ref="M10:M35" si="6">Freight</f>
        <v>#REF!</v>
      </c>
      <c r="N10" s="7" t="e">
        <f t="shared" ref="N10:N35" si="7">DropShip</f>
        <v>#REF!</v>
      </c>
      <c r="O10" s="1" t="e">
        <f t="shared" ref="O10:O35" si="8">EnergyStar</f>
        <v>#REF!</v>
      </c>
      <c r="P10" s="1" t="s">
        <v>3</v>
      </c>
      <c r="Q10" s="1" t="s">
        <v>78</v>
      </c>
      <c r="R10" s="52" t="e">
        <f t="shared" si="2"/>
        <v>#REF!</v>
      </c>
      <c r="S10" s="7" t="str">
        <f>Table131114[[#This Row],[Manufacturer''s Category]]</f>
        <v>Parlé</v>
      </c>
      <c r="T10" s="7"/>
      <c r="U10" s="7" t="e">
        <f t="shared" ref="U10:U35" si="9">InfoComm_Number</f>
        <v>#REF!</v>
      </c>
      <c r="V10" s="10"/>
    </row>
    <row r="11" spans="1:22" ht="42" customHeight="1" x14ac:dyDescent="0.3">
      <c r="A11" s="1" t="e">
        <f t="shared" si="3"/>
        <v>#REF!</v>
      </c>
      <c r="B11" s="5" t="e">
        <f t="shared" si="1"/>
        <v>#REF!</v>
      </c>
      <c r="C11" s="58" t="s">
        <v>2604</v>
      </c>
      <c r="D11" s="7" t="s">
        <v>2605</v>
      </c>
      <c r="E11" s="7" t="s">
        <v>55</v>
      </c>
      <c r="F11" s="32">
        <v>150</v>
      </c>
      <c r="G11" s="7" t="str">
        <f>Table131114[[#This Row],[Short Description]]</f>
        <v>Parlé PS-12-60</v>
      </c>
      <c r="H11" s="7" t="s">
        <v>2606</v>
      </c>
      <c r="I11" s="1" t="s">
        <v>2603</v>
      </c>
      <c r="J11" s="7" t="e">
        <f t="shared" si="4"/>
        <v>#REF!</v>
      </c>
      <c r="K11" s="7" t="s">
        <v>2599</v>
      </c>
      <c r="L11" s="7" t="e">
        <f t="shared" si="5"/>
        <v>#REF!</v>
      </c>
      <c r="M11" s="7" t="e">
        <f t="shared" si="6"/>
        <v>#REF!</v>
      </c>
      <c r="N11" s="7" t="e">
        <f t="shared" si="7"/>
        <v>#REF!</v>
      </c>
      <c r="O11" s="1" t="e">
        <f t="shared" si="8"/>
        <v>#REF!</v>
      </c>
      <c r="P11" s="1" t="s">
        <v>3</v>
      </c>
      <c r="Q11" s="1" t="s">
        <v>78</v>
      </c>
      <c r="R11" s="52" t="e">
        <f t="shared" si="2"/>
        <v>#REF!</v>
      </c>
      <c r="S11" s="7" t="str">
        <f>Table131114[[#This Row],[Manufacturer''s Category]]</f>
        <v>Parlé</v>
      </c>
      <c r="T11" s="7"/>
      <c r="U11" s="7" t="e">
        <f t="shared" si="9"/>
        <v>#REF!</v>
      </c>
      <c r="V11" s="10"/>
    </row>
    <row r="12" spans="1:22" ht="42" customHeight="1" x14ac:dyDescent="0.3">
      <c r="A12" s="1" t="e">
        <f t="shared" si="3"/>
        <v>#REF!</v>
      </c>
      <c r="B12" s="5" t="e">
        <f t="shared" si="1"/>
        <v>#REF!</v>
      </c>
      <c r="C12" s="58" t="s">
        <v>2607</v>
      </c>
      <c r="D12" s="7" t="s">
        <v>2608</v>
      </c>
      <c r="E12" s="7" t="s">
        <v>55</v>
      </c>
      <c r="F12" s="32">
        <v>660</v>
      </c>
      <c r="G12" s="7" t="str">
        <f>Table131114[[#This Row],[Short Description]]</f>
        <v>Parlé SBC 2</v>
      </c>
      <c r="H12" s="7" t="s">
        <v>2609</v>
      </c>
      <c r="I12" s="1" t="s">
        <v>2598</v>
      </c>
      <c r="J12" s="7" t="e">
        <f t="shared" si="4"/>
        <v>#REF!</v>
      </c>
      <c r="K12" s="7" t="s">
        <v>2599</v>
      </c>
      <c r="L12" s="7" t="e">
        <f t="shared" si="5"/>
        <v>#REF!</v>
      </c>
      <c r="M12" s="7" t="e">
        <f t="shared" si="6"/>
        <v>#REF!</v>
      </c>
      <c r="N12" s="7" t="e">
        <f t="shared" si="7"/>
        <v>#REF!</v>
      </c>
      <c r="O12" s="1" t="e">
        <f t="shared" si="8"/>
        <v>#REF!</v>
      </c>
      <c r="P12" s="1" t="s">
        <v>3</v>
      </c>
      <c r="Q12" s="1" t="s">
        <v>78</v>
      </c>
      <c r="R12" s="52" t="e">
        <f t="shared" si="2"/>
        <v>#REF!</v>
      </c>
      <c r="S12" s="7" t="str">
        <f>Table131114[[#This Row],[Manufacturer''s Category]]</f>
        <v>Parlé</v>
      </c>
      <c r="T12" s="7"/>
      <c r="U12" s="7" t="e">
        <f t="shared" si="9"/>
        <v>#REF!</v>
      </c>
      <c r="V12" s="10"/>
    </row>
    <row r="13" spans="1:22" ht="42" customHeight="1" x14ac:dyDescent="0.3">
      <c r="A13" s="1" t="e">
        <f t="shared" si="3"/>
        <v>#REF!</v>
      </c>
      <c r="B13" s="5" t="e">
        <f t="shared" si="1"/>
        <v>#REF!</v>
      </c>
      <c r="C13" s="15" t="s">
        <v>2610</v>
      </c>
      <c r="D13" s="7" t="s">
        <v>2611</v>
      </c>
      <c r="E13" s="7" t="s">
        <v>55</v>
      </c>
      <c r="F13" s="32">
        <v>1982</v>
      </c>
      <c r="G13" s="7" t="str">
        <f>Table131114[[#This Row],[Short Description]]</f>
        <v>Parlé TCM-1 Black</v>
      </c>
      <c r="H13" s="7" t="s">
        <v>2612</v>
      </c>
      <c r="I13" s="1" t="s">
        <v>2613</v>
      </c>
      <c r="J13" s="7" t="e">
        <f t="shared" si="4"/>
        <v>#REF!</v>
      </c>
      <c r="K13" s="7" t="s">
        <v>2599</v>
      </c>
      <c r="L13" s="7" t="e">
        <f t="shared" si="5"/>
        <v>#REF!</v>
      </c>
      <c r="M13" s="7" t="e">
        <f t="shared" si="6"/>
        <v>#REF!</v>
      </c>
      <c r="N13" s="7" t="e">
        <f t="shared" si="7"/>
        <v>#REF!</v>
      </c>
      <c r="O13" s="1" t="e">
        <f t="shared" si="8"/>
        <v>#REF!</v>
      </c>
      <c r="P13" s="1" t="s">
        <v>56</v>
      </c>
      <c r="Q13" s="1" t="s">
        <v>63</v>
      </c>
      <c r="R13" s="52" t="e">
        <f t="shared" si="2"/>
        <v>#REF!</v>
      </c>
      <c r="S13" s="7" t="str">
        <f>Table131114[[#This Row],[Manufacturer''s Category]]</f>
        <v>Parlé</v>
      </c>
      <c r="T13" s="7"/>
      <c r="U13" s="7" t="e">
        <f t="shared" si="9"/>
        <v>#REF!</v>
      </c>
      <c r="V13" s="10"/>
    </row>
    <row r="14" spans="1:22" ht="42" customHeight="1" x14ac:dyDescent="0.3">
      <c r="A14" s="1" t="e">
        <f t="shared" si="3"/>
        <v>#REF!</v>
      </c>
      <c r="B14" s="5" t="e">
        <f t="shared" si="1"/>
        <v>#REF!</v>
      </c>
      <c r="C14" s="15" t="s">
        <v>2614</v>
      </c>
      <c r="D14" s="7" t="s">
        <v>2615</v>
      </c>
      <c r="E14" s="7" t="s">
        <v>55</v>
      </c>
      <c r="F14" s="32">
        <v>1982</v>
      </c>
      <c r="G14" s="7" t="str">
        <f>Table131114[[#This Row],[Short Description]]</f>
        <v>Parlé TCM-1 White</v>
      </c>
      <c r="H14" s="7" t="s">
        <v>2616</v>
      </c>
      <c r="I14" s="1" t="s">
        <v>2613</v>
      </c>
      <c r="J14" s="7" t="e">
        <f t="shared" si="4"/>
        <v>#REF!</v>
      </c>
      <c r="K14" s="7" t="s">
        <v>2599</v>
      </c>
      <c r="L14" s="7" t="e">
        <f t="shared" si="5"/>
        <v>#REF!</v>
      </c>
      <c r="M14" s="7" t="e">
        <f t="shared" si="6"/>
        <v>#REF!</v>
      </c>
      <c r="N14" s="7" t="e">
        <f t="shared" si="7"/>
        <v>#REF!</v>
      </c>
      <c r="O14" s="1" t="e">
        <f t="shared" si="8"/>
        <v>#REF!</v>
      </c>
      <c r="P14" s="1" t="s">
        <v>56</v>
      </c>
      <c r="Q14" s="1" t="s">
        <v>63</v>
      </c>
      <c r="R14" s="52" t="e">
        <f t="shared" si="2"/>
        <v>#REF!</v>
      </c>
      <c r="S14" s="7" t="str">
        <f>Table131114[[#This Row],[Manufacturer''s Category]]</f>
        <v>Parlé</v>
      </c>
      <c r="T14" s="7"/>
      <c r="U14" s="7" t="e">
        <f t="shared" si="9"/>
        <v>#REF!</v>
      </c>
      <c r="V14" s="10"/>
    </row>
    <row r="15" spans="1:22" ht="42" customHeight="1" x14ac:dyDescent="0.3">
      <c r="A15" s="1" t="e">
        <f t="shared" si="3"/>
        <v>#REF!</v>
      </c>
      <c r="B15" s="5" t="e">
        <f t="shared" si="1"/>
        <v>#REF!</v>
      </c>
      <c r="C15" s="15" t="s">
        <v>2617</v>
      </c>
      <c r="D15" s="7" t="s">
        <v>2618</v>
      </c>
      <c r="E15" s="7" t="s">
        <v>55</v>
      </c>
      <c r="F15" s="32">
        <v>2420</v>
      </c>
      <c r="G15" s="7" t="str">
        <f>Table131114[[#This Row],[Short Description]]</f>
        <v>Parlé TCM-1A Black</v>
      </c>
      <c r="H15" s="7" t="s">
        <v>2619</v>
      </c>
      <c r="I15" s="1" t="s">
        <v>2613</v>
      </c>
      <c r="J15" s="7" t="e">
        <f t="shared" si="4"/>
        <v>#REF!</v>
      </c>
      <c r="K15" s="7" t="s">
        <v>2599</v>
      </c>
      <c r="L15" s="7" t="e">
        <f t="shared" si="5"/>
        <v>#REF!</v>
      </c>
      <c r="M15" s="7" t="e">
        <f t="shared" si="6"/>
        <v>#REF!</v>
      </c>
      <c r="N15" s="7" t="e">
        <f t="shared" si="7"/>
        <v>#REF!</v>
      </c>
      <c r="O15" s="1" t="e">
        <f t="shared" si="8"/>
        <v>#REF!</v>
      </c>
      <c r="P15" s="1" t="s">
        <v>56</v>
      </c>
      <c r="Q15" s="1" t="s">
        <v>63</v>
      </c>
      <c r="R15" s="52" t="e">
        <f t="shared" si="2"/>
        <v>#REF!</v>
      </c>
      <c r="S15" s="7" t="str">
        <f>Table131114[[#This Row],[Manufacturer''s Category]]</f>
        <v>Parlé</v>
      </c>
      <c r="T15" s="7"/>
      <c r="U15" s="7" t="e">
        <f t="shared" si="9"/>
        <v>#REF!</v>
      </c>
      <c r="V15" s="10"/>
    </row>
    <row r="16" spans="1:22" ht="42" customHeight="1" x14ac:dyDescent="0.3">
      <c r="A16" s="1" t="e">
        <f t="shared" si="3"/>
        <v>#REF!</v>
      </c>
      <c r="B16" s="5" t="e">
        <f t="shared" si="1"/>
        <v>#REF!</v>
      </c>
      <c r="C16" s="15" t="s">
        <v>2620</v>
      </c>
      <c r="D16" s="7" t="s">
        <v>2621</v>
      </c>
      <c r="E16" s="7" t="s">
        <v>55</v>
      </c>
      <c r="F16" s="32">
        <v>2420</v>
      </c>
      <c r="G16" s="7" t="str">
        <f>Table131114[[#This Row],[Short Description]]</f>
        <v>Parlé TCM-1A White</v>
      </c>
      <c r="H16" s="7" t="s">
        <v>2622</v>
      </c>
      <c r="I16" s="1" t="s">
        <v>2613</v>
      </c>
      <c r="J16" s="7" t="e">
        <f t="shared" si="4"/>
        <v>#REF!</v>
      </c>
      <c r="K16" s="7" t="s">
        <v>2599</v>
      </c>
      <c r="L16" s="7" t="e">
        <f t="shared" si="5"/>
        <v>#REF!</v>
      </c>
      <c r="M16" s="7" t="e">
        <f t="shared" si="6"/>
        <v>#REF!</v>
      </c>
      <c r="N16" s="7" t="e">
        <f t="shared" si="7"/>
        <v>#REF!</v>
      </c>
      <c r="O16" s="1" t="e">
        <f t="shared" si="8"/>
        <v>#REF!</v>
      </c>
      <c r="P16" s="1" t="s">
        <v>56</v>
      </c>
      <c r="Q16" s="1" t="s">
        <v>63</v>
      </c>
      <c r="R16" s="52" t="e">
        <f t="shared" si="2"/>
        <v>#REF!</v>
      </c>
      <c r="S16" s="7" t="str">
        <f>Table131114[[#This Row],[Manufacturer''s Category]]</f>
        <v>Parlé</v>
      </c>
      <c r="T16" s="7"/>
      <c r="U16" s="7" t="e">
        <f t="shared" si="9"/>
        <v>#REF!</v>
      </c>
      <c r="V16" s="10"/>
    </row>
    <row r="17" spans="1:22" ht="42" customHeight="1" x14ac:dyDescent="0.3">
      <c r="A17" s="1" t="e">
        <f t="shared" si="3"/>
        <v>#REF!</v>
      </c>
      <c r="B17" s="5" t="e">
        <f t="shared" si="1"/>
        <v>#REF!</v>
      </c>
      <c r="C17" s="15" t="s">
        <v>2623</v>
      </c>
      <c r="D17" s="7" t="s">
        <v>2624</v>
      </c>
      <c r="E17" s="7" t="s">
        <v>55</v>
      </c>
      <c r="F17" s="32">
        <v>1034</v>
      </c>
      <c r="G17" s="7" t="str">
        <f>Table131114[[#This Row],[Short Description]]</f>
        <v>Parlé TCM-1EX Black</v>
      </c>
      <c r="H17" s="7" t="s">
        <v>2625</v>
      </c>
      <c r="I17" s="7" t="s">
        <v>2613</v>
      </c>
      <c r="J17" s="7" t="e">
        <f t="shared" si="4"/>
        <v>#REF!</v>
      </c>
      <c r="K17" s="7" t="s">
        <v>2599</v>
      </c>
      <c r="L17" s="7" t="e">
        <f t="shared" si="5"/>
        <v>#REF!</v>
      </c>
      <c r="M17" s="7" t="e">
        <f t="shared" si="6"/>
        <v>#REF!</v>
      </c>
      <c r="N17" s="7" t="e">
        <f t="shared" si="7"/>
        <v>#REF!</v>
      </c>
      <c r="O17" s="1" t="e">
        <f t="shared" si="8"/>
        <v>#REF!</v>
      </c>
      <c r="P17" s="1" t="s">
        <v>56</v>
      </c>
      <c r="Q17" s="1" t="s">
        <v>63</v>
      </c>
      <c r="R17" s="52" t="e">
        <f t="shared" si="2"/>
        <v>#REF!</v>
      </c>
      <c r="S17" s="7" t="str">
        <f>Table131114[[#This Row],[Manufacturer''s Category]]</f>
        <v>Parlé</v>
      </c>
      <c r="T17" s="7"/>
      <c r="U17" s="7" t="e">
        <f t="shared" si="9"/>
        <v>#REF!</v>
      </c>
      <c r="V17" s="10"/>
    </row>
    <row r="18" spans="1:22" ht="42" customHeight="1" x14ac:dyDescent="0.3">
      <c r="A18" s="1" t="e">
        <f t="shared" si="3"/>
        <v>#REF!</v>
      </c>
      <c r="B18" s="5" t="e">
        <f t="shared" si="1"/>
        <v>#REF!</v>
      </c>
      <c r="C18" s="15" t="s">
        <v>2626</v>
      </c>
      <c r="D18" s="7" t="s">
        <v>2627</v>
      </c>
      <c r="E18" s="7" t="s">
        <v>55</v>
      </c>
      <c r="F18" s="32">
        <v>1034</v>
      </c>
      <c r="G18" s="7" t="str">
        <f>Table131114[[#This Row],[Short Description]]</f>
        <v>Parlé TCM-1EX White</v>
      </c>
      <c r="H18" s="7" t="s">
        <v>2628</v>
      </c>
      <c r="I18" s="7" t="s">
        <v>2613</v>
      </c>
      <c r="J18" s="7" t="e">
        <f t="shared" si="4"/>
        <v>#REF!</v>
      </c>
      <c r="K18" s="7" t="s">
        <v>2599</v>
      </c>
      <c r="L18" s="7" t="e">
        <f t="shared" si="5"/>
        <v>#REF!</v>
      </c>
      <c r="M18" s="7" t="e">
        <f t="shared" si="6"/>
        <v>#REF!</v>
      </c>
      <c r="N18" s="7" t="e">
        <f t="shared" si="7"/>
        <v>#REF!</v>
      </c>
      <c r="O18" s="1" t="e">
        <f t="shared" si="8"/>
        <v>#REF!</v>
      </c>
      <c r="P18" s="1" t="s">
        <v>56</v>
      </c>
      <c r="Q18" s="1" t="s">
        <v>63</v>
      </c>
      <c r="R18" s="52" t="e">
        <f t="shared" si="2"/>
        <v>#REF!</v>
      </c>
      <c r="S18" s="7" t="str">
        <f>Table131114[[#This Row],[Manufacturer''s Category]]</f>
        <v>Parlé</v>
      </c>
      <c r="T18" s="7"/>
      <c r="U18" s="7" t="e">
        <f t="shared" si="9"/>
        <v>#REF!</v>
      </c>
      <c r="V18" s="10"/>
    </row>
    <row r="19" spans="1:22" ht="42" customHeight="1" x14ac:dyDescent="0.3">
      <c r="A19" s="1" t="e">
        <f t="shared" si="3"/>
        <v>#REF!</v>
      </c>
      <c r="B19" s="5" t="e">
        <f t="shared" si="1"/>
        <v>#REF!</v>
      </c>
      <c r="C19" s="15" t="s">
        <v>2629</v>
      </c>
      <c r="D19" s="7" t="s">
        <v>2630</v>
      </c>
      <c r="E19" s="7" t="s">
        <v>55</v>
      </c>
      <c r="F19" s="32">
        <v>2420</v>
      </c>
      <c r="G19" s="7" t="str">
        <f>Table131114[[#This Row],[Short Description]]</f>
        <v>Parlé TCM-X Black</v>
      </c>
      <c r="H19" s="7" t="s">
        <v>2631</v>
      </c>
      <c r="I19" s="7" t="s">
        <v>2613</v>
      </c>
      <c r="J19" s="7" t="e">
        <f t="shared" si="4"/>
        <v>#REF!</v>
      </c>
      <c r="K19" s="7" t="s">
        <v>2599</v>
      </c>
      <c r="L19" s="7" t="e">
        <f t="shared" si="5"/>
        <v>#REF!</v>
      </c>
      <c r="M19" s="7" t="e">
        <f t="shared" si="6"/>
        <v>#REF!</v>
      </c>
      <c r="N19" s="7" t="e">
        <f t="shared" si="7"/>
        <v>#REF!</v>
      </c>
      <c r="O19" s="1" t="e">
        <f t="shared" si="8"/>
        <v>#REF!</v>
      </c>
      <c r="P19" s="1" t="s">
        <v>56</v>
      </c>
      <c r="Q19" s="1" t="s">
        <v>63</v>
      </c>
      <c r="R19" s="52" t="e">
        <f t="shared" si="2"/>
        <v>#REF!</v>
      </c>
      <c r="S19" s="7" t="str">
        <f>Table131114[[#This Row],[Manufacturer''s Category]]</f>
        <v>Parlé</v>
      </c>
      <c r="T19" s="7"/>
      <c r="U19" s="7" t="e">
        <f t="shared" si="9"/>
        <v>#REF!</v>
      </c>
      <c r="V19" s="10"/>
    </row>
    <row r="20" spans="1:22" ht="42" customHeight="1" x14ac:dyDescent="0.3">
      <c r="A20" s="1" t="e">
        <f t="shared" si="3"/>
        <v>#REF!</v>
      </c>
      <c r="B20" s="5" t="e">
        <f t="shared" si="1"/>
        <v>#REF!</v>
      </c>
      <c r="C20" s="58" t="s">
        <v>2632</v>
      </c>
      <c r="D20" s="7" t="s">
        <v>2633</v>
      </c>
      <c r="E20" s="7" t="s">
        <v>55</v>
      </c>
      <c r="F20" s="32">
        <v>50</v>
      </c>
      <c r="G20" s="7" t="str">
        <f>Table131114[[#This Row],[Short Description]]</f>
        <v>Parlé TCM-X Installation Tool</v>
      </c>
      <c r="H20" s="7" t="s">
        <v>2634</v>
      </c>
      <c r="I20" s="7" t="s">
        <v>498</v>
      </c>
      <c r="J20" s="7" t="e">
        <f t="shared" si="4"/>
        <v>#REF!</v>
      </c>
      <c r="K20" s="7" t="s">
        <v>2599</v>
      </c>
      <c r="L20" s="7" t="e">
        <f t="shared" si="5"/>
        <v>#REF!</v>
      </c>
      <c r="M20" s="7" t="e">
        <f t="shared" si="6"/>
        <v>#REF!</v>
      </c>
      <c r="N20" s="7" t="e">
        <f t="shared" si="7"/>
        <v>#REF!</v>
      </c>
      <c r="O20" s="1" t="e">
        <f t="shared" si="8"/>
        <v>#REF!</v>
      </c>
      <c r="P20" s="1" t="s">
        <v>75</v>
      </c>
      <c r="Q20" s="1" t="s">
        <v>78</v>
      </c>
      <c r="R20" s="52" t="e">
        <f t="shared" si="2"/>
        <v>#REF!</v>
      </c>
      <c r="S20" s="7" t="str">
        <f>Table131114[[#This Row],[Manufacturer''s Category]]</f>
        <v>Parlé</v>
      </c>
      <c r="T20" s="7"/>
      <c r="U20" s="7" t="e">
        <f t="shared" si="9"/>
        <v>#REF!</v>
      </c>
      <c r="V20" s="10"/>
    </row>
    <row r="21" spans="1:22" ht="42" customHeight="1" x14ac:dyDescent="0.3">
      <c r="A21" s="1" t="e">
        <f t="shared" si="3"/>
        <v>#REF!</v>
      </c>
      <c r="B21" s="5" t="e">
        <f t="shared" si="1"/>
        <v>#REF!</v>
      </c>
      <c r="C21" s="27" t="s">
        <v>2635</v>
      </c>
      <c r="D21" s="12" t="s">
        <v>2636</v>
      </c>
      <c r="E21" s="12" t="s">
        <v>55</v>
      </c>
      <c r="F21" s="44">
        <v>2420</v>
      </c>
      <c r="G21" s="7" t="str">
        <f>Table131114[[#This Row],[Short Description]]</f>
        <v>Parlé TCM-X White</v>
      </c>
      <c r="H21" s="12" t="s">
        <v>2637</v>
      </c>
      <c r="I21" s="12" t="s">
        <v>2613</v>
      </c>
      <c r="J21" s="7" t="e">
        <f t="shared" si="4"/>
        <v>#REF!</v>
      </c>
      <c r="K21" s="7" t="s">
        <v>2599</v>
      </c>
      <c r="L21" s="7" t="e">
        <f t="shared" si="5"/>
        <v>#REF!</v>
      </c>
      <c r="M21" s="7" t="e">
        <f t="shared" si="6"/>
        <v>#REF!</v>
      </c>
      <c r="N21" s="7" t="e">
        <f t="shared" si="7"/>
        <v>#REF!</v>
      </c>
      <c r="O21" s="1" t="e">
        <f t="shared" si="8"/>
        <v>#REF!</v>
      </c>
      <c r="P21" s="1" t="s">
        <v>56</v>
      </c>
      <c r="Q21" s="1" t="s">
        <v>63</v>
      </c>
      <c r="R21" s="52" t="e">
        <f t="shared" si="2"/>
        <v>#REF!</v>
      </c>
      <c r="S21" s="7" t="str">
        <f>Table131114[[#This Row],[Manufacturer''s Category]]</f>
        <v>Parlé</v>
      </c>
      <c r="T21" s="12"/>
      <c r="U21" s="7" t="e">
        <f t="shared" si="9"/>
        <v>#REF!</v>
      </c>
      <c r="V21" s="14"/>
    </row>
    <row r="22" spans="1:22" ht="42" customHeight="1" x14ac:dyDescent="0.3">
      <c r="A22" s="1" t="e">
        <f t="shared" si="3"/>
        <v>#REF!</v>
      </c>
      <c r="B22" s="5" t="e">
        <f t="shared" si="1"/>
        <v>#REF!</v>
      </c>
      <c r="C22" s="39" t="s">
        <v>2638</v>
      </c>
      <c r="D22" s="1" t="s">
        <v>2639</v>
      </c>
      <c r="E22" s="1" t="s">
        <v>55</v>
      </c>
      <c r="F22" s="38">
        <v>2972</v>
      </c>
      <c r="G22" s="7" t="str">
        <f>Table131114[[#This Row],[Short Description]]</f>
        <v>Parlé TCM-XA Black</v>
      </c>
      <c r="H22" s="1" t="s">
        <v>2640</v>
      </c>
      <c r="I22" s="1" t="s">
        <v>2613</v>
      </c>
      <c r="J22" s="7" t="e">
        <f t="shared" si="4"/>
        <v>#REF!</v>
      </c>
      <c r="K22" s="7" t="s">
        <v>2599</v>
      </c>
      <c r="L22" s="7" t="e">
        <f t="shared" si="5"/>
        <v>#REF!</v>
      </c>
      <c r="M22" s="7" t="e">
        <f t="shared" si="6"/>
        <v>#REF!</v>
      </c>
      <c r="N22" s="7" t="e">
        <f t="shared" si="7"/>
        <v>#REF!</v>
      </c>
      <c r="O22" s="1" t="e">
        <f t="shared" si="8"/>
        <v>#REF!</v>
      </c>
      <c r="P22" s="1" t="s">
        <v>56</v>
      </c>
      <c r="Q22" s="1" t="s">
        <v>63</v>
      </c>
      <c r="R22" s="52" t="e">
        <f t="shared" si="2"/>
        <v>#REF!</v>
      </c>
      <c r="S22" s="7" t="str">
        <f>Table131114[[#This Row],[Manufacturer''s Category]]</f>
        <v>Parlé</v>
      </c>
      <c r="T22" s="12"/>
      <c r="U22" s="7" t="e">
        <f t="shared" si="9"/>
        <v>#REF!</v>
      </c>
      <c r="V22" s="1"/>
    </row>
    <row r="23" spans="1:22" ht="42" customHeight="1" x14ac:dyDescent="0.3">
      <c r="A23" s="1" t="e">
        <f t="shared" si="3"/>
        <v>#REF!</v>
      </c>
      <c r="B23" s="5" t="e">
        <f t="shared" si="1"/>
        <v>#REF!</v>
      </c>
      <c r="C23" s="39" t="s">
        <v>2641</v>
      </c>
      <c r="D23" s="1" t="s">
        <v>2642</v>
      </c>
      <c r="E23" s="1" t="s">
        <v>55</v>
      </c>
      <c r="F23" s="38">
        <v>2972</v>
      </c>
      <c r="G23" s="7" t="str">
        <f>Table131114[[#This Row],[Short Description]]</f>
        <v>Parlé TCM-XA White</v>
      </c>
      <c r="H23" s="1" t="s">
        <v>2643</v>
      </c>
      <c r="I23" s="1" t="s">
        <v>2613</v>
      </c>
      <c r="J23" s="7" t="e">
        <f t="shared" si="4"/>
        <v>#REF!</v>
      </c>
      <c r="K23" s="7" t="s">
        <v>2599</v>
      </c>
      <c r="L23" s="7" t="e">
        <f t="shared" si="5"/>
        <v>#REF!</v>
      </c>
      <c r="M23" s="7" t="e">
        <f t="shared" si="6"/>
        <v>#REF!</v>
      </c>
      <c r="N23" s="7" t="e">
        <f t="shared" si="7"/>
        <v>#REF!</v>
      </c>
      <c r="O23" s="1" t="e">
        <f t="shared" si="8"/>
        <v>#REF!</v>
      </c>
      <c r="P23" s="1" t="s">
        <v>56</v>
      </c>
      <c r="Q23" s="1" t="s">
        <v>63</v>
      </c>
      <c r="R23" s="52" t="e">
        <f t="shared" si="2"/>
        <v>#REF!</v>
      </c>
      <c r="S23" s="7" t="str">
        <f>Table131114[[#This Row],[Manufacturer''s Category]]</f>
        <v>Parlé</v>
      </c>
      <c r="T23" s="12"/>
      <c r="U23" s="7" t="e">
        <f t="shared" si="9"/>
        <v>#REF!</v>
      </c>
      <c r="V23" s="1"/>
    </row>
    <row r="24" spans="1:22" ht="42" customHeight="1" x14ac:dyDescent="0.3">
      <c r="A24" s="1" t="e">
        <f t="shared" si="3"/>
        <v>#REF!</v>
      </c>
      <c r="B24" s="5" t="e">
        <f t="shared" si="1"/>
        <v>#REF!</v>
      </c>
      <c r="C24" s="39" t="s">
        <v>2644</v>
      </c>
      <c r="D24" s="1" t="s">
        <v>2645</v>
      </c>
      <c r="E24" s="1" t="s">
        <v>55</v>
      </c>
      <c r="F24" s="38">
        <v>98</v>
      </c>
      <c r="G24" s="7" t="str">
        <f>Table131114[[#This Row],[Short Description]]</f>
        <v>Parlé TCM-X-DK Black</v>
      </c>
      <c r="H24" s="1" t="s">
        <v>2646</v>
      </c>
      <c r="I24" s="1" t="s">
        <v>77</v>
      </c>
      <c r="J24" s="7" t="e">
        <f t="shared" si="4"/>
        <v>#REF!</v>
      </c>
      <c r="K24" s="7" t="s">
        <v>2599</v>
      </c>
      <c r="L24" s="7" t="e">
        <f t="shared" si="5"/>
        <v>#REF!</v>
      </c>
      <c r="M24" s="7" t="e">
        <f t="shared" si="6"/>
        <v>#REF!</v>
      </c>
      <c r="N24" s="7" t="e">
        <f t="shared" si="7"/>
        <v>#REF!</v>
      </c>
      <c r="O24" s="1" t="e">
        <f t="shared" si="8"/>
        <v>#REF!</v>
      </c>
      <c r="P24" s="1" t="s">
        <v>56</v>
      </c>
      <c r="Q24" s="1" t="s">
        <v>63</v>
      </c>
      <c r="R24" s="52" t="e">
        <f t="shared" si="2"/>
        <v>#REF!</v>
      </c>
      <c r="S24" s="7" t="str">
        <f>Table131114[[#This Row],[Manufacturer''s Category]]</f>
        <v>Parlé</v>
      </c>
      <c r="T24" s="12"/>
      <c r="U24" s="7" t="e">
        <f t="shared" si="9"/>
        <v>#REF!</v>
      </c>
      <c r="V24" s="1"/>
    </row>
    <row r="25" spans="1:22" ht="42" customHeight="1" x14ac:dyDescent="0.3">
      <c r="A25" s="1" t="e">
        <f t="shared" si="3"/>
        <v>#REF!</v>
      </c>
      <c r="B25" s="5" t="e">
        <f t="shared" si="1"/>
        <v>#REF!</v>
      </c>
      <c r="C25" s="39" t="s">
        <v>2647</v>
      </c>
      <c r="D25" s="1" t="s">
        <v>2648</v>
      </c>
      <c r="E25" s="1" t="s">
        <v>55</v>
      </c>
      <c r="F25" s="38">
        <v>98</v>
      </c>
      <c r="G25" s="7" t="str">
        <f>Table131114[[#This Row],[Short Description]]</f>
        <v>Parlé TCM-X-DK White</v>
      </c>
      <c r="H25" s="1" t="s">
        <v>2649</v>
      </c>
      <c r="I25" s="1" t="s">
        <v>77</v>
      </c>
      <c r="J25" s="7" t="e">
        <f t="shared" si="4"/>
        <v>#REF!</v>
      </c>
      <c r="K25" s="7" t="s">
        <v>2599</v>
      </c>
      <c r="L25" s="7" t="e">
        <f t="shared" si="5"/>
        <v>#REF!</v>
      </c>
      <c r="M25" s="7" t="e">
        <f t="shared" si="6"/>
        <v>#REF!</v>
      </c>
      <c r="N25" s="7" t="e">
        <f t="shared" si="7"/>
        <v>#REF!</v>
      </c>
      <c r="O25" s="1" t="e">
        <f t="shared" si="8"/>
        <v>#REF!</v>
      </c>
      <c r="P25" s="1" t="s">
        <v>56</v>
      </c>
      <c r="Q25" s="1" t="s">
        <v>63</v>
      </c>
      <c r="R25" s="52" t="e">
        <f t="shared" si="2"/>
        <v>#REF!</v>
      </c>
      <c r="S25" s="7" t="str">
        <f>Table131114[[#This Row],[Manufacturer''s Category]]</f>
        <v>Parlé</v>
      </c>
      <c r="T25" s="12"/>
      <c r="U25" s="7" t="e">
        <f t="shared" si="9"/>
        <v>#REF!</v>
      </c>
      <c r="V25" s="1"/>
    </row>
    <row r="26" spans="1:22" ht="42" customHeight="1" x14ac:dyDescent="0.3">
      <c r="A26" s="1" t="e">
        <f t="shared" si="3"/>
        <v>#REF!</v>
      </c>
      <c r="B26" s="5" t="e">
        <f t="shared" si="1"/>
        <v>#REF!</v>
      </c>
      <c r="C26" s="39" t="s">
        <v>2650</v>
      </c>
      <c r="D26" s="1" t="s">
        <v>2651</v>
      </c>
      <c r="E26" s="1" t="s">
        <v>55</v>
      </c>
      <c r="F26" s="38">
        <v>1542</v>
      </c>
      <c r="G26" s="7" t="str">
        <f>Table131114[[#This Row],[Short Description]]</f>
        <v>Parlé TCM-XEX Black</v>
      </c>
      <c r="H26" s="1" t="s">
        <v>2652</v>
      </c>
      <c r="I26" s="1" t="s">
        <v>2613</v>
      </c>
      <c r="J26" s="7" t="e">
        <f t="shared" si="4"/>
        <v>#REF!</v>
      </c>
      <c r="K26" s="7" t="s">
        <v>2599</v>
      </c>
      <c r="L26" s="7" t="e">
        <f t="shared" si="5"/>
        <v>#REF!</v>
      </c>
      <c r="M26" s="7" t="e">
        <f t="shared" si="6"/>
        <v>#REF!</v>
      </c>
      <c r="N26" s="7" t="e">
        <f t="shared" si="7"/>
        <v>#REF!</v>
      </c>
      <c r="O26" s="1" t="e">
        <f t="shared" si="8"/>
        <v>#REF!</v>
      </c>
      <c r="P26" s="1" t="s">
        <v>56</v>
      </c>
      <c r="Q26" s="1" t="s">
        <v>63</v>
      </c>
      <c r="R26" s="52" t="e">
        <f t="shared" si="2"/>
        <v>#REF!</v>
      </c>
      <c r="S26" s="7" t="str">
        <f>Table131114[[#This Row],[Manufacturer''s Category]]</f>
        <v>Parlé</v>
      </c>
      <c r="T26" s="12"/>
      <c r="U26" s="7" t="e">
        <f t="shared" si="9"/>
        <v>#REF!</v>
      </c>
      <c r="V26" s="1"/>
    </row>
    <row r="27" spans="1:22" ht="42" customHeight="1" x14ac:dyDescent="0.3">
      <c r="A27" s="1" t="e">
        <f t="shared" si="3"/>
        <v>#REF!</v>
      </c>
      <c r="B27" s="5" t="e">
        <f t="shared" si="1"/>
        <v>#REF!</v>
      </c>
      <c r="C27" s="39" t="s">
        <v>2653</v>
      </c>
      <c r="D27" s="1" t="s">
        <v>2654</v>
      </c>
      <c r="E27" s="1" t="s">
        <v>55</v>
      </c>
      <c r="F27" s="38">
        <v>1542</v>
      </c>
      <c r="G27" s="7" t="str">
        <f>Table131114[[#This Row],[Short Description]]</f>
        <v>Parlé TCM-XEX White</v>
      </c>
      <c r="H27" s="1" t="s">
        <v>2655</v>
      </c>
      <c r="I27" s="1" t="s">
        <v>2613</v>
      </c>
      <c r="J27" s="7" t="e">
        <f t="shared" si="4"/>
        <v>#REF!</v>
      </c>
      <c r="K27" s="1" t="s">
        <v>2599</v>
      </c>
      <c r="L27" s="7" t="e">
        <f t="shared" si="5"/>
        <v>#REF!</v>
      </c>
      <c r="M27" s="7" t="e">
        <f t="shared" si="6"/>
        <v>#REF!</v>
      </c>
      <c r="N27" s="7" t="e">
        <f t="shared" si="7"/>
        <v>#REF!</v>
      </c>
      <c r="O27" s="1" t="e">
        <f t="shared" si="8"/>
        <v>#REF!</v>
      </c>
      <c r="P27" s="1" t="s">
        <v>56</v>
      </c>
      <c r="Q27" s="1" t="s">
        <v>63</v>
      </c>
      <c r="R27" s="52" t="e">
        <f t="shared" si="2"/>
        <v>#REF!</v>
      </c>
      <c r="S27" s="7" t="str">
        <f>Table131114[[#This Row],[Manufacturer''s Category]]</f>
        <v>Parlé</v>
      </c>
      <c r="T27" s="1"/>
      <c r="U27" s="7" t="e">
        <f t="shared" si="9"/>
        <v>#REF!</v>
      </c>
      <c r="V27" s="1"/>
    </row>
    <row r="28" spans="1:22" ht="41.1" customHeight="1" x14ac:dyDescent="0.3">
      <c r="A28" s="1" t="e">
        <f t="shared" si="3"/>
        <v>#REF!</v>
      </c>
      <c r="B28" s="5" t="e">
        <f t="shared" si="1"/>
        <v>#REF!</v>
      </c>
      <c r="C28" s="2" t="s">
        <v>2656</v>
      </c>
      <c r="D28" s="1" t="s">
        <v>2657</v>
      </c>
      <c r="E28" s="1" t="s">
        <v>55</v>
      </c>
      <c r="F28" s="38">
        <v>176</v>
      </c>
      <c r="G28" s="7" t="str">
        <f>Table131114[[#This Row],[Short Description]]</f>
        <v>Parlé TCM-X-FM Black</v>
      </c>
      <c r="H28" s="1" t="s">
        <v>2658</v>
      </c>
      <c r="I28" s="1" t="s">
        <v>77</v>
      </c>
      <c r="J28" s="7" t="e">
        <f t="shared" si="4"/>
        <v>#REF!</v>
      </c>
      <c r="K28" s="7" t="s">
        <v>2599</v>
      </c>
      <c r="L28" s="7" t="e">
        <f t="shared" si="5"/>
        <v>#REF!</v>
      </c>
      <c r="M28" s="7" t="e">
        <f t="shared" si="6"/>
        <v>#REF!</v>
      </c>
      <c r="N28" s="7" t="e">
        <f t="shared" si="7"/>
        <v>#REF!</v>
      </c>
      <c r="O28" s="1" t="e">
        <f t="shared" si="8"/>
        <v>#REF!</v>
      </c>
      <c r="P28" s="1" t="s">
        <v>3</v>
      </c>
      <c r="Q28" s="1" t="s">
        <v>78</v>
      </c>
      <c r="R28" s="52" t="e">
        <f t="shared" si="2"/>
        <v>#REF!</v>
      </c>
      <c r="S28" s="7" t="str">
        <f>Table131114[[#This Row],[Manufacturer''s Category]]</f>
        <v>Parlé</v>
      </c>
      <c r="T28" s="1"/>
      <c r="U28" s="7" t="e">
        <f t="shared" si="9"/>
        <v>#REF!</v>
      </c>
      <c r="V28" s="10"/>
    </row>
    <row r="29" spans="1:22" ht="41.1" customHeight="1" x14ac:dyDescent="0.3">
      <c r="A29" s="1" t="e">
        <f t="shared" si="3"/>
        <v>#REF!</v>
      </c>
      <c r="B29" s="5" t="e">
        <f t="shared" si="1"/>
        <v>#REF!</v>
      </c>
      <c r="C29" s="2" t="s">
        <v>2659</v>
      </c>
      <c r="D29" s="1" t="s">
        <v>2660</v>
      </c>
      <c r="E29" s="1" t="s">
        <v>55</v>
      </c>
      <c r="F29" s="38">
        <v>176</v>
      </c>
      <c r="G29" s="7" t="str">
        <f>Table131114[[#This Row],[Short Description]]</f>
        <v>Parlé TCM-X-FM White</v>
      </c>
      <c r="H29" s="1" t="s">
        <v>2661</v>
      </c>
      <c r="I29" s="1" t="s">
        <v>77</v>
      </c>
      <c r="J29" s="7" t="e">
        <f t="shared" si="4"/>
        <v>#REF!</v>
      </c>
      <c r="K29" s="7" t="s">
        <v>2599</v>
      </c>
      <c r="L29" s="7" t="e">
        <f t="shared" si="5"/>
        <v>#REF!</v>
      </c>
      <c r="M29" s="7" t="e">
        <f t="shared" si="6"/>
        <v>#REF!</v>
      </c>
      <c r="N29" s="7" t="e">
        <f t="shared" si="7"/>
        <v>#REF!</v>
      </c>
      <c r="O29" s="1" t="e">
        <f t="shared" si="8"/>
        <v>#REF!</v>
      </c>
      <c r="P29" s="1" t="s">
        <v>3</v>
      </c>
      <c r="Q29" s="1" t="s">
        <v>78</v>
      </c>
      <c r="R29" s="52" t="e">
        <f t="shared" si="2"/>
        <v>#REF!</v>
      </c>
      <c r="S29" s="7" t="str">
        <f>Table131114[[#This Row],[Manufacturer''s Category]]</f>
        <v>Parlé</v>
      </c>
      <c r="T29" s="1"/>
      <c r="U29" s="7" t="e">
        <f t="shared" si="9"/>
        <v>#REF!</v>
      </c>
      <c r="V29" s="1"/>
    </row>
    <row r="30" spans="1:22" ht="41.1" customHeight="1" x14ac:dyDescent="0.3">
      <c r="A30" s="1" t="e">
        <f t="shared" si="3"/>
        <v>#REF!</v>
      </c>
      <c r="B30" s="5" t="e">
        <f t="shared" si="1"/>
        <v>#REF!</v>
      </c>
      <c r="C30" s="27" t="s">
        <v>2662</v>
      </c>
      <c r="D30" s="12" t="s">
        <v>2663</v>
      </c>
      <c r="E30" s="12" t="s">
        <v>55</v>
      </c>
      <c r="F30" s="44">
        <v>1982</v>
      </c>
      <c r="G30" s="7" t="str">
        <f>Table131114[[#This Row],[Short Description]]</f>
        <v>Parlé TTM-X Black</v>
      </c>
      <c r="H30" s="7" t="s">
        <v>2664</v>
      </c>
      <c r="I30" s="7" t="s">
        <v>2613</v>
      </c>
      <c r="J30" s="7" t="e">
        <f t="shared" si="4"/>
        <v>#REF!</v>
      </c>
      <c r="K30" s="7" t="s">
        <v>2599</v>
      </c>
      <c r="L30" s="7" t="e">
        <f t="shared" si="5"/>
        <v>#REF!</v>
      </c>
      <c r="M30" s="7" t="e">
        <f t="shared" si="6"/>
        <v>#REF!</v>
      </c>
      <c r="N30" s="7" t="e">
        <f t="shared" si="7"/>
        <v>#REF!</v>
      </c>
      <c r="O30" s="1" t="e">
        <f t="shared" si="8"/>
        <v>#REF!</v>
      </c>
      <c r="P30" s="1" t="s">
        <v>56</v>
      </c>
      <c r="Q30" s="1" t="s">
        <v>63</v>
      </c>
      <c r="R30" s="52" t="e">
        <f t="shared" si="2"/>
        <v>#REF!</v>
      </c>
      <c r="S30" s="7" t="str">
        <f>Table131114[[#This Row],[Manufacturer''s Category]]</f>
        <v>Parlé</v>
      </c>
      <c r="T30" s="7"/>
      <c r="U30" s="7" t="e">
        <f t="shared" si="9"/>
        <v>#REF!</v>
      </c>
      <c r="V30" s="10"/>
    </row>
    <row r="31" spans="1:22" ht="42" customHeight="1" x14ac:dyDescent="0.3">
      <c r="A31" s="1" t="e">
        <f t="shared" si="3"/>
        <v>#REF!</v>
      </c>
      <c r="B31" s="5" t="e">
        <f t="shared" si="1"/>
        <v>#REF!</v>
      </c>
      <c r="C31" s="39" t="s">
        <v>2665</v>
      </c>
      <c r="D31" s="1" t="s">
        <v>2666</v>
      </c>
      <c r="E31" s="1" t="s">
        <v>55</v>
      </c>
      <c r="F31" s="38">
        <v>1982</v>
      </c>
      <c r="G31" s="7" t="str">
        <f>Table131114[[#This Row],[Short Description]]</f>
        <v>Parlé TTM-X White</v>
      </c>
      <c r="H31" s="1" t="s">
        <v>2667</v>
      </c>
      <c r="I31" s="1" t="s">
        <v>2613</v>
      </c>
      <c r="J31" s="1" t="e">
        <f t="shared" si="4"/>
        <v>#REF!</v>
      </c>
      <c r="K31" s="1" t="s">
        <v>2599</v>
      </c>
      <c r="L31" s="1" t="e">
        <f t="shared" si="5"/>
        <v>#REF!</v>
      </c>
      <c r="M31" s="1" t="e">
        <f t="shared" si="6"/>
        <v>#REF!</v>
      </c>
      <c r="N31" s="1" t="e">
        <f t="shared" si="7"/>
        <v>#REF!</v>
      </c>
      <c r="O31" s="1" t="e">
        <f t="shared" si="8"/>
        <v>#REF!</v>
      </c>
      <c r="P31" s="1" t="s">
        <v>56</v>
      </c>
      <c r="Q31" s="1" t="s">
        <v>63</v>
      </c>
      <c r="R31" s="52" t="e">
        <f t="shared" si="2"/>
        <v>#REF!</v>
      </c>
      <c r="S31" s="1" t="str">
        <f>Table131114[[#This Row],[Manufacturer''s Category]]</f>
        <v>Parlé</v>
      </c>
      <c r="T31" s="1"/>
      <c r="U31" s="1" t="e">
        <f t="shared" si="9"/>
        <v>#REF!</v>
      </c>
      <c r="V31" s="1"/>
    </row>
    <row r="32" spans="1:22" ht="42" customHeight="1" x14ac:dyDescent="0.3">
      <c r="A32" s="1" t="e">
        <f t="shared" si="3"/>
        <v>#REF!</v>
      </c>
      <c r="B32" s="5" t="e">
        <f t="shared" si="1"/>
        <v>#REF!</v>
      </c>
      <c r="C32" s="39" t="s">
        <v>2668</v>
      </c>
      <c r="D32" s="1" t="s">
        <v>2669</v>
      </c>
      <c r="E32" s="1" t="s">
        <v>55</v>
      </c>
      <c r="F32" s="38">
        <v>1034</v>
      </c>
      <c r="G32" s="12" t="str">
        <f>Table131114[[#This Row],[Short Description]]</f>
        <v>Parlé TTM-XEX Black</v>
      </c>
      <c r="H32" s="1" t="s">
        <v>2670</v>
      </c>
      <c r="I32" s="1" t="s">
        <v>2613</v>
      </c>
      <c r="J32" s="1" t="e">
        <f t="shared" si="4"/>
        <v>#REF!</v>
      </c>
      <c r="K32" s="1" t="s">
        <v>2599</v>
      </c>
      <c r="L32" s="1" t="e">
        <f t="shared" si="5"/>
        <v>#REF!</v>
      </c>
      <c r="M32" s="1" t="e">
        <f t="shared" si="6"/>
        <v>#REF!</v>
      </c>
      <c r="N32" s="1" t="e">
        <f t="shared" si="7"/>
        <v>#REF!</v>
      </c>
      <c r="O32" s="1" t="e">
        <f t="shared" si="8"/>
        <v>#REF!</v>
      </c>
      <c r="P32" s="1" t="s">
        <v>56</v>
      </c>
      <c r="Q32" s="1" t="s">
        <v>63</v>
      </c>
      <c r="R32" s="52" t="e">
        <f t="shared" si="2"/>
        <v>#REF!</v>
      </c>
      <c r="S32" s="1" t="str">
        <f>Table131114[[#This Row],[Manufacturer''s Category]]</f>
        <v>Parlé</v>
      </c>
      <c r="T32" s="1"/>
      <c r="U32" s="1" t="e">
        <f t="shared" si="9"/>
        <v>#REF!</v>
      </c>
      <c r="V32" s="1"/>
    </row>
    <row r="33" spans="1:22" ht="42" customHeight="1" x14ac:dyDescent="0.3">
      <c r="A33" s="1" t="e">
        <f t="shared" si="3"/>
        <v>#REF!</v>
      </c>
      <c r="B33" s="5" t="e">
        <f t="shared" si="1"/>
        <v>#REF!</v>
      </c>
      <c r="C33" s="39" t="s">
        <v>2671</v>
      </c>
      <c r="D33" s="1" t="s">
        <v>2672</v>
      </c>
      <c r="E33" s="1" t="s">
        <v>55</v>
      </c>
      <c r="F33" s="38">
        <v>1034</v>
      </c>
      <c r="G33" s="1" t="str">
        <f>Table131114[[#This Row],[Short Description]]</f>
        <v>Parlé TTM-XEX White</v>
      </c>
      <c r="H33" s="1" t="s">
        <v>2673</v>
      </c>
      <c r="I33" s="1" t="s">
        <v>2613</v>
      </c>
      <c r="J33" s="1" t="e">
        <f t="shared" si="4"/>
        <v>#REF!</v>
      </c>
      <c r="K33" s="1" t="s">
        <v>2599</v>
      </c>
      <c r="L33" s="1" t="e">
        <f t="shared" si="5"/>
        <v>#REF!</v>
      </c>
      <c r="M33" s="1" t="e">
        <f t="shared" si="6"/>
        <v>#REF!</v>
      </c>
      <c r="N33" s="1" t="e">
        <f t="shared" si="7"/>
        <v>#REF!</v>
      </c>
      <c r="O33" s="1" t="e">
        <f t="shared" si="8"/>
        <v>#REF!</v>
      </c>
      <c r="P33" s="1" t="s">
        <v>56</v>
      </c>
      <c r="Q33" s="1" t="s">
        <v>63</v>
      </c>
      <c r="R33" s="52" t="e">
        <f t="shared" si="2"/>
        <v>#REF!</v>
      </c>
      <c r="S33" s="1" t="str">
        <f>Table131114[[#This Row],[Manufacturer''s Category]]</f>
        <v>Parlé</v>
      </c>
      <c r="T33" s="1"/>
      <c r="U33" s="1" t="e">
        <f t="shared" si="9"/>
        <v>#REF!</v>
      </c>
      <c r="V33" s="1"/>
    </row>
    <row r="34" spans="1:22" ht="42" customHeight="1" x14ac:dyDescent="0.3">
      <c r="A34" s="1" t="e">
        <f t="shared" si="3"/>
        <v>#REF!</v>
      </c>
      <c r="B34" s="5" t="e">
        <f t="shared" si="1"/>
        <v>#REF!</v>
      </c>
      <c r="C34" s="39" t="s">
        <v>2674</v>
      </c>
      <c r="D34" s="1" t="s">
        <v>2675</v>
      </c>
      <c r="E34" s="1" t="s">
        <v>55</v>
      </c>
      <c r="F34" s="38">
        <v>86</v>
      </c>
      <c r="G34" s="1" t="str">
        <f>Table131114[[#This Row],[Short Description]]</f>
        <v>Parlé TTM-X-SM</v>
      </c>
      <c r="H34" s="1" t="s">
        <v>2676</v>
      </c>
      <c r="I34" s="1" t="s">
        <v>77</v>
      </c>
      <c r="J34" s="1" t="e">
        <f t="shared" si="4"/>
        <v>#REF!</v>
      </c>
      <c r="K34" s="1" t="s">
        <v>2599</v>
      </c>
      <c r="L34" s="1" t="e">
        <f t="shared" si="5"/>
        <v>#REF!</v>
      </c>
      <c r="M34" s="1" t="e">
        <f t="shared" si="6"/>
        <v>#REF!</v>
      </c>
      <c r="N34" s="1" t="e">
        <f t="shared" si="7"/>
        <v>#REF!</v>
      </c>
      <c r="O34" s="1" t="e">
        <f t="shared" si="8"/>
        <v>#REF!</v>
      </c>
      <c r="P34" s="1" t="s">
        <v>56</v>
      </c>
      <c r="Q34" s="1" t="s">
        <v>63</v>
      </c>
      <c r="R34" s="52" t="e">
        <f t="shared" si="2"/>
        <v>#REF!</v>
      </c>
      <c r="S34" s="1" t="str">
        <f>Table131114[[#This Row],[Manufacturer''s Category]]</f>
        <v>Parlé</v>
      </c>
      <c r="T34" s="1"/>
      <c r="U34" s="1" t="e">
        <f t="shared" si="9"/>
        <v>#REF!</v>
      </c>
      <c r="V34" s="1"/>
    </row>
    <row r="35" spans="1:22" ht="42" customHeight="1" x14ac:dyDescent="0.3">
      <c r="A35" s="1" t="e">
        <f t="shared" si="3"/>
        <v>#REF!</v>
      </c>
      <c r="B35" s="5" t="e">
        <f t="shared" si="1"/>
        <v>#REF!</v>
      </c>
      <c r="C35" s="2" t="s">
        <v>3206</v>
      </c>
      <c r="D35" s="1" t="s">
        <v>3207</v>
      </c>
      <c r="E35" s="1" t="s">
        <v>55</v>
      </c>
      <c r="F35" s="38">
        <v>2500</v>
      </c>
      <c r="G35" s="7" t="str">
        <f>Table131114[[#This Row],[Short Description]]</f>
        <v>Parlé VBC 2500a</v>
      </c>
      <c r="H35" s="1" t="s">
        <v>3209</v>
      </c>
      <c r="I35" s="1" t="s">
        <v>2598</v>
      </c>
      <c r="J35" s="1" t="e">
        <f t="shared" si="4"/>
        <v>#REF!</v>
      </c>
      <c r="K35" s="1" t="s">
        <v>394</v>
      </c>
      <c r="L35" s="1" t="e">
        <f t="shared" si="5"/>
        <v>#REF!</v>
      </c>
      <c r="M35" s="1" t="e">
        <f t="shared" si="6"/>
        <v>#REF!</v>
      </c>
      <c r="N35" s="1" t="e">
        <f t="shared" si="7"/>
        <v>#REF!</v>
      </c>
      <c r="O35" s="1" t="e">
        <f t="shared" si="8"/>
        <v>#REF!</v>
      </c>
      <c r="P35" s="1" t="s">
        <v>3</v>
      </c>
      <c r="Q35" s="1" t="s">
        <v>78</v>
      </c>
      <c r="R35" s="52" t="e">
        <f t="shared" si="2"/>
        <v>#REF!</v>
      </c>
      <c r="S35" s="1" t="str">
        <f>Table131114[[#This Row],[Manufacturer''s Category]]</f>
        <v>Biamp</v>
      </c>
      <c r="T35" s="1"/>
      <c r="U35" s="1" t="e">
        <f t="shared" si="9"/>
        <v>#REF!</v>
      </c>
      <c r="V35" s="1"/>
    </row>
    <row r="36" spans="1:22" ht="42" customHeight="1" x14ac:dyDescent="0.3">
      <c r="A36" s="1" t="e">
        <f t="shared" si="3"/>
        <v>#REF!</v>
      </c>
      <c r="B36" s="5" t="e">
        <f t="shared" si="1"/>
        <v>#REF!</v>
      </c>
      <c r="C36" s="2" t="s">
        <v>3561</v>
      </c>
      <c r="D36" s="1" t="s">
        <v>3562</v>
      </c>
      <c r="E36" s="1" t="s">
        <v>55</v>
      </c>
      <c r="F36" s="38">
        <v>3500</v>
      </c>
      <c r="G36" s="7" t="s">
        <v>3562</v>
      </c>
      <c r="H36" s="1" t="s">
        <v>3563</v>
      </c>
      <c r="I36" s="1" t="s">
        <v>3559</v>
      </c>
      <c r="J36" s="1" t="s">
        <v>4</v>
      </c>
      <c r="K36" s="1" t="s">
        <v>2599</v>
      </c>
      <c r="L36" s="1" t="s">
        <v>5</v>
      </c>
      <c r="M36" s="1" t="s">
        <v>6</v>
      </c>
      <c r="N36" s="1" t="s">
        <v>75</v>
      </c>
      <c r="O36" s="1" t="s">
        <v>75</v>
      </c>
      <c r="P36" s="1" t="s">
        <v>75</v>
      </c>
      <c r="Q36" s="1" t="s">
        <v>3331</v>
      </c>
      <c r="R36" s="52" t="e">
        <f t="shared" si="2"/>
        <v>#REF!</v>
      </c>
      <c r="S36" s="1" t="s">
        <v>2599</v>
      </c>
      <c r="T36" s="1" t="s">
        <v>3331</v>
      </c>
      <c r="U36" s="1">
        <v>4911</v>
      </c>
      <c r="V36" s="1" t="s">
        <v>3533</v>
      </c>
    </row>
    <row r="37" spans="1:22" ht="42" customHeight="1" x14ac:dyDescent="0.3">
      <c r="A37" s="1" t="e">
        <f t="shared" si="3"/>
        <v>#REF!</v>
      </c>
      <c r="B37" s="5" t="e">
        <f t="shared" si="1"/>
        <v>#REF!</v>
      </c>
      <c r="C37" s="2" t="s">
        <v>2543</v>
      </c>
      <c r="D37" s="1" t="s">
        <v>2544</v>
      </c>
      <c r="E37" s="1" t="s">
        <v>55</v>
      </c>
      <c r="F37" s="38">
        <v>222</v>
      </c>
      <c r="G37" s="7" t="str">
        <f>Table131114[[#This Row],[Short Description]]</f>
        <v>Plenum box 12 x 12</v>
      </c>
      <c r="H37" s="42" t="s">
        <v>2545</v>
      </c>
      <c r="I37" s="1" t="s">
        <v>498</v>
      </c>
      <c r="J37" s="1" t="e">
        <f>ItemStatus</f>
        <v>#REF!</v>
      </c>
      <c r="K37" s="1" t="s">
        <v>394</v>
      </c>
      <c r="L37" s="1" t="e">
        <f>FOB</f>
        <v>#REF!</v>
      </c>
      <c r="M37" s="1" t="e">
        <f>Freight</f>
        <v>#REF!</v>
      </c>
      <c r="N37" s="1" t="e">
        <f>DropShip</f>
        <v>#REF!</v>
      </c>
      <c r="O37" s="1" t="e">
        <f>EnergyStar</f>
        <v>#REF!</v>
      </c>
      <c r="P37" s="1" t="s">
        <v>3</v>
      </c>
      <c r="Q37" s="1" t="s">
        <v>78</v>
      </c>
      <c r="R37" s="52" t="e">
        <f t="shared" si="2"/>
        <v>#REF!</v>
      </c>
      <c r="S37" s="1" t="str">
        <f>Table131114[[#This Row],[Manufacturer''s Category]]</f>
        <v>Biamp</v>
      </c>
      <c r="T37" s="1"/>
      <c r="U37" s="1" t="e">
        <f>InfoComm_Number</f>
        <v>#REF!</v>
      </c>
      <c r="V37" s="1"/>
    </row>
    <row r="38" spans="1:22" ht="42" customHeight="1" x14ac:dyDescent="0.3">
      <c r="A38" s="1" t="e">
        <f t="shared" si="3"/>
        <v>#REF!</v>
      </c>
      <c r="B38" s="5" t="e">
        <f t="shared" si="1"/>
        <v>#REF!</v>
      </c>
      <c r="C38" s="2" t="s">
        <v>2677</v>
      </c>
      <c r="D38" s="1" t="s">
        <v>2678</v>
      </c>
      <c r="E38" s="1" t="s">
        <v>55</v>
      </c>
      <c r="F38" s="38">
        <v>38</v>
      </c>
      <c r="G38" s="7" t="str">
        <f>Table131114[[#This Row],[Short Description]]</f>
        <v>Seismic cable adapter</v>
      </c>
      <c r="H38" s="1" t="s">
        <v>2679</v>
      </c>
      <c r="I38" s="1" t="s">
        <v>77</v>
      </c>
      <c r="J38" s="1" t="e">
        <f>ItemStatus</f>
        <v>#REF!</v>
      </c>
      <c r="K38" s="1" t="s">
        <v>394</v>
      </c>
      <c r="L38" s="1" t="e">
        <f>FOB</f>
        <v>#REF!</v>
      </c>
      <c r="M38" s="1" t="e">
        <f>Freight</f>
        <v>#REF!</v>
      </c>
      <c r="N38" s="1" t="e">
        <f>DropShip</f>
        <v>#REF!</v>
      </c>
      <c r="O38" s="1" t="e">
        <f>EnergyStar</f>
        <v>#REF!</v>
      </c>
      <c r="P38" s="1" t="s">
        <v>59</v>
      </c>
      <c r="Q38" s="1" t="s">
        <v>63</v>
      </c>
      <c r="R38" s="52" t="e">
        <f t="shared" si="2"/>
        <v>#REF!</v>
      </c>
      <c r="S38" s="1" t="str">
        <f>Table131114[[#This Row],[Manufacturer''s Category]]</f>
        <v>Biamp</v>
      </c>
      <c r="T38" s="1"/>
      <c r="U38" s="1" t="e">
        <f>InfoComm_Number</f>
        <v>#REF!</v>
      </c>
      <c r="V38" s="1"/>
    </row>
    <row r="39" spans="1:22" ht="42" customHeight="1" x14ac:dyDescent="0.3">
      <c r="A39" s="1" t="e">
        <f t="shared" si="3"/>
        <v>#REF!</v>
      </c>
      <c r="B39" s="5" t="e">
        <f t="shared" si="1"/>
        <v>#REF!</v>
      </c>
      <c r="C39" s="2" t="s">
        <v>2680</v>
      </c>
      <c r="D39" s="1" t="s">
        <v>2681</v>
      </c>
      <c r="E39" s="1" t="s">
        <v>55</v>
      </c>
      <c r="F39" s="38">
        <v>50</v>
      </c>
      <c r="G39" s="7" t="str">
        <f>Table131114[[#This Row],[Short Description]]</f>
        <v>TB-1</v>
      </c>
      <c r="H39" s="1" t="s">
        <v>2682</v>
      </c>
      <c r="I39" s="1" t="s">
        <v>77</v>
      </c>
      <c r="J39" s="1" t="e">
        <f>ItemStatus</f>
        <v>#REF!</v>
      </c>
      <c r="K39" s="1" t="s">
        <v>394</v>
      </c>
      <c r="L39" s="1" t="e">
        <f>FOB</f>
        <v>#REF!</v>
      </c>
      <c r="M39" s="1" t="e">
        <f>Freight</f>
        <v>#REF!</v>
      </c>
      <c r="N39" s="1" t="e">
        <f>DropShip</f>
        <v>#REF!</v>
      </c>
      <c r="O39" s="1" t="e">
        <f>EnergyStar</f>
        <v>#REF!</v>
      </c>
      <c r="P39" s="1" t="s">
        <v>59</v>
      </c>
      <c r="Q39" s="1" t="s">
        <v>63</v>
      </c>
      <c r="R39" s="52" t="e">
        <f t="shared" si="2"/>
        <v>#REF!</v>
      </c>
      <c r="S39" s="1" t="str">
        <f>Table131114[[#This Row],[Manufacturer''s Category]]</f>
        <v>Biamp</v>
      </c>
      <c r="T39" s="1"/>
      <c r="U39" s="1" t="e">
        <f>InfoComm_Number</f>
        <v>#REF!</v>
      </c>
      <c r="V39" s="1"/>
    </row>
    <row r="40" spans="1:22" ht="42" customHeight="1" x14ac:dyDescent="0.3">
      <c r="A40" s="1" t="s">
        <v>0</v>
      </c>
      <c r="B40" s="5" t="e">
        <f t="shared" si="1"/>
        <v>#REF!</v>
      </c>
      <c r="C40" s="45" t="s">
        <v>600</v>
      </c>
      <c r="D40" s="1" t="s">
        <v>601</v>
      </c>
      <c r="E40" s="1" t="s">
        <v>55</v>
      </c>
      <c r="F40" s="6">
        <v>276</v>
      </c>
      <c r="G40" s="12" t="str">
        <f>Table131114[[#This Row],[Short Description]]</f>
        <v>USB 200</v>
      </c>
      <c r="H40" s="1" t="s">
        <v>602</v>
      </c>
      <c r="I40" s="1" t="s">
        <v>603</v>
      </c>
      <c r="J40" s="1" t="s">
        <v>4</v>
      </c>
      <c r="K40" s="1" t="s">
        <v>394</v>
      </c>
      <c r="L40" s="1" t="s">
        <v>5</v>
      </c>
      <c r="M40" s="1" t="s">
        <v>6</v>
      </c>
      <c r="N40" s="1" t="s">
        <v>3</v>
      </c>
      <c r="O40" s="1" t="s">
        <v>3</v>
      </c>
      <c r="P40" s="1" t="s">
        <v>56</v>
      </c>
      <c r="Q40" s="1" t="s">
        <v>604</v>
      </c>
      <c r="R40" s="52" t="e">
        <f t="shared" si="2"/>
        <v>#REF!</v>
      </c>
      <c r="S40" s="1" t="s">
        <v>394</v>
      </c>
      <c r="T40" s="1"/>
      <c r="U40" s="1">
        <v>4911</v>
      </c>
      <c r="V40" s="1"/>
    </row>
  </sheetData>
  <conditionalFormatting sqref="C2:C32">
    <cfRule type="duplicateValues" dxfId="12" priority="29"/>
  </conditionalFormatting>
  <conditionalFormatting sqref="C30">
    <cfRule type="duplicateValues" dxfId="11" priority="2"/>
    <cfRule type="duplicateValues" dxfId="10" priority="3"/>
  </conditionalFormatting>
  <conditionalFormatting sqref="C31:C32">
    <cfRule type="duplicateValues" dxfId="9" priority="1"/>
  </conditionalFormatting>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707E6-4FB5-46B7-80AE-9E21DA5B0F81}">
  <dimension ref="A1:Z113"/>
  <sheetViews>
    <sheetView workbookViewId="0">
      <pane xSplit="4" ySplit="1" topLeftCell="E2" activePane="bottomRight" state="frozen"/>
      <selection pane="topRight" activeCell="E1" sqref="E1"/>
      <selection pane="bottomLeft" activeCell="A2" sqref="A2"/>
      <selection pane="bottomRight" activeCell="N6" sqref="N6"/>
    </sheetView>
  </sheetViews>
  <sheetFormatPr defaultColWidth="8.88671875" defaultRowHeight="13.8" x14ac:dyDescent="0.3"/>
  <cols>
    <col min="1" max="1" width="17.5546875" style="1" customWidth="1"/>
    <col min="2" max="2" width="19.5546875" style="1" customWidth="1"/>
    <col min="3" max="3" width="15.5546875" style="2" customWidth="1"/>
    <col min="4" max="4" width="28.44140625" style="1" customWidth="1"/>
    <col min="5" max="5" width="11.109375" style="1" customWidth="1"/>
    <col min="6" max="6" width="14" style="1" customWidth="1"/>
    <col min="7" max="7" width="23.109375" style="1" customWidth="1"/>
    <col min="8" max="8" width="56.33203125" style="1" customWidth="1"/>
    <col min="9" max="9" width="34.44140625" style="1" customWidth="1"/>
    <col min="10" max="10" width="10.5546875" style="1" customWidth="1"/>
    <col min="11" max="11" width="17" style="1" customWidth="1"/>
    <col min="12" max="12" width="10.5546875" style="1" customWidth="1"/>
    <col min="13" max="13" width="16" style="1" bestFit="1" customWidth="1"/>
    <col min="14" max="14" width="15.33203125" style="1" customWidth="1"/>
    <col min="15" max="15" width="12" style="1" customWidth="1"/>
    <col min="16" max="16" width="16.5546875" style="1" customWidth="1"/>
    <col min="17" max="17" width="22.88671875" style="1" customWidth="1"/>
    <col min="18" max="18" width="18" style="1" bestFit="1" customWidth="1"/>
    <col min="19" max="19" width="21" style="1" customWidth="1"/>
    <col min="20" max="21" width="15.33203125" style="1" customWidth="1"/>
    <col min="22" max="22" width="20.44140625" style="1" customWidth="1"/>
    <col min="23" max="23" width="74.33203125" style="1" customWidth="1"/>
    <col min="24" max="16384" width="8.88671875" style="1"/>
  </cols>
  <sheetData>
    <row r="1" spans="1:26" s="17" customFormat="1" ht="31.2" x14ac:dyDescent="0.3">
      <c r="A1" s="17" t="s">
        <v>8</v>
      </c>
      <c r="B1" s="17" t="s">
        <v>9</v>
      </c>
      <c r="C1" s="18" t="s">
        <v>10</v>
      </c>
      <c r="D1" s="17" t="s">
        <v>11</v>
      </c>
      <c r="E1" s="17" t="s">
        <v>12</v>
      </c>
      <c r="F1" s="17" t="s">
        <v>13</v>
      </c>
      <c r="G1" s="17" t="s">
        <v>26</v>
      </c>
      <c r="H1" s="17" t="s">
        <v>27</v>
      </c>
      <c r="I1" s="17" t="s">
        <v>28</v>
      </c>
      <c r="J1" s="17" t="s">
        <v>31</v>
      </c>
      <c r="K1" s="17" t="s">
        <v>32</v>
      </c>
      <c r="L1" s="17" t="s">
        <v>41</v>
      </c>
      <c r="M1" s="17" t="s">
        <v>42</v>
      </c>
      <c r="N1" s="17" t="s">
        <v>43</v>
      </c>
      <c r="O1" s="17" t="s">
        <v>44</v>
      </c>
      <c r="P1" s="17" t="s">
        <v>45</v>
      </c>
      <c r="Q1" s="17" t="s">
        <v>46</v>
      </c>
      <c r="R1" s="17" t="s">
        <v>47</v>
      </c>
      <c r="S1" s="17" t="s">
        <v>48</v>
      </c>
      <c r="T1" s="17" t="s">
        <v>49</v>
      </c>
      <c r="U1" s="17" t="s">
        <v>50</v>
      </c>
      <c r="V1" s="17" t="s">
        <v>51</v>
      </c>
      <c r="W1" s="17" t="s">
        <v>52</v>
      </c>
    </row>
    <row r="2" spans="1:26" ht="42" customHeight="1" x14ac:dyDescent="0.3">
      <c r="A2" s="1" t="e">
        <f t="shared" ref="A2:A10" si="0">Company</f>
        <v>#REF!</v>
      </c>
      <c r="B2" s="5" t="e">
        <f t="shared" ref="B2:B33" si="1">Effectivity_Date</f>
        <v>#REF!</v>
      </c>
      <c r="C2" s="49" t="s">
        <v>2683</v>
      </c>
      <c r="D2" s="46" t="s">
        <v>2684</v>
      </c>
      <c r="E2" s="1" t="s">
        <v>55</v>
      </c>
      <c r="F2" s="6">
        <v>98</v>
      </c>
      <c r="G2" s="1" t="str">
        <f>Table14[[#This Row],[Short Description]]</f>
        <v>16mm Black Grommet, 10-Pack</v>
      </c>
      <c r="H2" s="1" t="s">
        <v>2685</v>
      </c>
      <c r="I2" s="1" t="s">
        <v>498</v>
      </c>
      <c r="J2" s="1" t="e">
        <f>ItemStatus</f>
        <v>#REF!</v>
      </c>
      <c r="K2" s="1" t="s">
        <v>394</v>
      </c>
      <c r="M2" s="1" t="e">
        <f>FOB</f>
        <v>#REF!</v>
      </c>
      <c r="N2" s="1" t="e">
        <f>Freight</f>
        <v>#REF!</v>
      </c>
      <c r="O2" s="1" t="e">
        <f>DropShip</f>
        <v>#REF!</v>
      </c>
      <c r="P2" s="1" t="e">
        <f>EnergyStar</f>
        <v>#REF!</v>
      </c>
      <c r="Q2" s="1" t="s">
        <v>75</v>
      </c>
      <c r="R2" s="1" t="s">
        <v>78</v>
      </c>
      <c r="S2" s="37" t="e">
        <f t="shared" ref="S2:S10" si="2">URL</f>
        <v>#REF!</v>
      </c>
      <c r="T2" s="1" t="str">
        <f>Table14[[#This Row],[Manufacturer''s Category]]</f>
        <v>Biamp</v>
      </c>
      <c r="V2" s="1" t="e">
        <f>InfoComm_Number</f>
        <v>#REF!</v>
      </c>
      <c r="W2" s="33"/>
      <c r="Z2" s="24">
        <v>900</v>
      </c>
    </row>
    <row r="3" spans="1:26" ht="42" customHeight="1" x14ac:dyDescent="0.3">
      <c r="A3" s="1" t="e">
        <f t="shared" si="0"/>
        <v>#REF!</v>
      </c>
      <c r="B3" s="5" t="e">
        <f t="shared" si="1"/>
        <v>#REF!</v>
      </c>
      <c r="C3" s="49" t="s">
        <v>2686</v>
      </c>
      <c r="D3" s="46" t="s">
        <v>2687</v>
      </c>
      <c r="E3" s="1" t="s">
        <v>55</v>
      </c>
      <c r="F3" s="6">
        <v>98</v>
      </c>
      <c r="G3" s="1" t="str">
        <f>Table14[[#This Row],[Short Description]]</f>
        <v>16mm White Grommet, 10-Pack</v>
      </c>
      <c r="H3" s="1" t="s">
        <v>2688</v>
      </c>
      <c r="I3" s="1" t="s">
        <v>498</v>
      </c>
      <c r="J3" s="1" t="e">
        <f>ItemStatus</f>
        <v>#REF!</v>
      </c>
      <c r="K3" s="1" t="s">
        <v>394</v>
      </c>
      <c r="M3" s="1" t="e">
        <f>FOB</f>
        <v>#REF!</v>
      </c>
      <c r="N3" s="1" t="e">
        <f>Freight</f>
        <v>#REF!</v>
      </c>
      <c r="O3" s="1" t="e">
        <f>DropShip</f>
        <v>#REF!</v>
      </c>
      <c r="P3" s="1" t="e">
        <f>EnergyStar</f>
        <v>#REF!</v>
      </c>
      <c r="Q3" s="1" t="s">
        <v>75</v>
      </c>
      <c r="R3" s="1" t="s">
        <v>78</v>
      </c>
      <c r="S3" s="37" t="e">
        <f t="shared" si="2"/>
        <v>#REF!</v>
      </c>
      <c r="T3" s="1" t="str">
        <f>Table14[[#This Row],[Manufacturer''s Category]]</f>
        <v>Biamp</v>
      </c>
      <c r="V3" s="1" t="e">
        <f>InfoComm_Number</f>
        <v>#REF!</v>
      </c>
      <c r="W3" s="33"/>
      <c r="Z3" s="24">
        <v>434</v>
      </c>
    </row>
    <row r="4" spans="1:26" ht="42" customHeight="1" x14ac:dyDescent="0.3">
      <c r="A4" s="1" t="e">
        <f t="shared" si="0"/>
        <v>#REF!</v>
      </c>
      <c r="B4" s="5" t="e">
        <f t="shared" si="1"/>
        <v>#REF!</v>
      </c>
      <c r="C4" s="45" t="s">
        <v>3564</v>
      </c>
      <c r="D4" s="46" t="s">
        <v>3565</v>
      </c>
      <c r="E4" s="1" t="s">
        <v>55</v>
      </c>
      <c r="F4" s="6">
        <v>80</v>
      </c>
      <c r="G4" s="1" t="s">
        <v>3565</v>
      </c>
      <c r="H4" s="1" t="s">
        <v>3566</v>
      </c>
      <c r="I4" s="1" t="s">
        <v>465</v>
      </c>
      <c r="J4" s="1" t="s">
        <v>4</v>
      </c>
      <c r="K4" s="1" t="s">
        <v>3567</v>
      </c>
      <c r="L4" s="1" t="s">
        <v>3331</v>
      </c>
      <c r="M4" s="1" t="s">
        <v>5</v>
      </c>
      <c r="N4" s="1" t="s">
        <v>6</v>
      </c>
      <c r="O4" s="1" t="s">
        <v>75</v>
      </c>
      <c r="P4" s="1" t="s">
        <v>75</v>
      </c>
      <c r="Q4" s="1" t="s">
        <v>3360</v>
      </c>
      <c r="R4" s="1" t="s">
        <v>3331</v>
      </c>
      <c r="S4" s="37" t="e">
        <f t="shared" si="2"/>
        <v>#REF!</v>
      </c>
      <c r="T4" s="1" t="s">
        <v>3567</v>
      </c>
      <c r="U4" s="1" t="s">
        <v>3331</v>
      </c>
      <c r="V4" s="1">
        <v>4911</v>
      </c>
      <c r="W4" s="1" t="s">
        <v>3533</v>
      </c>
    </row>
    <row r="5" spans="1:26" ht="42" customHeight="1" x14ac:dyDescent="0.3">
      <c r="A5" s="1" t="e">
        <f t="shared" si="0"/>
        <v>#REF!</v>
      </c>
      <c r="B5" s="5" t="e">
        <f t="shared" si="1"/>
        <v>#REF!</v>
      </c>
      <c r="C5" s="45" t="s">
        <v>3568</v>
      </c>
      <c r="D5" s="46" t="s">
        <v>3569</v>
      </c>
      <c r="E5" s="1" t="s">
        <v>55</v>
      </c>
      <c r="F5" s="6">
        <v>160</v>
      </c>
      <c r="G5" s="1" t="s">
        <v>3569</v>
      </c>
      <c r="H5" s="1" t="s">
        <v>3570</v>
      </c>
      <c r="I5" s="1" t="s">
        <v>465</v>
      </c>
      <c r="J5" s="1" t="s">
        <v>4</v>
      </c>
      <c r="K5" s="1" t="s">
        <v>3567</v>
      </c>
      <c r="L5" s="1" t="s">
        <v>3331</v>
      </c>
      <c r="M5" s="1" t="s">
        <v>5</v>
      </c>
      <c r="N5" s="1" t="s">
        <v>6</v>
      </c>
      <c r="O5" s="1" t="s">
        <v>75</v>
      </c>
      <c r="P5" s="1" t="s">
        <v>75</v>
      </c>
      <c r="Q5" s="1" t="s">
        <v>3360</v>
      </c>
      <c r="R5" s="1" t="s">
        <v>3331</v>
      </c>
      <c r="S5" s="37" t="e">
        <f t="shared" si="2"/>
        <v>#REF!</v>
      </c>
      <c r="T5" s="1" t="s">
        <v>3567</v>
      </c>
      <c r="U5" s="1" t="s">
        <v>3331</v>
      </c>
      <c r="V5" s="1">
        <v>4911</v>
      </c>
      <c r="W5" s="1" t="s">
        <v>3533</v>
      </c>
      <c r="Z5" s="24">
        <v>478</v>
      </c>
    </row>
    <row r="6" spans="1:26" ht="42" customHeight="1" x14ac:dyDescent="0.3">
      <c r="A6" s="1" t="e">
        <f t="shared" si="0"/>
        <v>#REF!</v>
      </c>
      <c r="B6" s="5" t="e">
        <f t="shared" si="1"/>
        <v>#REF!</v>
      </c>
      <c r="C6" s="47" t="s">
        <v>3571</v>
      </c>
      <c r="D6" s="31" t="s">
        <v>3572</v>
      </c>
      <c r="E6" s="7" t="s">
        <v>55</v>
      </c>
      <c r="F6" s="6">
        <v>120</v>
      </c>
      <c r="G6" s="1" t="s">
        <v>3572</v>
      </c>
      <c r="H6" s="7" t="s">
        <v>3573</v>
      </c>
      <c r="I6" s="7" t="s">
        <v>465</v>
      </c>
      <c r="J6" s="1" t="s">
        <v>4</v>
      </c>
      <c r="K6" s="7" t="s">
        <v>3567</v>
      </c>
      <c r="L6" s="1" t="s">
        <v>3331</v>
      </c>
      <c r="M6" s="1" t="s">
        <v>5</v>
      </c>
      <c r="N6" s="1" t="s">
        <v>6</v>
      </c>
      <c r="O6" s="1" t="s">
        <v>75</v>
      </c>
      <c r="P6" s="1" t="s">
        <v>75</v>
      </c>
      <c r="Q6" s="1" t="s">
        <v>3360</v>
      </c>
      <c r="R6" s="1" t="s">
        <v>3331</v>
      </c>
      <c r="S6" s="37" t="e">
        <f t="shared" si="2"/>
        <v>#REF!</v>
      </c>
      <c r="T6" s="1" t="s">
        <v>3567</v>
      </c>
      <c r="U6" s="1" t="s">
        <v>3331</v>
      </c>
      <c r="V6" s="1">
        <v>4911</v>
      </c>
      <c r="W6" s="1" t="s">
        <v>3533</v>
      </c>
      <c r="Z6" s="24"/>
    </row>
    <row r="7" spans="1:26" ht="42" customHeight="1" x14ac:dyDescent="0.3">
      <c r="A7" s="1" t="e">
        <f t="shared" si="0"/>
        <v>#REF!</v>
      </c>
      <c r="B7" s="5" t="e">
        <f t="shared" si="1"/>
        <v>#REF!</v>
      </c>
      <c r="C7" s="59" t="s">
        <v>2689</v>
      </c>
      <c r="D7" s="31" t="s">
        <v>2690</v>
      </c>
      <c r="E7" s="7" t="s">
        <v>55</v>
      </c>
      <c r="F7" s="6">
        <v>1090</v>
      </c>
      <c r="G7" s="1" t="str">
        <f>Table14[[#This Row],[Short Description]]</f>
        <v>AMP-A460H</v>
      </c>
      <c r="H7" s="7" t="s">
        <v>2691</v>
      </c>
      <c r="I7" s="7" t="s">
        <v>262</v>
      </c>
      <c r="J7" s="1" t="e">
        <f>ItemStatus</f>
        <v>#REF!</v>
      </c>
      <c r="K7" s="7" t="s">
        <v>394</v>
      </c>
      <c r="M7" s="1" t="e">
        <f>FOB</f>
        <v>#REF!</v>
      </c>
      <c r="N7" s="1" t="e">
        <f>Freight</f>
        <v>#REF!</v>
      </c>
      <c r="O7" s="1" t="e">
        <f>DropShip</f>
        <v>#REF!</v>
      </c>
      <c r="P7" s="1" t="e">
        <f>EnergyStar</f>
        <v>#REF!</v>
      </c>
      <c r="Q7" s="1" t="s">
        <v>56</v>
      </c>
      <c r="R7" s="1" t="s">
        <v>63</v>
      </c>
      <c r="S7" s="37" t="e">
        <f t="shared" si="2"/>
        <v>#REF!</v>
      </c>
      <c r="T7" s="1" t="str">
        <f>Table14[[#This Row],[Manufacturer''s Category]]</f>
        <v>Biamp</v>
      </c>
      <c r="V7" s="1" t="e">
        <f>InfoComm_Number</f>
        <v>#REF!</v>
      </c>
      <c r="Z7" s="24"/>
    </row>
    <row r="8" spans="1:26" ht="42" customHeight="1" x14ac:dyDescent="0.3">
      <c r="A8" s="1" t="e">
        <f t="shared" si="0"/>
        <v>#REF!</v>
      </c>
      <c r="B8" s="5" t="e">
        <f t="shared" si="1"/>
        <v>#REF!</v>
      </c>
      <c r="C8" s="45" t="s">
        <v>3574</v>
      </c>
      <c r="D8" s="46" t="s">
        <v>3575</v>
      </c>
      <c r="E8" s="1" t="s">
        <v>55</v>
      </c>
      <c r="F8" s="6">
        <v>15250</v>
      </c>
      <c r="G8" s="1" t="s">
        <v>3575</v>
      </c>
      <c r="H8" s="1" t="s">
        <v>3576</v>
      </c>
      <c r="I8" s="1" t="s">
        <v>2535</v>
      </c>
      <c r="J8" s="1" t="s">
        <v>4</v>
      </c>
      <c r="K8" s="1" t="s">
        <v>394</v>
      </c>
      <c r="L8" s="1" t="s">
        <v>3331</v>
      </c>
      <c r="M8" s="1" t="s">
        <v>5</v>
      </c>
      <c r="N8" s="1" t="s">
        <v>6</v>
      </c>
      <c r="O8" s="1" t="s">
        <v>75</v>
      </c>
      <c r="P8" s="1" t="s">
        <v>75</v>
      </c>
      <c r="Q8" s="1" t="s">
        <v>75</v>
      </c>
      <c r="R8" s="1" t="s">
        <v>3331</v>
      </c>
      <c r="S8" s="37" t="e">
        <f t="shared" si="2"/>
        <v>#REF!</v>
      </c>
      <c r="T8" s="1" t="s">
        <v>394</v>
      </c>
      <c r="U8" s="1" t="s">
        <v>3331</v>
      </c>
      <c r="V8" s="1">
        <v>4911</v>
      </c>
      <c r="W8" s="1" t="s">
        <v>3533</v>
      </c>
      <c r="Z8" s="24">
        <v>40</v>
      </c>
    </row>
    <row r="9" spans="1:26" ht="42" customHeight="1" x14ac:dyDescent="0.3">
      <c r="A9" s="1" t="e">
        <f t="shared" si="0"/>
        <v>#REF!</v>
      </c>
      <c r="B9" s="5" t="e">
        <f t="shared" si="1"/>
        <v>#REF!</v>
      </c>
      <c r="C9" s="47" t="s">
        <v>3577</v>
      </c>
      <c r="D9" s="31" t="s">
        <v>3578</v>
      </c>
      <c r="E9" s="7" t="s">
        <v>55</v>
      </c>
      <c r="F9" s="8">
        <v>15250</v>
      </c>
      <c r="G9" s="1" t="s">
        <v>3578</v>
      </c>
      <c r="H9" s="7" t="s">
        <v>3579</v>
      </c>
      <c r="I9" s="1" t="s">
        <v>2535</v>
      </c>
      <c r="J9" s="1" t="s">
        <v>4</v>
      </c>
      <c r="K9" s="7" t="s">
        <v>394</v>
      </c>
      <c r="L9" s="7" t="s">
        <v>3331</v>
      </c>
      <c r="M9" s="1" t="s">
        <v>5</v>
      </c>
      <c r="N9" s="1" t="s">
        <v>6</v>
      </c>
      <c r="O9" s="1" t="s">
        <v>75</v>
      </c>
      <c r="P9" s="1" t="s">
        <v>75</v>
      </c>
      <c r="Q9" s="1" t="s">
        <v>75</v>
      </c>
      <c r="R9" s="1" t="s">
        <v>3331</v>
      </c>
      <c r="S9" s="37" t="e">
        <f t="shared" si="2"/>
        <v>#REF!</v>
      </c>
      <c r="T9" s="1" t="s">
        <v>394</v>
      </c>
      <c r="U9" s="7" t="s">
        <v>3331</v>
      </c>
      <c r="V9" s="1">
        <v>4911</v>
      </c>
      <c r="W9" s="10" t="s">
        <v>3533</v>
      </c>
    </row>
    <row r="10" spans="1:26" ht="42" customHeight="1" x14ac:dyDescent="0.3">
      <c r="A10" s="1" t="e">
        <f t="shared" si="0"/>
        <v>#REF!</v>
      </c>
      <c r="B10" s="5" t="e">
        <f t="shared" si="1"/>
        <v>#REF!</v>
      </c>
      <c r="C10" s="47" t="s">
        <v>3137</v>
      </c>
      <c r="D10" s="31" t="s">
        <v>3237</v>
      </c>
      <c r="E10" s="7" t="s">
        <v>55</v>
      </c>
      <c r="F10" s="8">
        <v>2200</v>
      </c>
      <c r="G10" s="1" t="str">
        <f>Table14[[#This Row],[Short Description]]</f>
        <v>Biamp NMS-NG10GPX-AVB</v>
      </c>
      <c r="H10" s="7" t="s">
        <v>3231</v>
      </c>
      <c r="I10" s="1" t="s">
        <v>2720</v>
      </c>
      <c r="J10" s="1" t="e">
        <f>ItemStatus</f>
        <v>#REF!</v>
      </c>
      <c r="K10" s="7" t="s">
        <v>2692</v>
      </c>
      <c r="L10" s="7"/>
      <c r="M10" s="1" t="e">
        <f>FOB</f>
        <v>#REF!</v>
      </c>
      <c r="N10" s="1" t="e">
        <f>Freight</f>
        <v>#REF!</v>
      </c>
      <c r="O10" s="1" t="e">
        <f>DropShip</f>
        <v>#REF!</v>
      </c>
      <c r="P10" s="1" t="e">
        <f>EnergyStar</f>
        <v>#REF!</v>
      </c>
      <c r="Q10" s="1" t="s">
        <v>75</v>
      </c>
      <c r="R10" s="1" t="s">
        <v>263</v>
      </c>
      <c r="S10" s="37" t="e">
        <f t="shared" si="2"/>
        <v>#REF!</v>
      </c>
      <c r="T10" s="1" t="str">
        <f>Table14[[#This Row],[Manufacturer''s Category]]</f>
        <v>Tesira</v>
      </c>
      <c r="U10" s="7"/>
      <c r="V10" s="1" t="e">
        <f>InfoComm_Number</f>
        <v>#REF!</v>
      </c>
      <c r="W10" s="10"/>
    </row>
    <row r="11" spans="1:26" ht="42" customHeight="1" x14ac:dyDescent="0.3">
      <c r="A11" s="1" t="s">
        <v>0</v>
      </c>
      <c r="B11" s="5" t="e">
        <f t="shared" si="1"/>
        <v>#REF!</v>
      </c>
      <c r="C11" s="47" t="s">
        <v>3238</v>
      </c>
      <c r="D11" s="31" t="s">
        <v>3239</v>
      </c>
      <c r="E11" s="7" t="s">
        <v>55</v>
      </c>
      <c r="F11" s="8">
        <v>3900</v>
      </c>
      <c r="G11" s="1" t="s">
        <v>3239</v>
      </c>
      <c r="H11" s="7" t="s">
        <v>3240</v>
      </c>
      <c r="I11" s="7" t="s">
        <v>3241</v>
      </c>
      <c r="K11" s="7" t="s">
        <v>394</v>
      </c>
      <c r="L11" s="7"/>
      <c r="M11" s="1" t="s">
        <v>5</v>
      </c>
      <c r="N11" s="1" t="s">
        <v>6</v>
      </c>
      <c r="O11" s="1" t="s">
        <v>75</v>
      </c>
      <c r="P11" s="1" t="s">
        <v>75</v>
      </c>
      <c r="Q11" s="1" t="s">
        <v>75</v>
      </c>
      <c r="R11" s="1" t="s">
        <v>263</v>
      </c>
      <c r="S11" s="67" t="s">
        <v>3236</v>
      </c>
      <c r="T11" s="1" t="s">
        <v>2692</v>
      </c>
      <c r="U11" s="7"/>
      <c r="V11" s="1">
        <v>4911</v>
      </c>
      <c r="W11" s="10" t="s">
        <v>3106</v>
      </c>
    </row>
    <row r="12" spans="1:26" ht="42" customHeight="1" x14ac:dyDescent="0.3">
      <c r="A12" s="1" t="e">
        <f t="shared" ref="A12:A43" si="3">Company</f>
        <v>#REF!</v>
      </c>
      <c r="B12" s="5" t="e">
        <f t="shared" si="1"/>
        <v>#REF!</v>
      </c>
      <c r="C12" s="47" t="s">
        <v>3521</v>
      </c>
      <c r="D12" s="31" t="s">
        <v>1999</v>
      </c>
      <c r="E12" s="7" t="s">
        <v>55</v>
      </c>
      <c r="F12" s="8">
        <v>96</v>
      </c>
      <c r="G12" s="1" t="str">
        <f>Table14[[#This Row],[Short Description]]</f>
        <v>BPAK</v>
      </c>
      <c r="H12" s="7" t="s">
        <v>2000</v>
      </c>
      <c r="I12" s="7" t="s">
        <v>498</v>
      </c>
      <c r="J12" s="1" t="e">
        <f t="shared" ref="J12:J21" si="4">ItemStatus</f>
        <v>#REF!</v>
      </c>
      <c r="K12" s="7" t="s">
        <v>394</v>
      </c>
      <c r="L12" s="7"/>
      <c r="M12" s="1" t="e">
        <f t="shared" ref="M12:M21" si="5">FOB</f>
        <v>#REF!</v>
      </c>
      <c r="N12" s="1" t="e">
        <f t="shared" ref="N12:N21" si="6">Freight</f>
        <v>#REF!</v>
      </c>
      <c r="O12" s="1" t="e">
        <f t="shared" ref="O12:O21" si="7">DropShip</f>
        <v>#REF!</v>
      </c>
      <c r="P12" s="1" t="e">
        <f t="shared" ref="P12:P21" si="8">EnergyStar</f>
        <v>#REF!</v>
      </c>
      <c r="Q12" s="1" t="s">
        <v>75</v>
      </c>
      <c r="R12" s="1" t="s">
        <v>78</v>
      </c>
      <c r="S12" s="37" t="e">
        <f t="shared" ref="S12:S43" si="9">URL</f>
        <v>#REF!</v>
      </c>
      <c r="T12" s="1" t="str">
        <f>Table14[[#This Row],[Manufacturer''s Category]]</f>
        <v>Biamp</v>
      </c>
      <c r="U12" s="7"/>
      <c r="V12" s="1" t="e">
        <f t="shared" ref="V12:V21" si="10">InfoComm_Number</f>
        <v>#REF!</v>
      </c>
      <c r="W12" s="10"/>
    </row>
    <row r="13" spans="1:26" ht="42" customHeight="1" x14ac:dyDescent="0.3">
      <c r="A13" s="1" t="e">
        <f t="shared" si="3"/>
        <v>#REF!</v>
      </c>
      <c r="B13" s="5" t="e">
        <f t="shared" si="1"/>
        <v>#REF!</v>
      </c>
      <c r="C13" s="47" t="s">
        <v>2001</v>
      </c>
      <c r="D13" s="31" t="s">
        <v>2002</v>
      </c>
      <c r="E13" s="7" t="s">
        <v>55</v>
      </c>
      <c r="F13" s="8">
        <v>242</v>
      </c>
      <c r="G13" s="1" t="str">
        <f>Table14[[#This Row],[Short Description]]</f>
        <v>CCA</v>
      </c>
      <c r="H13" s="7" t="s">
        <v>2003</v>
      </c>
      <c r="I13" s="7" t="s">
        <v>498</v>
      </c>
      <c r="J13" s="1" t="e">
        <f t="shared" si="4"/>
        <v>#REF!</v>
      </c>
      <c r="K13" s="7" t="s">
        <v>2692</v>
      </c>
      <c r="L13" s="7"/>
      <c r="M13" s="1" t="e">
        <f t="shared" si="5"/>
        <v>#REF!</v>
      </c>
      <c r="N13" s="1" t="e">
        <f t="shared" si="6"/>
        <v>#REF!</v>
      </c>
      <c r="O13" s="1" t="e">
        <f t="shared" si="7"/>
        <v>#REF!</v>
      </c>
      <c r="P13" s="1" t="e">
        <f t="shared" si="8"/>
        <v>#REF!</v>
      </c>
      <c r="Q13" s="1" t="s">
        <v>75</v>
      </c>
      <c r="R13" s="1" t="s">
        <v>78</v>
      </c>
      <c r="S13" s="37" t="e">
        <f t="shared" si="9"/>
        <v>#REF!</v>
      </c>
      <c r="T13" s="1" t="str">
        <f>Table14[[#This Row],[Manufacturer''s Category]]</f>
        <v>Tesira</v>
      </c>
      <c r="U13" s="7"/>
      <c r="V13" s="1" t="e">
        <f t="shared" si="10"/>
        <v>#REF!</v>
      </c>
      <c r="W13" s="34"/>
    </row>
    <row r="14" spans="1:26" ht="42" customHeight="1" x14ac:dyDescent="0.3">
      <c r="A14" s="1" t="e">
        <f t="shared" si="3"/>
        <v>#REF!</v>
      </c>
      <c r="B14" s="5" t="e">
        <f t="shared" si="1"/>
        <v>#REF!</v>
      </c>
      <c r="C14" s="59" t="s">
        <v>2693</v>
      </c>
      <c r="D14" s="31" t="s">
        <v>2694</v>
      </c>
      <c r="E14" s="7" t="s">
        <v>55</v>
      </c>
      <c r="F14" s="8">
        <v>11110</v>
      </c>
      <c r="G14" s="1" t="str">
        <f>Table14[[#This Row],[Short Description]]</f>
        <v>MRB-L-VT4-C</v>
      </c>
      <c r="H14" s="43" t="s">
        <v>2695</v>
      </c>
      <c r="I14" s="7" t="s">
        <v>2535</v>
      </c>
      <c r="J14" s="1" t="e">
        <f t="shared" si="4"/>
        <v>#REF!</v>
      </c>
      <c r="K14" s="7" t="s">
        <v>394</v>
      </c>
      <c r="L14" s="7"/>
      <c r="M14" s="1" t="e">
        <f t="shared" si="5"/>
        <v>#REF!</v>
      </c>
      <c r="N14" s="1" t="e">
        <f t="shared" si="6"/>
        <v>#REF!</v>
      </c>
      <c r="O14" s="1" t="e">
        <f t="shared" si="7"/>
        <v>#REF!</v>
      </c>
      <c r="P14" s="1" t="e">
        <f t="shared" si="8"/>
        <v>#REF!</v>
      </c>
      <c r="Q14" s="1" t="s">
        <v>75</v>
      </c>
      <c r="R14" s="1" t="s">
        <v>2536</v>
      </c>
      <c r="S14" s="37" t="e">
        <f t="shared" si="9"/>
        <v>#REF!</v>
      </c>
      <c r="T14" s="1" t="str">
        <f>Table14[[#This Row],[Manufacturer''s Category]]</f>
        <v>Biamp</v>
      </c>
      <c r="U14" s="7"/>
      <c r="V14" s="1" t="e">
        <f t="shared" si="10"/>
        <v>#REF!</v>
      </c>
      <c r="W14" s="34"/>
    </row>
    <row r="15" spans="1:26" ht="42" customHeight="1" x14ac:dyDescent="0.3">
      <c r="A15" s="1" t="e">
        <f t="shared" si="3"/>
        <v>#REF!</v>
      </c>
      <c r="B15" s="5" t="e">
        <f t="shared" si="1"/>
        <v>#REF!</v>
      </c>
      <c r="C15" s="59" t="s">
        <v>2696</v>
      </c>
      <c r="D15" s="31" t="s">
        <v>2697</v>
      </c>
      <c r="E15" s="7" t="s">
        <v>55</v>
      </c>
      <c r="F15" s="8">
        <v>10560</v>
      </c>
      <c r="G15" s="1" t="str">
        <f>Table14[[#This Row],[Short Description]]</f>
        <v>MRB-L-VT4-T</v>
      </c>
      <c r="H15" s="43" t="s">
        <v>2698</v>
      </c>
      <c r="I15" s="7" t="s">
        <v>2535</v>
      </c>
      <c r="J15" s="1" t="e">
        <f t="shared" si="4"/>
        <v>#REF!</v>
      </c>
      <c r="K15" s="7" t="s">
        <v>394</v>
      </c>
      <c r="L15" s="7"/>
      <c r="M15" s="1" t="e">
        <f t="shared" si="5"/>
        <v>#REF!</v>
      </c>
      <c r="N15" s="1" t="e">
        <f t="shared" si="6"/>
        <v>#REF!</v>
      </c>
      <c r="O15" s="1" t="e">
        <f t="shared" si="7"/>
        <v>#REF!</v>
      </c>
      <c r="P15" s="1" t="e">
        <f t="shared" si="8"/>
        <v>#REF!</v>
      </c>
      <c r="Q15" s="1" t="s">
        <v>75</v>
      </c>
      <c r="R15" s="1" t="s">
        <v>2536</v>
      </c>
      <c r="S15" s="37" t="e">
        <f t="shared" si="9"/>
        <v>#REF!</v>
      </c>
      <c r="T15" s="1" t="str">
        <f>Table14[[#This Row],[Manufacturer''s Category]]</f>
        <v>Biamp</v>
      </c>
      <c r="U15" s="7"/>
      <c r="V15" s="1" t="e">
        <f t="shared" si="10"/>
        <v>#REF!</v>
      </c>
      <c r="W15" s="34"/>
    </row>
    <row r="16" spans="1:26" ht="42" customHeight="1" x14ac:dyDescent="0.3">
      <c r="A16" s="1" t="e">
        <f t="shared" si="3"/>
        <v>#REF!</v>
      </c>
      <c r="B16" s="5" t="e">
        <f t="shared" si="1"/>
        <v>#REF!</v>
      </c>
      <c r="C16" s="47" t="s">
        <v>2699</v>
      </c>
      <c r="D16" s="31" t="s">
        <v>2700</v>
      </c>
      <c r="E16" s="7" t="s">
        <v>55</v>
      </c>
      <c r="F16" s="8">
        <v>10450</v>
      </c>
      <c r="G16" s="1" t="str">
        <f>Table14[[#This Row],[Short Description]]</f>
        <v>MRB-L-X400-C</v>
      </c>
      <c r="H16" s="43" t="s">
        <v>2701</v>
      </c>
      <c r="I16" s="7" t="s">
        <v>2535</v>
      </c>
      <c r="J16" s="1" t="e">
        <f t="shared" si="4"/>
        <v>#REF!</v>
      </c>
      <c r="K16" s="7" t="s">
        <v>394</v>
      </c>
      <c r="L16" s="7"/>
      <c r="M16" s="1" t="e">
        <f t="shared" si="5"/>
        <v>#REF!</v>
      </c>
      <c r="N16" s="1" t="e">
        <f t="shared" si="6"/>
        <v>#REF!</v>
      </c>
      <c r="O16" s="1" t="e">
        <f t="shared" si="7"/>
        <v>#REF!</v>
      </c>
      <c r="P16" s="1" t="e">
        <f t="shared" si="8"/>
        <v>#REF!</v>
      </c>
      <c r="Q16" s="1" t="s">
        <v>75</v>
      </c>
      <c r="R16" s="1" t="s">
        <v>2536</v>
      </c>
      <c r="S16" s="37" t="e">
        <f t="shared" si="9"/>
        <v>#REF!</v>
      </c>
      <c r="T16" s="1" t="str">
        <f>Table14[[#This Row],[Manufacturer''s Category]]</f>
        <v>Biamp</v>
      </c>
      <c r="U16" s="7"/>
      <c r="V16" s="1" t="e">
        <f t="shared" si="10"/>
        <v>#REF!</v>
      </c>
      <c r="W16" s="10"/>
    </row>
    <row r="17" spans="1:23" ht="42" customHeight="1" x14ac:dyDescent="0.3">
      <c r="A17" s="1" t="e">
        <f t="shared" si="3"/>
        <v>#REF!</v>
      </c>
      <c r="B17" s="5" t="e">
        <f t="shared" si="1"/>
        <v>#REF!</v>
      </c>
      <c r="C17" s="47" t="s">
        <v>2702</v>
      </c>
      <c r="D17" s="31" t="s">
        <v>2703</v>
      </c>
      <c r="E17" s="7" t="s">
        <v>55</v>
      </c>
      <c r="F17" s="8">
        <v>9900</v>
      </c>
      <c r="G17" s="1" t="str">
        <f>Table14[[#This Row],[Short Description]]</f>
        <v>MRB-L-X400-T</v>
      </c>
      <c r="H17" s="43" t="s">
        <v>2704</v>
      </c>
      <c r="I17" s="7" t="s">
        <v>2535</v>
      </c>
      <c r="J17" s="1" t="e">
        <f t="shared" si="4"/>
        <v>#REF!</v>
      </c>
      <c r="K17" s="7" t="s">
        <v>394</v>
      </c>
      <c r="L17" s="7"/>
      <c r="M17" s="1" t="e">
        <f t="shared" si="5"/>
        <v>#REF!</v>
      </c>
      <c r="N17" s="1" t="e">
        <f t="shared" si="6"/>
        <v>#REF!</v>
      </c>
      <c r="O17" s="1" t="e">
        <f t="shared" si="7"/>
        <v>#REF!</v>
      </c>
      <c r="P17" s="1" t="e">
        <f t="shared" si="8"/>
        <v>#REF!</v>
      </c>
      <c r="Q17" s="1" t="s">
        <v>75</v>
      </c>
      <c r="R17" s="1" t="s">
        <v>2536</v>
      </c>
      <c r="S17" s="37" t="e">
        <f t="shared" si="9"/>
        <v>#REF!</v>
      </c>
      <c r="T17" s="1" t="str">
        <f>Table14[[#This Row],[Manufacturer''s Category]]</f>
        <v>Biamp</v>
      </c>
      <c r="U17" s="7"/>
      <c r="V17" s="1" t="e">
        <f t="shared" si="10"/>
        <v>#REF!</v>
      </c>
      <c r="W17" s="10"/>
    </row>
    <row r="18" spans="1:23" ht="42" customHeight="1" x14ac:dyDescent="0.3">
      <c r="A18" s="1" t="e">
        <f t="shared" si="3"/>
        <v>#REF!</v>
      </c>
      <c r="B18" s="5" t="e">
        <f t="shared" si="1"/>
        <v>#REF!</v>
      </c>
      <c r="C18" s="59" t="s">
        <v>2705</v>
      </c>
      <c r="D18" s="31" t="s">
        <v>2706</v>
      </c>
      <c r="E18" s="7" t="s">
        <v>55</v>
      </c>
      <c r="F18" s="8">
        <v>9130</v>
      </c>
      <c r="G18" s="1" t="str">
        <f>Table14[[#This Row],[Short Description]]</f>
        <v>MRB-M-VT4-C</v>
      </c>
      <c r="H18" s="43" t="s">
        <v>2707</v>
      </c>
      <c r="I18" s="1" t="s">
        <v>2535</v>
      </c>
      <c r="J18" s="1" t="e">
        <f t="shared" si="4"/>
        <v>#REF!</v>
      </c>
      <c r="K18" s="7" t="s">
        <v>394</v>
      </c>
      <c r="L18" s="7"/>
      <c r="M18" s="1" t="e">
        <f t="shared" si="5"/>
        <v>#REF!</v>
      </c>
      <c r="N18" s="1" t="e">
        <f t="shared" si="6"/>
        <v>#REF!</v>
      </c>
      <c r="O18" s="1" t="e">
        <f t="shared" si="7"/>
        <v>#REF!</v>
      </c>
      <c r="P18" s="1" t="e">
        <f t="shared" si="8"/>
        <v>#REF!</v>
      </c>
      <c r="Q18" s="1" t="s">
        <v>75</v>
      </c>
      <c r="R18" s="1" t="s">
        <v>2536</v>
      </c>
      <c r="S18" s="37" t="e">
        <f t="shared" si="9"/>
        <v>#REF!</v>
      </c>
      <c r="T18" s="1" t="str">
        <f>Table14[[#This Row],[Manufacturer''s Category]]</f>
        <v>Biamp</v>
      </c>
      <c r="U18" s="7"/>
      <c r="V18" s="1" t="e">
        <f t="shared" si="10"/>
        <v>#REF!</v>
      </c>
      <c r="W18" s="34"/>
    </row>
    <row r="19" spans="1:23" ht="42" customHeight="1" x14ac:dyDescent="0.3">
      <c r="A19" s="1" t="e">
        <f t="shared" si="3"/>
        <v>#REF!</v>
      </c>
      <c r="B19" s="5" t="e">
        <f t="shared" si="1"/>
        <v>#REF!</v>
      </c>
      <c r="C19" s="49" t="s">
        <v>2708</v>
      </c>
      <c r="D19" s="31" t="s">
        <v>2709</v>
      </c>
      <c r="E19" s="7" t="s">
        <v>55</v>
      </c>
      <c r="F19" s="8">
        <v>9130</v>
      </c>
      <c r="G19" s="1" t="str">
        <f>Table14[[#This Row],[Short Description]]</f>
        <v>MRB-M-VT4-T</v>
      </c>
      <c r="H19" s="43" t="s">
        <v>2710</v>
      </c>
      <c r="I19" s="1" t="s">
        <v>2535</v>
      </c>
      <c r="J19" s="1" t="e">
        <f t="shared" si="4"/>
        <v>#REF!</v>
      </c>
      <c r="K19" s="7" t="s">
        <v>394</v>
      </c>
      <c r="L19" s="7"/>
      <c r="M19" s="1" t="e">
        <f t="shared" si="5"/>
        <v>#REF!</v>
      </c>
      <c r="N19" s="1" t="e">
        <f t="shared" si="6"/>
        <v>#REF!</v>
      </c>
      <c r="O19" s="1" t="e">
        <f t="shared" si="7"/>
        <v>#REF!</v>
      </c>
      <c r="P19" s="1" t="e">
        <f t="shared" si="8"/>
        <v>#REF!</v>
      </c>
      <c r="Q19" s="1" t="s">
        <v>75</v>
      </c>
      <c r="R19" s="1" t="s">
        <v>2536</v>
      </c>
      <c r="S19" s="37" t="e">
        <f t="shared" si="9"/>
        <v>#REF!</v>
      </c>
      <c r="T19" s="1" t="str">
        <f>Table14[[#This Row],[Manufacturer''s Category]]</f>
        <v>Biamp</v>
      </c>
      <c r="U19" s="7"/>
      <c r="V19" s="1" t="e">
        <f t="shared" si="10"/>
        <v>#REF!</v>
      </c>
      <c r="W19" s="34"/>
    </row>
    <row r="20" spans="1:23" ht="42" customHeight="1" x14ac:dyDescent="0.3">
      <c r="A20" s="1" t="e">
        <f t="shared" si="3"/>
        <v>#REF!</v>
      </c>
      <c r="B20" s="5" t="e">
        <f t="shared" si="1"/>
        <v>#REF!</v>
      </c>
      <c r="C20" s="47" t="s">
        <v>2711</v>
      </c>
      <c r="D20" s="31" t="s">
        <v>2712</v>
      </c>
      <c r="E20" s="7" t="s">
        <v>55</v>
      </c>
      <c r="F20" s="8">
        <v>8470</v>
      </c>
      <c r="G20" s="1" t="str">
        <f>Table14[[#This Row],[Short Description]]</f>
        <v>MRB-M-X400-C</v>
      </c>
      <c r="H20" s="43" t="s">
        <v>2713</v>
      </c>
      <c r="I20" s="7" t="s">
        <v>2535</v>
      </c>
      <c r="J20" s="1" t="e">
        <f t="shared" si="4"/>
        <v>#REF!</v>
      </c>
      <c r="K20" s="7" t="s">
        <v>394</v>
      </c>
      <c r="L20" s="7"/>
      <c r="M20" s="1" t="e">
        <f t="shared" si="5"/>
        <v>#REF!</v>
      </c>
      <c r="N20" s="1" t="e">
        <f t="shared" si="6"/>
        <v>#REF!</v>
      </c>
      <c r="O20" s="1" t="e">
        <f t="shared" si="7"/>
        <v>#REF!</v>
      </c>
      <c r="P20" s="1" t="e">
        <f t="shared" si="8"/>
        <v>#REF!</v>
      </c>
      <c r="Q20" s="1" t="s">
        <v>75</v>
      </c>
      <c r="R20" s="1" t="s">
        <v>2536</v>
      </c>
      <c r="S20" s="37" t="e">
        <f t="shared" si="9"/>
        <v>#REF!</v>
      </c>
      <c r="T20" s="1" t="str">
        <f>Table14[[#This Row],[Manufacturer''s Category]]</f>
        <v>Biamp</v>
      </c>
      <c r="U20" s="7"/>
      <c r="V20" s="1" t="e">
        <f t="shared" si="10"/>
        <v>#REF!</v>
      </c>
      <c r="W20" s="10"/>
    </row>
    <row r="21" spans="1:23" ht="42" customHeight="1" x14ac:dyDescent="0.3">
      <c r="A21" s="1" t="e">
        <f t="shared" si="3"/>
        <v>#REF!</v>
      </c>
      <c r="B21" s="5" t="e">
        <f t="shared" si="1"/>
        <v>#REF!</v>
      </c>
      <c r="C21" s="47" t="s">
        <v>2714</v>
      </c>
      <c r="D21" s="31" t="s">
        <v>2715</v>
      </c>
      <c r="E21" s="7" t="s">
        <v>55</v>
      </c>
      <c r="F21" s="8">
        <v>8360</v>
      </c>
      <c r="G21" s="1" t="str">
        <f>Table14[[#This Row],[Short Description]]</f>
        <v>MRB-M-X400-T</v>
      </c>
      <c r="H21" s="43" t="s">
        <v>2716</v>
      </c>
      <c r="I21" s="7" t="s">
        <v>2535</v>
      </c>
      <c r="J21" s="1" t="e">
        <f t="shared" si="4"/>
        <v>#REF!</v>
      </c>
      <c r="K21" s="7" t="s">
        <v>394</v>
      </c>
      <c r="L21" s="7"/>
      <c r="M21" s="1" t="e">
        <f t="shared" si="5"/>
        <v>#REF!</v>
      </c>
      <c r="N21" s="1" t="e">
        <f t="shared" si="6"/>
        <v>#REF!</v>
      </c>
      <c r="O21" s="1" t="e">
        <f t="shared" si="7"/>
        <v>#REF!</v>
      </c>
      <c r="P21" s="1" t="e">
        <f t="shared" si="8"/>
        <v>#REF!</v>
      </c>
      <c r="Q21" s="1" t="s">
        <v>75</v>
      </c>
      <c r="R21" s="1" t="s">
        <v>2536</v>
      </c>
      <c r="S21" s="37" t="e">
        <f t="shared" si="9"/>
        <v>#REF!</v>
      </c>
      <c r="T21" s="1" t="str">
        <f>Table14[[#This Row],[Manufacturer''s Category]]</f>
        <v>Biamp</v>
      </c>
      <c r="U21" s="7"/>
      <c r="V21" s="1" t="e">
        <f t="shared" si="10"/>
        <v>#REF!</v>
      </c>
      <c r="W21" s="10"/>
    </row>
    <row r="22" spans="1:23" ht="42" customHeight="1" x14ac:dyDescent="0.3">
      <c r="A22" s="1" t="e">
        <f t="shared" si="3"/>
        <v>#REF!</v>
      </c>
      <c r="B22" s="5" t="e">
        <f t="shared" si="1"/>
        <v>#REF!</v>
      </c>
      <c r="C22" s="47" t="s">
        <v>3580</v>
      </c>
      <c r="D22" s="31" t="s">
        <v>3581</v>
      </c>
      <c r="E22" s="7" t="s">
        <v>55</v>
      </c>
      <c r="F22" s="8">
        <v>9464</v>
      </c>
      <c r="G22" s="1" t="s">
        <v>3581</v>
      </c>
      <c r="H22" s="7" t="s">
        <v>3582</v>
      </c>
      <c r="I22" s="7" t="s">
        <v>2535</v>
      </c>
      <c r="J22" s="1" t="s">
        <v>4</v>
      </c>
      <c r="K22" s="7" t="s">
        <v>394</v>
      </c>
      <c r="L22" s="7" t="s">
        <v>3331</v>
      </c>
      <c r="M22" s="1" t="s">
        <v>5</v>
      </c>
      <c r="N22" s="1" t="s">
        <v>6</v>
      </c>
      <c r="O22" s="1" t="s">
        <v>75</v>
      </c>
      <c r="P22" s="1" t="s">
        <v>75</v>
      </c>
      <c r="Q22" s="1" t="s">
        <v>56</v>
      </c>
      <c r="R22" s="1" t="s">
        <v>3331</v>
      </c>
      <c r="S22" s="37" t="e">
        <f t="shared" si="9"/>
        <v>#REF!</v>
      </c>
      <c r="T22" s="1" t="s">
        <v>394</v>
      </c>
      <c r="U22" s="7" t="s">
        <v>3331</v>
      </c>
      <c r="V22" s="1">
        <v>4911</v>
      </c>
      <c r="W22" s="10" t="s">
        <v>3533</v>
      </c>
    </row>
    <row r="23" spans="1:23" ht="42" customHeight="1" x14ac:dyDescent="0.3">
      <c r="A23" s="1" t="e">
        <f t="shared" si="3"/>
        <v>#REF!</v>
      </c>
      <c r="B23" s="5" t="e">
        <f t="shared" si="1"/>
        <v>#REF!</v>
      </c>
      <c r="C23" s="47" t="s">
        <v>3583</v>
      </c>
      <c r="D23" s="31" t="s">
        <v>3584</v>
      </c>
      <c r="E23" s="7" t="s">
        <v>55</v>
      </c>
      <c r="F23" s="8">
        <v>9906</v>
      </c>
      <c r="G23" s="1" t="s">
        <v>3584</v>
      </c>
      <c r="H23" s="7" t="s">
        <v>3585</v>
      </c>
      <c r="I23" s="7" t="s">
        <v>2535</v>
      </c>
      <c r="J23" s="1" t="s">
        <v>4</v>
      </c>
      <c r="K23" s="7" t="s">
        <v>394</v>
      </c>
      <c r="L23" s="7" t="s">
        <v>3331</v>
      </c>
      <c r="M23" s="1" t="s">
        <v>5</v>
      </c>
      <c r="N23" s="1" t="s">
        <v>6</v>
      </c>
      <c r="O23" s="1" t="s">
        <v>75</v>
      </c>
      <c r="P23" s="1" t="s">
        <v>75</v>
      </c>
      <c r="Q23" s="1" t="s">
        <v>56</v>
      </c>
      <c r="R23" s="1" t="s">
        <v>3331</v>
      </c>
      <c r="S23" s="37" t="e">
        <f t="shared" si="9"/>
        <v>#REF!</v>
      </c>
      <c r="T23" s="1" t="s">
        <v>394</v>
      </c>
      <c r="U23" s="7" t="s">
        <v>3331</v>
      </c>
      <c r="V23" s="1">
        <v>4911</v>
      </c>
      <c r="W23" s="1" t="s">
        <v>3533</v>
      </c>
    </row>
    <row r="24" spans="1:23" ht="42" customHeight="1" x14ac:dyDescent="0.3">
      <c r="A24" s="1" t="e">
        <f t="shared" si="3"/>
        <v>#REF!</v>
      </c>
      <c r="B24" s="5" t="e">
        <f t="shared" si="1"/>
        <v>#REF!</v>
      </c>
      <c r="C24" s="47" t="s">
        <v>3586</v>
      </c>
      <c r="D24" s="31" t="s">
        <v>3587</v>
      </c>
      <c r="E24" s="7" t="s">
        <v>55</v>
      </c>
      <c r="F24" s="8">
        <v>8960</v>
      </c>
      <c r="G24" s="1" t="s">
        <v>3587</v>
      </c>
      <c r="H24" s="7" t="s">
        <v>3588</v>
      </c>
      <c r="I24" s="7" t="s">
        <v>2535</v>
      </c>
      <c r="J24" s="1" t="s">
        <v>4</v>
      </c>
      <c r="K24" s="7" t="s">
        <v>394</v>
      </c>
      <c r="L24" s="7" t="s">
        <v>3331</v>
      </c>
      <c r="M24" s="1" t="s">
        <v>5</v>
      </c>
      <c r="N24" s="1" t="s">
        <v>6</v>
      </c>
      <c r="O24" s="1" t="s">
        <v>75</v>
      </c>
      <c r="P24" s="1" t="s">
        <v>75</v>
      </c>
      <c r="Q24" s="1" t="s">
        <v>56</v>
      </c>
      <c r="R24" s="1" t="s">
        <v>3331</v>
      </c>
      <c r="S24" s="37" t="e">
        <f t="shared" si="9"/>
        <v>#REF!</v>
      </c>
      <c r="T24" s="1" t="s">
        <v>394</v>
      </c>
      <c r="U24" s="7" t="s">
        <v>3331</v>
      </c>
      <c r="V24" s="1">
        <v>4911</v>
      </c>
      <c r="W24" s="1" t="s">
        <v>3533</v>
      </c>
    </row>
    <row r="25" spans="1:23" ht="42" customHeight="1" x14ac:dyDescent="0.3">
      <c r="A25" s="1" t="e">
        <f t="shared" si="3"/>
        <v>#REF!</v>
      </c>
      <c r="B25" s="5" t="e">
        <f t="shared" si="1"/>
        <v>#REF!</v>
      </c>
      <c r="C25" s="45" t="s">
        <v>3589</v>
      </c>
      <c r="D25" s="46" t="s">
        <v>3590</v>
      </c>
      <c r="E25" s="1" t="s">
        <v>55</v>
      </c>
      <c r="F25" s="6">
        <v>7922</v>
      </c>
      <c r="G25" s="1" t="s">
        <v>3590</v>
      </c>
      <c r="H25" s="1" t="s">
        <v>3591</v>
      </c>
      <c r="I25" s="1" t="s">
        <v>2535</v>
      </c>
      <c r="J25" s="1" t="s">
        <v>4</v>
      </c>
      <c r="K25" s="1" t="s">
        <v>394</v>
      </c>
      <c r="L25" s="1" t="s">
        <v>3331</v>
      </c>
      <c r="M25" s="1" t="s">
        <v>5</v>
      </c>
      <c r="N25" s="1" t="s">
        <v>6</v>
      </c>
      <c r="O25" s="1" t="s">
        <v>75</v>
      </c>
      <c r="P25" s="1" t="s">
        <v>75</v>
      </c>
      <c r="Q25" s="1" t="s">
        <v>56</v>
      </c>
      <c r="R25" s="1" t="s">
        <v>3331</v>
      </c>
      <c r="S25" s="37" t="e">
        <f t="shared" si="9"/>
        <v>#REF!</v>
      </c>
      <c r="T25" s="1" t="s">
        <v>394</v>
      </c>
      <c r="U25" s="1" t="s">
        <v>3331</v>
      </c>
      <c r="V25" s="1">
        <v>4911</v>
      </c>
      <c r="W25" s="1" t="s">
        <v>3533</v>
      </c>
    </row>
    <row r="26" spans="1:23" ht="42" customHeight="1" x14ac:dyDescent="0.3">
      <c r="A26" s="1" t="e">
        <f t="shared" si="3"/>
        <v>#REF!</v>
      </c>
      <c r="B26" s="5" t="e">
        <f t="shared" si="1"/>
        <v>#REF!</v>
      </c>
      <c r="C26" s="45" t="s">
        <v>3592</v>
      </c>
      <c r="D26" s="46" t="s">
        <v>3593</v>
      </c>
      <c r="E26" s="1" t="s">
        <v>55</v>
      </c>
      <c r="F26" s="6">
        <v>8364</v>
      </c>
      <c r="G26" s="1" t="s">
        <v>3593</v>
      </c>
      <c r="H26" s="1" t="s">
        <v>3594</v>
      </c>
      <c r="I26" s="1" t="s">
        <v>2535</v>
      </c>
      <c r="J26" s="1" t="s">
        <v>4</v>
      </c>
      <c r="K26" s="1" t="s">
        <v>394</v>
      </c>
      <c r="L26" s="1" t="s">
        <v>3331</v>
      </c>
      <c r="M26" s="1" t="s">
        <v>5</v>
      </c>
      <c r="N26" s="1" t="s">
        <v>6</v>
      </c>
      <c r="O26" s="1" t="s">
        <v>75</v>
      </c>
      <c r="P26" s="1" t="s">
        <v>75</v>
      </c>
      <c r="Q26" s="1" t="s">
        <v>56</v>
      </c>
      <c r="R26" s="1" t="s">
        <v>3331</v>
      </c>
      <c r="S26" s="37" t="e">
        <f t="shared" si="9"/>
        <v>#REF!</v>
      </c>
      <c r="T26" s="1" t="s">
        <v>394</v>
      </c>
      <c r="U26" s="1" t="s">
        <v>3331</v>
      </c>
      <c r="V26" s="1">
        <v>4911</v>
      </c>
      <c r="W26" s="1" t="s">
        <v>3533</v>
      </c>
    </row>
    <row r="27" spans="1:23" ht="42" customHeight="1" x14ac:dyDescent="0.3">
      <c r="A27" s="1" t="e">
        <f t="shared" si="3"/>
        <v>#REF!</v>
      </c>
      <c r="B27" s="5" t="e">
        <f t="shared" si="1"/>
        <v>#REF!</v>
      </c>
      <c r="C27" s="45" t="s">
        <v>3595</v>
      </c>
      <c r="D27" s="46" t="s">
        <v>3596</v>
      </c>
      <c r="E27" s="1" t="s">
        <v>55</v>
      </c>
      <c r="F27" s="6">
        <v>7926</v>
      </c>
      <c r="G27" s="1" t="s">
        <v>3596</v>
      </c>
      <c r="H27" s="1" t="s">
        <v>3597</v>
      </c>
      <c r="I27" s="1" t="s">
        <v>2535</v>
      </c>
      <c r="J27" s="1" t="s">
        <v>4</v>
      </c>
      <c r="K27" s="1" t="s">
        <v>394</v>
      </c>
      <c r="L27" s="1" t="s">
        <v>3331</v>
      </c>
      <c r="M27" s="1" t="s">
        <v>5</v>
      </c>
      <c r="N27" s="1" t="s">
        <v>6</v>
      </c>
      <c r="O27" s="1" t="s">
        <v>75</v>
      </c>
      <c r="P27" s="1" t="s">
        <v>75</v>
      </c>
      <c r="Q27" s="1" t="s">
        <v>56</v>
      </c>
      <c r="R27" s="1" t="s">
        <v>3331</v>
      </c>
      <c r="S27" s="37" t="e">
        <f t="shared" si="9"/>
        <v>#REF!</v>
      </c>
      <c r="T27" s="1" t="s">
        <v>394</v>
      </c>
      <c r="U27" s="1" t="s">
        <v>3331</v>
      </c>
      <c r="V27" s="1">
        <v>4911</v>
      </c>
      <c r="W27" s="1" t="s">
        <v>3533</v>
      </c>
    </row>
    <row r="28" spans="1:23" ht="42" customHeight="1" x14ac:dyDescent="0.3">
      <c r="A28" s="1" t="e">
        <f t="shared" si="3"/>
        <v>#REF!</v>
      </c>
      <c r="B28" s="5" t="e">
        <f t="shared" si="1"/>
        <v>#REF!</v>
      </c>
      <c r="C28" s="47" t="s">
        <v>2717</v>
      </c>
      <c r="D28" s="31" t="s">
        <v>2718</v>
      </c>
      <c r="E28" s="7" t="s">
        <v>55</v>
      </c>
      <c r="F28" s="8">
        <v>1700</v>
      </c>
      <c r="G28" s="1" t="str">
        <f>Table14[[#This Row],[Short Description]]</f>
        <v>NG GS724T AVB V4</v>
      </c>
      <c r="H28" s="7" t="s">
        <v>2719</v>
      </c>
      <c r="I28" s="7" t="s">
        <v>2720</v>
      </c>
      <c r="J28" s="1" t="e">
        <f t="shared" ref="J28:J62" si="11">ItemStatus</f>
        <v>#REF!</v>
      </c>
      <c r="K28" s="7" t="s">
        <v>2692</v>
      </c>
      <c r="L28" s="7"/>
      <c r="M28" s="1" t="e">
        <f t="shared" ref="M28:M62" si="12">FOB</f>
        <v>#REF!</v>
      </c>
      <c r="N28" s="1" t="e">
        <f t="shared" ref="N28:N62" si="13">Freight</f>
        <v>#REF!</v>
      </c>
      <c r="O28" s="1" t="e">
        <f t="shared" ref="O28:O62" si="14">DropShip</f>
        <v>#REF!</v>
      </c>
      <c r="P28" s="1" t="e">
        <f t="shared" ref="P28:P62" si="15">EnergyStar</f>
        <v>#REF!</v>
      </c>
      <c r="Q28" s="1" t="s">
        <v>75</v>
      </c>
      <c r="R28" s="1" t="s">
        <v>78</v>
      </c>
      <c r="S28" s="37" t="e">
        <f t="shared" si="9"/>
        <v>#REF!</v>
      </c>
      <c r="T28" s="1" t="str">
        <f>Table14[[#This Row],[Manufacturer''s Category]]</f>
        <v>Tesira</v>
      </c>
      <c r="U28" s="7"/>
      <c r="V28" s="1" t="e">
        <f t="shared" ref="V28:V62" si="16">InfoComm_Number</f>
        <v>#REF!</v>
      </c>
      <c r="W28" s="10"/>
    </row>
    <row r="29" spans="1:23" ht="42" customHeight="1" x14ac:dyDescent="0.3">
      <c r="A29" s="1" t="e">
        <f t="shared" si="3"/>
        <v>#REF!</v>
      </c>
      <c r="B29" s="5" t="e">
        <f t="shared" si="1"/>
        <v>#REF!</v>
      </c>
      <c r="C29" s="47" t="s">
        <v>390</v>
      </c>
      <c r="D29" s="31" t="s">
        <v>391</v>
      </c>
      <c r="E29" s="7" t="s">
        <v>55</v>
      </c>
      <c r="F29" s="8">
        <v>1705</v>
      </c>
      <c r="G29" s="1" t="str">
        <f>Table14[[#This Row],[Short Description]]</f>
        <v>NPX G1040</v>
      </c>
      <c r="H29" s="7" t="s">
        <v>392</v>
      </c>
      <c r="I29" s="7" t="s">
        <v>393</v>
      </c>
      <c r="J29" s="1" t="e">
        <f t="shared" si="11"/>
        <v>#REF!</v>
      </c>
      <c r="K29" s="7" t="s">
        <v>394</v>
      </c>
      <c r="L29" s="7"/>
      <c r="M29" s="1" t="e">
        <f t="shared" si="12"/>
        <v>#REF!</v>
      </c>
      <c r="N29" s="1" t="e">
        <f t="shared" si="13"/>
        <v>#REF!</v>
      </c>
      <c r="O29" s="1" t="e">
        <f t="shared" si="14"/>
        <v>#REF!</v>
      </c>
      <c r="P29" s="1" t="e">
        <f t="shared" si="15"/>
        <v>#REF!</v>
      </c>
      <c r="Q29" s="1" t="s">
        <v>59</v>
      </c>
      <c r="R29" s="1" t="s">
        <v>63</v>
      </c>
      <c r="S29" s="37" t="e">
        <f t="shared" si="9"/>
        <v>#REF!</v>
      </c>
      <c r="T29" s="1" t="str">
        <f>Table14[[#This Row],[Manufacturer''s Category]]</f>
        <v>Biamp</v>
      </c>
      <c r="U29" s="7"/>
      <c r="V29" s="1" t="e">
        <f t="shared" si="16"/>
        <v>#REF!</v>
      </c>
      <c r="W29" s="10"/>
    </row>
    <row r="30" spans="1:23" ht="42" customHeight="1" x14ac:dyDescent="0.3">
      <c r="A30" s="1" t="e">
        <f t="shared" si="3"/>
        <v>#REF!</v>
      </c>
      <c r="B30" s="5" t="e">
        <f t="shared" si="1"/>
        <v>#REF!</v>
      </c>
      <c r="C30" s="47" t="s">
        <v>395</v>
      </c>
      <c r="D30" s="31" t="s">
        <v>396</v>
      </c>
      <c r="E30" s="7" t="s">
        <v>55</v>
      </c>
      <c r="F30" s="8">
        <v>1815</v>
      </c>
      <c r="G30" s="1" t="str">
        <f>Table14[[#This Row],[Short Description]]</f>
        <v>NPX G1100</v>
      </c>
      <c r="H30" s="7" t="s">
        <v>397</v>
      </c>
      <c r="I30" s="7" t="s">
        <v>393</v>
      </c>
      <c r="J30" s="1" t="e">
        <f t="shared" si="11"/>
        <v>#REF!</v>
      </c>
      <c r="K30" s="7" t="s">
        <v>394</v>
      </c>
      <c r="L30" s="7"/>
      <c r="M30" s="1" t="e">
        <f t="shared" si="12"/>
        <v>#REF!</v>
      </c>
      <c r="N30" s="1" t="e">
        <f t="shared" si="13"/>
        <v>#REF!</v>
      </c>
      <c r="O30" s="1" t="e">
        <f t="shared" si="14"/>
        <v>#REF!</v>
      </c>
      <c r="P30" s="1" t="e">
        <f t="shared" si="15"/>
        <v>#REF!</v>
      </c>
      <c r="Q30" s="1" t="s">
        <v>59</v>
      </c>
      <c r="R30" s="1" t="s">
        <v>63</v>
      </c>
      <c r="S30" s="37" t="e">
        <f t="shared" si="9"/>
        <v>#REF!</v>
      </c>
      <c r="T30" s="1" t="str">
        <f>Table14[[#This Row],[Manufacturer''s Category]]</f>
        <v>Biamp</v>
      </c>
      <c r="U30" s="7"/>
      <c r="V30" s="1" t="e">
        <f t="shared" si="16"/>
        <v>#REF!</v>
      </c>
      <c r="W30" s="10"/>
    </row>
    <row r="31" spans="1:23" ht="42" customHeight="1" x14ac:dyDescent="0.3">
      <c r="A31" s="1" t="e">
        <f t="shared" si="3"/>
        <v>#REF!</v>
      </c>
      <c r="B31" s="5" t="e">
        <f t="shared" si="1"/>
        <v>#REF!</v>
      </c>
      <c r="C31" s="47" t="s">
        <v>398</v>
      </c>
      <c r="D31" s="31" t="s">
        <v>399</v>
      </c>
      <c r="E31" s="7" t="s">
        <v>55</v>
      </c>
      <c r="F31" s="8">
        <v>1705</v>
      </c>
      <c r="G31" s="1" t="str">
        <f>Table14[[#This Row],[Short Description]]</f>
        <v>NPX H1040</v>
      </c>
      <c r="H31" s="7" t="s">
        <v>400</v>
      </c>
      <c r="I31" s="7" t="s">
        <v>393</v>
      </c>
      <c r="J31" s="1" t="e">
        <f t="shared" si="11"/>
        <v>#REF!</v>
      </c>
      <c r="K31" s="7" t="s">
        <v>394</v>
      </c>
      <c r="L31" s="7"/>
      <c r="M31" s="1" t="e">
        <f t="shared" si="12"/>
        <v>#REF!</v>
      </c>
      <c r="N31" s="1" t="e">
        <f t="shared" si="13"/>
        <v>#REF!</v>
      </c>
      <c r="O31" s="1" t="e">
        <f t="shared" si="14"/>
        <v>#REF!</v>
      </c>
      <c r="P31" s="1" t="e">
        <f t="shared" si="15"/>
        <v>#REF!</v>
      </c>
      <c r="Q31" s="1" t="s">
        <v>59</v>
      </c>
      <c r="R31" s="1" t="s">
        <v>63</v>
      </c>
      <c r="S31" s="37" t="e">
        <f t="shared" si="9"/>
        <v>#REF!</v>
      </c>
      <c r="T31" s="1" t="str">
        <f>Table14[[#This Row],[Manufacturer''s Category]]</f>
        <v>Biamp</v>
      </c>
      <c r="U31" s="7"/>
      <c r="V31" s="1" t="e">
        <f t="shared" si="16"/>
        <v>#REF!</v>
      </c>
      <c r="W31" s="10"/>
    </row>
    <row r="32" spans="1:23" ht="42" customHeight="1" x14ac:dyDescent="0.3">
      <c r="A32" s="1" t="e">
        <f t="shared" si="3"/>
        <v>#REF!</v>
      </c>
      <c r="B32" s="5" t="e">
        <f t="shared" si="1"/>
        <v>#REF!</v>
      </c>
      <c r="C32" s="48" t="s">
        <v>401</v>
      </c>
      <c r="D32" s="31" t="s">
        <v>402</v>
      </c>
      <c r="E32" s="7" t="s">
        <v>55</v>
      </c>
      <c r="F32" s="8">
        <v>1815</v>
      </c>
      <c r="G32" s="1" t="str">
        <f>Table14[[#This Row],[Short Description]]</f>
        <v>NPX H1100</v>
      </c>
      <c r="H32" s="7" t="s">
        <v>403</v>
      </c>
      <c r="I32" s="7" t="s">
        <v>393</v>
      </c>
      <c r="J32" s="1" t="e">
        <f t="shared" si="11"/>
        <v>#REF!</v>
      </c>
      <c r="K32" s="7" t="s">
        <v>394</v>
      </c>
      <c r="L32" s="7"/>
      <c r="M32" s="1" t="e">
        <f t="shared" si="12"/>
        <v>#REF!</v>
      </c>
      <c r="N32" s="1" t="e">
        <f t="shared" si="13"/>
        <v>#REF!</v>
      </c>
      <c r="O32" s="1" t="e">
        <f t="shared" si="14"/>
        <v>#REF!</v>
      </c>
      <c r="P32" s="1" t="e">
        <f t="shared" si="15"/>
        <v>#REF!</v>
      </c>
      <c r="Q32" s="1" t="s">
        <v>59</v>
      </c>
      <c r="R32" s="1" t="s">
        <v>63</v>
      </c>
      <c r="S32" s="37" t="e">
        <f t="shared" si="9"/>
        <v>#REF!</v>
      </c>
      <c r="T32" s="1" t="str">
        <f>Table14[[#This Row],[Manufacturer''s Category]]</f>
        <v>Biamp</v>
      </c>
      <c r="U32" s="7"/>
      <c r="V32" s="1" t="e">
        <f t="shared" si="16"/>
        <v>#REF!</v>
      </c>
      <c r="W32" s="14"/>
    </row>
    <row r="33" spans="1:23" ht="42" customHeight="1" x14ac:dyDescent="0.3">
      <c r="A33" s="1" t="e">
        <f t="shared" si="3"/>
        <v>#REF!</v>
      </c>
      <c r="B33" s="5" t="e">
        <f t="shared" si="1"/>
        <v>#REF!</v>
      </c>
      <c r="C33" s="48" t="s">
        <v>2543</v>
      </c>
      <c r="D33" s="50" t="s">
        <v>2544</v>
      </c>
      <c r="E33" s="12" t="s">
        <v>55</v>
      </c>
      <c r="F33" s="28">
        <v>222</v>
      </c>
      <c r="G33" s="1" t="str">
        <f>Table14[[#This Row],[Short Description]]</f>
        <v>Plenum box 12 x 12</v>
      </c>
      <c r="H33" s="74" t="s">
        <v>2545</v>
      </c>
      <c r="I33" s="12" t="s">
        <v>498</v>
      </c>
      <c r="J33" s="1" t="e">
        <f t="shared" si="11"/>
        <v>#REF!</v>
      </c>
      <c r="K33" s="12" t="s">
        <v>394</v>
      </c>
      <c r="L33" s="12"/>
      <c r="M33" s="1" t="e">
        <f t="shared" si="12"/>
        <v>#REF!</v>
      </c>
      <c r="N33" s="1" t="e">
        <f t="shared" si="13"/>
        <v>#REF!</v>
      </c>
      <c r="O33" s="1" t="e">
        <f t="shared" si="14"/>
        <v>#REF!</v>
      </c>
      <c r="P33" s="1" t="e">
        <f t="shared" si="15"/>
        <v>#REF!</v>
      </c>
      <c r="Q33" s="1" t="s">
        <v>3</v>
      </c>
      <c r="R33" s="1" t="s">
        <v>78</v>
      </c>
      <c r="S33" s="37" t="e">
        <f t="shared" si="9"/>
        <v>#REF!</v>
      </c>
      <c r="T33" s="1" t="str">
        <f>Table14[[#This Row],[Manufacturer''s Category]]</f>
        <v>Biamp</v>
      </c>
      <c r="U33" s="12"/>
      <c r="V33" s="1" t="e">
        <f t="shared" si="16"/>
        <v>#REF!</v>
      </c>
      <c r="W33" s="14"/>
    </row>
    <row r="34" spans="1:23" ht="42" customHeight="1" x14ac:dyDescent="0.3">
      <c r="A34" s="1" t="e">
        <f t="shared" si="3"/>
        <v>#REF!</v>
      </c>
      <c r="B34" s="5" t="e">
        <f t="shared" ref="B34:B65" si="17">Effectivity_Date</f>
        <v>#REF!</v>
      </c>
      <c r="C34" s="48" t="s">
        <v>2721</v>
      </c>
      <c r="D34" s="50" t="s">
        <v>2722</v>
      </c>
      <c r="E34" s="12" t="s">
        <v>55</v>
      </c>
      <c r="F34" s="28">
        <v>176</v>
      </c>
      <c r="G34" s="1" t="str">
        <f>Table14[[#This Row],[Short Description]]</f>
        <v>POE29U-1AT(PL)D-R</v>
      </c>
      <c r="H34" s="12" t="s">
        <v>2723</v>
      </c>
      <c r="I34" s="1" t="s">
        <v>2720</v>
      </c>
      <c r="J34" s="1" t="e">
        <f t="shared" si="11"/>
        <v>#REF!</v>
      </c>
      <c r="K34" s="12" t="s">
        <v>2692</v>
      </c>
      <c r="L34" s="12"/>
      <c r="M34" s="1" t="e">
        <f t="shared" si="12"/>
        <v>#REF!</v>
      </c>
      <c r="N34" s="1" t="e">
        <f t="shared" si="13"/>
        <v>#REF!</v>
      </c>
      <c r="O34" s="1" t="e">
        <f t="shared" si="14"/>
        <v>#REF!</v>
      </c>
      <c r="P34" s="1" t="e">
        <f t="shared" si="15"/>
        <v>#REF!</v>
      </c>
      <c r="Q34" s="1" t="s">
        <v>75</v>
      </c>
      <c r="R34" s="1" t="s">
        <v>78</v>
      </c>
      <c r="S34" s="37" t="e">
        <f t="shared" si="9"/>
        <v>#REF!</v>
      </c>
      <c r="T34" s="1" t="str">
        <f>Table14[[#This Row],[Manufacturer''s Category]]</f>
        <v>Tesira</v>
      </c>
      <c r="U34" s="12"/>
      <c r="V34" s="1" t="e">
        <f t="shared" si="16"/>
        <v>#REF!</v>
      </c>
      <c r="W34" s="14"/>
    </row>
    <row r="35" spans="1:23" ht="42" customHeight="1" x14ac:dyDescent="0.3">
      <c r="A35" s="1" t="e">
        <f t="shared" si="3"/>
        <v>#REF!</v>
      </c>
      <c r="B35" s="5" t="e">
        <f t="shared" si="17"/>
        <v>#REF!</v>
      </c>
      <c r="C35" s="48" t="s">
        <v>2546</v>
      </c>
      <c r="D35" s="50" t="s">
        <v>2547</v>
      </c>
      <c r="E35" s="12" t="s">
        <v>55</v>
      </c>
      <c r="F35" s="28">
        <v>176</v>
      </c>
      <c r="G35" s="1" t="str">
        <f>Table14[[#This Row],[Short Description]]</f>
        <v>RMX 100</v>
      </c>
      <c r="H35" s="7" t="s">
        <v>2548</v>
      </c>
      <c r="I35" s="1" t="s">
        <v>498</v>
      </c>
      <c r="J35" s="1" t="e">
        <f t="shared" si="11"/>
        <v>#REF!</v>
      </c>
      <c r="K35" s="12" t="s">
        <v>394</v>
      </c>
      <c r="L35" s="12"/>
      <c r="M35" s="1" t="e">
        <f t="shared" si="12"/>
        <v>#REF!</v>
      </c>
      <c r="N35" s="1" t="e">
        <f t="shared" si="13"/>
        <v>#REF!</v>
      </c>
      <c r="O35" s="1" t="e">
        <f t="shared" si="14"/>
        <v>#REF!</v>
      </c>
      <c r="P35" s="1" t="e">
        <f t="shared" si="15"/>
        <v>#REF!</v>
      </c>
      <c r="Q35" s="1" t="s">
        <v>3</v>
      </c>
      <c r="R35" s="1" t="s">
        <v>78</v>
      </c>
      <c r="S35" s="37" t="e">
        <f t="shared" si="9"/>
        <v>#REF!</v>
      </c>
      <c r="T35" s="1" t="str">
        <f>Table14[[#This Row],[Manufacturer''s Category]]</f>
        <v>Biamp</v>
      </c>
      <c r="U35" s="12"/>
      <c r="V35" s="1" t="e">
        <f t="shared" si="16"/>
        <v>#REF!</v>
      </c>
      <c r="W35" s="14"/>
    </row>
    <row r="36" spans="1:23" ht="42" customHeight="1" x14ac:dyDescent="0.3">
      <c r="A36" s="1" t="e">
        <f t="shared" si="3"/>
        <v>#REF!</v>
      </c>
      <c r="B36" s="5" t="e">
        <f t="shared" si="17"/>
        <v>#REF!</v>
      </c>
      <c r="C36" s="60" t="s">
        <v>2724</v>
      </c>
      <c r="D36" s="50" t="s">
        <v>2725</v>
      </c>
      <c r="E36" s="12" t="s">
        <v>55</v>
      </c>
      <c r="F36" s="28">
        <v>4072</v>
      </c>
      <c r="G36" s="1" t="str">
        <f>Table14[[#This Row],[Short Description]]</f>
        <v>Tesira AMP-4175R</v>
      </c>
      <c r="H36" s="12" t="s">
        <v>2726</v>
      </c>
      <c r="I36" s="1" t="s">
        <v>262</v>
      </c>
      <c r="J36" s="1" t="e">
        <f t="shared" si="11"/>
        <v>#REF!</v>
      </c>
      <c r="K36" s="12" t="s">
        <v>2692</v>
      </c>
      <c r="L36" s="12"/>
      <c r="M36" s="1" t="e">
        <f t="shared" si="12"/>
        <v>#REF!</v>
      </c>
      <c r="N36" s="1" t="e">
        <f t="shared" si="13"/>
        <v>#REF!</v>
      </c>
      <c r="O36" s="1" t="e">
        <f t="shared" si="14"/>
        <v>#REF!</v>
      </c>
      <c r="P36" s="1" t="e">
        <f t="shared" si="15"/>
        <v>#REF!</v>
      </c>
      <c r="Q36" s="1" t="s">
        <v>56</v>
      </c>
      <c r="R36" s="1" t="s">
        <v>63</v>
      </c>
      <c r="S36" s="37" t="e">
        <f t="shared" si="9"/>
        <v>#REF!</v>
      </c>
      <c r="T36" s="1" t="str">
        <f>Table14[[#This Row],[Manufacturer''s Category]]</f>
        <v>Tesira</v>
      </c>
      <c r="U36" s="12"/>
      <c r="V36" s="1" t="e">
        <f t="shared" si="16"/>
        <v>#REF!</v>
      </c>
      <c r="W36" s="14"/>
    </row>
    <row r="37" spans="1:23" ht="42" customHeight="1" x14ac:dyDescent="0.3">
      <c r="A37" s="1" t="e">
        <f t="shared" si="3"/>
        <v>#REF!</v>
      </c>
      <c r="B37" s="5" t="e">
        <f t="shared" si="17"/>
        <v>#REF!</v>
      </c>
      <c r="C37" s="60" t="s">
        <v>2727</v>
      </c>
      <c r="D37" s="50" t="s">
        <v>2728</v>
      </c>
      <c r="E37" s="12" t="s">
        <v>55</v>
      </c>
      <c r="F37" s="28">
        <v>5060</v>
      </c>
      <c r="G37" s="1" t="str">
        <f>Table14[[#This Row],[Short Description]]</f>
        <v>Tesira AMP-4300R CV</v>
      </c>
      <c r="H37" s="12" t="s">
        <v>2729</v>
      </c>
      <c r="I37" s="1" t="s">
        <v>262</v>
      </c>
      <c r="J37" s="1" t="e">
        <f t="shared" si="11"/>
        <v>#REF!</v>
      </c>
      <c r="K37" s="12" t="s">
        <v>2692</v>
      </c>
      <c r="L37" s="12"/>
      <c r="M37" s="1" t="e">
        <f t="shared" si="12"/>
        <v>#REF!</v>
      </c>
      <c r="N37" s="1" t="e">
        <f t="shared" si="13"/>
        <v>#REF!</v>
      </c>
      <c r="O37" s="1" t="e">
        <f t="shared" si="14"/>
        <v>#REF!</v>
      </c>
      <c r="P37" s="1" t="e">
        <f t="shared" si="15"/>
        <v>#REF!</v>
      </c>
      <c r="Q37" s="1" t="s">
        <v>56</v>
      </c>
      <c r="R37" s="1" t="s">
        <v>63</v>
      </c>
      <c r="S37" s="37" t="e">
        <f t="shared" si="9"/>
        <v>#REF!</v>
      </c>
      <c r="T37" s="1" t="str">
        <f>Table14[[#This Row],[Manufacturer''s Category]]</f>
        <v>Tesira</v>
      </c>
      <c r="U37" s="12"/>
      <c r="V37" s="1" t="e">
        <f t="shared" si="16"/>
        <v>#REF!</v>
      </c>
      <c r="W37" s="14"/>
    </row>
    <row r="38" spans="1:23" ht="42" customHeight="1" x14ac:dyDescent="0.3">
      <c r="A38" s="1" t="e">
        <f t="shared" si="3"/>
        <v>#REF!</v>
      </c>
      <c r="B38" s="5" t="e">
        <f t="shared" si="17"/>
        <v>#REF!</v>
      </c>
      <c r="C38" s="60" t="s">
        <v>2730</v>
      </c>
      <c r="D38" s="50" t="s">
        <v>2731</v>
      </c>
      <c r="E38" s="12" t="s">
        <v>55</v>
      </c>
      <c r="F38" s="28">
        <v>5060</v>
      </c>
      <c r="G38" s="1" t="str">
        <f>Table14[[#This Row],[Short Description]]</f>
        <v>Tesira AMP-4350R</v>
      </c>
      <c r="H38" s="12" t="s">
        <v>2732</v>
      </c>
      <c r="I38" s="1" t="s">
        <v>262</v>
      </c>
      <c r="J38" s="1" t="e">
        <f t="shared" si="11"/>
        <v>#REF!</v>
      </c>
      <c r="K38" s="12" t="s">
        <v>2692</v>
      </c>
      <c r="L38" s="12"/>
      <c r="M38" s="1" t="e">
        <f t="shared" si="12"/>
        <v>#REF!</v>
      </c>
      <c r="N38" s="1" t="e">
        <f t="shared" si="13"/>
        <v>#REF!</v>
      </c>
      <c r="O38" s="1" t="e">
        <f t="shared" si="14"/>
        <v>#REF!</v>
      </c>
      <c r="P38" s="1" t="e">
        <f t="shared" si="15"/>
        <v>#REF!</v>
      </c>
      <c r="Q38" s="1" t="s">
        <v>56</v>
      </c>
      <c r="R38" s="1" t="s">
        <v>63</v>
      </c>
      <c r="S38" s="37" t="e">
        <f t="shared" si="9"/>
        <v>#REF!</v>
      </c>
      <c r="T38" s="1" t="str">
        <f>Table14[[#This Row],[Manufacturer''s Category]]</f>
        <v>Tesira</v>
      </c>
      <c r="U38" s="12"/>
      <c r="V38" s="1" t="e">
        <f t="shared" si="16"/>
        <v>#REF!</v>
      </c>
      <c r="W38" s="14"/>
    </row>
    <row r="39" spans="1:23" ht="42" customHeight="1" x14ac:dyDescent="0.3">
      <c r="A39" s="1" t="e">
        <f t="shared" si="3"/>
        <v>#REF!</v>
      </c>
      <c r="B39" s="5" t="e">
        <f t="shared" si="17"/>
        <v>#REF!</v>
      </c>
      <c r="C39" s="60" t="s">
        <v>2733</v>
      </c>
      <c r="D39" s="50" t="s">
        <v>2734</v>
      </c>
      <c r="E39" s="12" t="s">
        <v>55</v>
      </c>
      <c r="F39" s="28">
        <v>970</v>
      </c>
      <c r="G39" s="1" t="str">
        <f>Table14[[#This Row],[Short Description]]</f>
        <v>Tesira AMP-450BP</v>
      </c>
      <c r="H39" s="12" t="s">
        <v>2735</v>
      </c>
      <c r="I39" s="1" t="s">
        <v>262</v>
      </c>
      <c r="J39" s="1" t="e">
        <f t="shared" si="11"/>
        <v>#REF!</v>
      </c>
      <c r="K39" s="12" t="s">
        <v>2692</v>
      </c>
      <c r="L39" s="12"/>
      <c r="M39" s="1" t="e">
        <f t="shared" si="12"/>
        <v>#REF!</v>
      </c>
      <c r="N39" s="1" t="e">
        <f t="shared" si="13"/>
        <v>#REF!</v>
      </c>
      <c r="O39" s="1" t="e">
        <f t="shared" si="14"/>
        <v>#REF!</v>
      </c>
      <c r="P39" s="1" t="e">
        <f t="shared" si="15"/>
        <v>#REF!</v>
      </c>
      <c r="Q39" s="1" t="s">
        <v>56</v>
      </c>
      <c r="R39" s="1" t="s">
        <v>63</v>
      </c>
      <c r="S39" s="37" t="e">
        <f t="shared" si="9"/>
        <v>#REF!</v>
      </c>
      <c r="T39" s="1" t="str">
        <f>Table14[[#This Row],[Manufacturer''s Category]]</f>
        <v>Tesira</v>
      </c>
      <c r="U39" s="12"/>
      <c r="V39" s="1" t="e">
        <f t="shared" si="16"/>
        <v>#REF!</v>
      </c>
      <c r="W39" s="75"/>
    </row>
    <row r="40" spans="1:23" ht="42" customHeight="1" x14ac:dyDescent="0.3">
      <c r="A40" s="1" t="e">
        <f t="shared" si="3"/>
        <v>#REF!</v>
      </c>
      <c r="B40" s="5" t="e">
        <f t="shared" si="17"/>
        <v>#REF!</v>
      </c>
      <c r="C40" s="60" t="s">
        <v>2736</v>
      </c>
      <c r="D40" s="50" t="s">
        <v>2737</v>
      </c>
      <c r="E40" s="12" t="s">
        <v>55</v>
      </c>
      <c r="F40" s="28">
        <v>970</v>
      </c>
      <c r="G40" s="1" t="str">
        <f>Table14[[#This Row],[Short Description]]</f>
        <v>Tesira AMP-450P</v>
      </c>
      <c r="H40" s="12" t="s">
        <v>2738</v>
      </c>
      <c r="I40" s="1" t="s">
        <v>262</v>
      </c>
      <c r="J40" s="1" t="e">
        <f t="shared" si="11"/>
        <v>#REF!</v>
      </c>
      <c r="K40" s="12" t="s">
        <v>2692</v>
      </c>
      <c r="L40" s="12"/>
      <c r="M40" s="1" t="e">
        <f t="shared" si="12"/>
        <v>#REF!</v>
      </c>
      <c r="N40" s="1" t="e">
        <f t="shared" si="13"/>
        <v>#REF!</v>
      </c>
      <c r="O40" s="1" t="e">
        <f t="shared" si="14"/>
        <v>#REF!</v>
      </c>
      <c r="P40" s="1" t="e">
        <f t="shared" si="15"/>
        <v>#REF!</v>
      </c>
      <c r="Q40" s="1" t="s">
        <v>56</v>
      </c>
      <c r="R40" s="1" t="s">
        <v>63</v>
      </c>
      <c r="S40" s="37" t="e">
        <f t="shared" si="9"/>
        <v>#REF!</v>
      </c>
      <c r="T40" s="1" t="str">
        <f>Table14[[#This Row],[Manufacturer''s Category]]</f>
        <v>Tesira</v>
      </c>
      <c r="U40" s="12"/>
      <c r="V40" s="1" t="e">
        <f t="shared" si="16"/>
        <v>#REF!</v>
      </c>
      <c r="W40" s="14"/>
    </row>
    <row r="41" spans="1:23" ht="42" customHeight="1" x14ac:dyDescent="0.3">
      <c r="A41" s="1" t="e">
        <f t="shared" si="3"/>
        <v>#REF!</v>
      </c>
      <c r="B41" s="5" t="e">
        <f t="shared" si="17"/>
        <v>#REF!</v>
      </c>
      <c r="C41" s="60" t="s">
        <v>2739</v>
      </c>
      <c r="D41" s="50" t="s">
        <v>2740</v>
      </c>
      <c r="E41" s="12" t="s">
        <v>55</v>
      </c>
      <c r="F41" s="28">
        <v>5280</v>
      </c>
      <c r="G41" s="1" t="str">
        <f>Table14[[#This Row],[Short Description]]</f>
        <v>Tesira AMP-8175R</v>
      </c>
      <c r="H41" s="12" t="s">
        <v>2741</v>
      </c>
      <c r="I41" s="1" t="s">
        <v>262</v>
      </c>
      <c r="J41" s="1" t="e">
        <f t="shared" si="11"/>
        <v>#REF!</v>
      </c>
      <c r="K41" s="12" t="s">
        <v>2692</v>
      </c>
      <c r="L41" s="12"/>
      <c r="M41" s="1" t="e">
        <f t="shared" si="12"/>
        <v>#REF!</v>
      </c>
      <c r="N41" s="1" t="e">
        <f t="shared" si="13"/>
        <v>#REF!</v>
      </c>
      <c r="O41" s="1" t="e">
        <f t="shared" si="14"/>
        <v>#REF!</v>
      </c>
      <c r="P41" s="1" t="e">
        <f t="shared" si="15"/>
        <v>#REF!</v>
      </c>
      <c r="Q41" s="1" t="s">
        <v>56</v>
      </c>
      <c r="R41" s="1" t="s">
        <v>63</v>
      </c>
      <c r="S41" s="37" t="e">
        <f t="shared" si="9"/>
        <v>#REF!</v>
      </c>
      <c r="T41" s="1" t="str">
        <f>Table14[[#This Row],[Manufacturer''s Category]]</f>
        <v>Tesira</v>
      </c>
      <c r="U41" s="12"/>
      <c r="V41" s="1" t="e">
        <f t="shared" si="16"/>
        <v>#REF!</v>
      </c>
      <c r="W41" s="14"/>
    </row>
    <row r="42" spans="1:23" ht="42" customHeight="1" x14ac:dyDescent="0.3">
      <c r="A42" s="1" t="e">
        <f t="shared" si="3"/>
        <v>#REF!</v>
      </c>
      <c r="B42" s="5" t="e">
        <f t="shared" si="17"/>
        <v>#REF!</v>
      </c>
      <c r="C42" s="48" t="s">
        <v>2742</v>
      </c>
      <c r="D42" s="50" t="s">
        <v>2743</v>
      </c>
      <c r="E42" s="12" t="s">
        <v>55</v>
      </c>
      <c r="F42" s="28">
        <v>1034</v>
      </c>
      <c r="G42" s="1" t="str">
        <f>Table14[[#This Row],[Short Description]]</f>
        <v>Tesira AVB-1</v>
      </c>
      <c r="H42" s="12" t="s">
        <v>2744</v>
      </c>
      <c r="I42" s="1" t="s">
        <v>2745</v>
      </c>
      <c r="J42" s="1" t="e">
        <f t="shared" si="11"/>
        <v>#REF!</v>
      </c>
      <c r="K42" s="12" t="s">
        <v>2692</v>
      </c>
      <c r="L42" s="12"/>
      <c r="M42" s="1" t="e">
        <f t="shared" si="12"/>
        <v>#REF!</v>
      </c>
      <c r="N42" s="1" t="e">
        <f t="shared" si="13"/>
        <v>#REF!</v>
      </c>
      <c r="O42" s="1" t="e">
        <f t="shared" si="14"/>
        <v>#REF!</v>
      </c>
      <c r="P42" s="1" t="e">
        <f t="shared" si="15"/>
        <v>#REF!</v>
      </c>
      <c r="Q42" s="1" t="s">
        <v>56</v>
      </c>
      <c r="R42" s="1" t="s">
        <v>63</v>
      </c>
      <c r="S42" s="37" t="e">
        <f t="shared" si="9"/>
        <v>#REF!</v>
      </c>
      <c r="T42" s="1" t="str">
        <f>Table14[[#This Row],[Manufacturer''s Category]]</f>
        <v>Tesira</v>
      </c>
      <c r="U42" s="12"/>
      <c r="V42" s="1" t="e">
        <f t="shared" si="16"/>
        <v>#REF!</v>
      </c>
      <c r="W42" s="14"/>
    </row>
    <row r="43" spans="1:23" ht="42" customHeight="1" x14ac:dyDescent="0.3">
      <c r="A43" s="1" t="e">
        <f t="shared" si="3"/>
        <v>#REF!</v>
      </c>
      <c r="B43" s="5" t="e">
        <f t="shared" si="17"/>
        <v>#REF!</v>
      </c>
      <c r="C43" s="48" t="s">
        <v>2746</v>
      </c>
      <c r="D43" s="50" t="s">
        <v>2747</v>
      </c>
      <c r="E43" s="12" t="s">
        <v>55</v>
      </c>
      <c r="F43" s="28">
        <v>1034</v>
      </c>
      <c r="G43" s="1" t="str">
        <f>Table14[[#This Row],[Short Description]]</f>
        <v>Tesira AVB-1 CK</v>
      </c>
      <c r="H43" s="1" t="s">
        <v>2748</v>
      </c>
      <c r="I43" s="1" t="s">
        <v>2749</v>
      </c>
      <c r="J43" s="1" t="e">
        <f t="shared" si="11"/>
        <v>#REF!</v>
      </c>
      <c r="K43" s="12" t="s">
        <v>2692</v>
      </c>
      <c r="L43" s="12"/>
      <c r="M43" s="1" t="e">
        <f t="shared" si="12"/>
        <v>#REF!</v>
      </c>
      <c r="N43" s="1" t="e">
        <f t="shared" si="13"/>
        <v>#REF!</v>
      </c>
      <c r="O43" s="1" t="e">
        <f t="shared" si="14"/>
        <v>#REF!</v>
      </c>
      <c r="P43" s="1" t="e">
        <f t="shared" si="15"/>
        <v>#REF!</v>
      </c>
      <c r="Q43" s="1" t="s">
        <v>56</v>
      </c>
      <c r="R43" s="1" t="s">
        <v>63</v>
      </c>
      <c r="S43" s="37" t="e">
        <f t="shared" si="9"/>
        <v>#REF!</v>
      </c>
      <c r="T43" s="1" t="str">
        <f>Table14[[#This Row],[Manufacturer''s Category]]</f>
        <v>Tesira</v>
      </c>
      <c r="U43" s="12"/>
      <c r="V43" s="1" t="e">
        <f t="shared" si="16"/>
        <v>#REF!</v>
      </c>
      <c r="W43" s="14"/>
    </row>
    <row r="44" spans="1:23" ht="42" customHeight="1" x14ac:dyDescent="0.3">
      <c r="A44" s="1" t="e">
        <f t="shared" ref="A44:A75" si="18">Company</f>
        <v>#REF!</v>
      </c>
      <c r="B44" s="5" t="e">
        <f t="shared" si="17"/>
        <v>#REF!</v>
      </c>
      <c r="C44" s="48" t="s">
        <v>2750</v>
      </c>
      <c r="D44" s="50" t="s">
        <v>2751</v>
      </c>
      <c r="E44" s="12" t="s">
        <v>55</v>
      </c>
      <c r="F44" s="28">
        <v>1816</v>
      </c>
      <c r="G44" s="1" t="str">
        <f>Table14[[#This Row],[Short Description]]</f>
        <v>Tesira DAN-1</v>
      </c>
      <c r="H44" s="1" t="s">
        <v>2752</v>
      </c>
      <c r="I44" s="1" t="s">
        <v>2745</v>
      </c>
      <c r="J44" s="1" t="e">
        <f t="shared" si="11"/>
        <v>#REF!</v>
      </c>
      <c r="K44" s="12" t="s">
        <v>2692</v>
      </c>
      <c r="L44" s="12"/>
      <c r="M44" s="1" t="e">
        <f t="shared" si="12"/>
        <v>#REF!</v>
      </c>
      <c r="N44" s="1" t="e">
        <f t="shared" si="13"/>
        <v>#REF!</v>
      </c>
      <c r="O44" s="1" t="e">
        <f t="shared" si="14"/>
        <v>#REF!</v>
      </c>
      <c r="P44" s="1" t="e">
        <f t="shared" si="15"/>
        <v>#REF!</v>
      </c>
      <c r="Q44" s="1" t="s">
        <v>56</v>
      </c>
      <c r="R44" s="1" t="s">
        <v>63</v>
      </c>
      <c r="S44" s="37" t="e">
        <f t="shared" ref="S44:S75" si="19">URL</f>
        <v>#REF!</v>
      </c>
      <c r="T44" s="1" t="str">
        <f>Table14[[#This Row],[Manufacturer''s Category]]</f>
        <v>Tesira</v>
      </c>
      <c r="U44" s="12"/>
      <c r="V44" s="1" t="e">
        <f t="shared" si="16"/>
        <v>#REF!</v>
      </c>
      <c r="W44" s="14"/>
    </row>
    <row r="45" spans="1:23" ht="42" customHeight="1" x14ac:dyDescent="0.3">
      <c r="A45" s="1" t="e">
        <f t="shared" si="18"/>
        <v>#REF!</v>
      </c>
      <c r="B45" s="5" t="e">
        <f t="shared" si="17"/>
        <v>#REF!</v>
      </c>
      <c r="C45" s="45" t="s">
        <v>2753</v>
      </c>
      <c r="D45" s="50" t="s">
        <v>2754</v>
      </c>
      <c r="E45" s="12" t="s">
        <v>55</v>
      </c>
      <c r="F45" s="28">
        <v>1816</v>
      </c>
      <c r="G45" s="1" t="str">
        <f>Table14[[#This Row],[Short Description]]</f>
        <v>Tesira DAN-1 CK</v>
      </c>
      <c r="H45" s="7" t="s">
        <v>2755</v>
      </c>
      <c r="I45" s="1" t="s">
        <v>2749</v>
      </c>
      <c r="J45" s="1" t="e">
        <f t="shared" si="11"/>
        <v>#REF!</v>
      </c>
      <c r="K45" s="12" t="s">
        <v>2692</v>
      </c>
      <c r="L45" s="12"/>
      <c r="M45" s="1" t="e">
        <f t="shared" si="12"/>
        <v>#REF!</v>
      </c>
      <c r="N45" s="1" t="e">
        <f t="shared" si="13"/>
        <v>#REF!</v>
      </c>
      <c r="O45" s="1" t="e">
        <f t="shared" si="14"/>
        <v>#REF!</v>
      </c>
      <c r="P45" s="1" t="e">
        <f t="shared" si="15"/>
        <v>#REF!</v>
      </c>
      <c r="Q45" s="1" t="s">
        <v>56</v>
      </c>
      <c r="R45" s="1" t="s">
        <v>63</v>
      </c>
      <c r="S45" s="37" t="e">
        <f t="shared" si="19"/>
        <v>#REF!</v>
      </c>
      <c r="T45" s="1" t="str">
        <f>Table14[[#This Row],[Manufacturer''s Category]]</f>
        <v>Tesira</v>
      </c>
      <c r="U45" s="12"/>
      <c r="V45" s="1" t="e">
        <f t="shared" si="16"/>
        <v>#REF!</v>
      </c>
      <c r="W45" s="14"/>
    </row>
    <row r="46" spans="1:23" ht="42" customHeight="1" x14ac:dyDescent="0.3">
      <c r="A46" s="1" t="e">
        <f t="shared" si="18"/>
        <v>#REF!</v>
      </c>
      <c r="B46" s="5" t="e">
        <f t="shared" si="17"/>
        <v>#REF!</v>
      </c>
      <c r="C46" s="45" t="s">
        <v>2756</v>
      </c>
      <c r="D46" s="50" t="s">
        <v>2757</v>
      </c>
      <c r="E46" s="12" t="s">
        <v>55</v>
      </c>
      <c r="F46" s="28">
        <v>1034</v>
      </c>
      <c r="G46" s="1" t="str">
        <f>Table14[[#This Row],[Short Description]]</f>
        <v>Tesira DSP-2</v>
      </c>
      <c r="H46" s="7" t="s">
        <v>2758</v>
      </c>
      <c r="I46" s="1" t="s">
        <v>2745</v>
      </c>
      <c r="J46" s="1" t="e">
        <f t="shared" si="11"/>
        <v>#REF!</v>
      </c>
      <c r="K46" s="12" t="s">
        <v>2692</v>
      </c>
      <c r="L46" s="12"/>
      <c r="M46" s="1" t="e">
        <f t="shared" si="12"/>
        <v>#REF!</v>
      </c>
      <c r="N46" s="1" t="e">
        <f t="shared" si="13"/>
        <v>#REF!</v>
      </c>
      <c r="O46" s="1" t="e">
        <f t="shared" si="14"/>
        <v>#REF!</v>
      </c>
      <c r="P46" s="1" t="e">
        <f t="shared" si="15"/>
        <v>#REF!</v>
      </c>
      <c r="Q46" s="1" t="s">
        <v>56</v>
      </c>
      <c r="R46" s="1" t="s">
        <v>63</v>
      </c>
      <c r="S46" s="37" t="e">
        <f t="shared" si="19"/>
        <v>#REF!</v>
      </c>
      <c r="T46" s="1" t="str">
        <f>Table14[[#This Row],[Manufacturer''s Category]]</f>
        <v>Tesira</v>
      </c>
      <c r="U46" s="12"/>
      <c r="V46" s="1" t="e">
        <f t="shared" si="16"/>
        <v>#REF!</v>
      </c>
      <c r="W46" s="14"/>
    </row>
    <row r="47" spans="1:23" ht="42" customHeight="1" x14ac:dyDescent="0.3">
      <c r="A47" s="1" t="e">
        <f t="shared" si="18"/>
        <v>#REF!</v>
      </c>
      <c r="B47" s="5" t="e">
        <f t="shared" si="17"/>
        <v>#REF!</v>
      </c>
      <c r="C47" s="48" t="s">
        <v>2759</v>
      </c>
      <c r="D47" s="50" t="s">
        <v>2760</v>
      </c>
      <c r="E47" s="12" t="s">
        <v>55</v>
      </c>
      <c r="F47" s="28">
        <v>1034</v>
      </c>
      <c r="G47" s="1" t="str">
        <f>Table14[[#This Row],[Short Description]]</f>
        <v>Tesira DSP-2 CK</v>
      </c>
      <c r="H47" s="12" t="s">
        <v>2761</v>
      </c>
      <c r="I47" s="1" t="s">
        <v>2749</v>
      </c>
      <c r="J47" s="1" t="e">
        <f t="shared" si="11"/>
        <v>#REF!</v>
      </c>
      <c r="K47" s="12" t="s">
        <v>2692</v>
      </c>
      <c r="L47" s="12"/>
      <c r="M47" s="1" t="e">
        <f t="shared" si="12"/>
        <v>#REF!</v>
      </c>
      <c r="N47" s="1" t="e">
        <f t="shared" si="13"/>
        <v>#REF!</v>
      </c>
      <c r="O47" s="1" t="e">
        <f t="shared" si="14"/>
        <v>#REF!</v>
      </c>
      <c r="P47" s="1" t="e">
        <f t="shared" si="15"/>
        <v>#REF!</v>
      </c>
      <c r="Q47" s="1" t="s">
        <v>56</v>
      </c>
      <c r="R47" s="1" t="s">
        <v>63</v>
      </c>
      <c r="S47" s="37" t="e">
        <f t="shared" si="19"/>
        <v>#REF!</v>
      </c>
      <c r="T47" s="1" t="str">
        <f>Table14[[#This Row],[Manufacturer''s Category]]</f>
        <v>Tesira</v>
      </c>
      <c r="U47" s="12"/>
      <c r="V47" s="1" t="e">
        <f t="shared" si="16"/>
        <v>#REF!</v>
      </c>
      <c r="W47" s="14"/>
    </row>
    <row r="48" spans="1:23" ht="42" customHeight="1" x14ac:dyDescent="0.3">
      <c r="A48" s="1" t="e">
        <f t="shared" si="18"/>
        <v>#REF!</v>
      </c>
      <c r="B48" s="5" t="e">
        <f t="shared" si="17"/>
        <v>#REF!</v>
      </c>
      <c r="C48" s="48" t="s">
        <v>2762</v>
      </c>
      <c r="D48" s="50" t="s">
        <v>2763</v>
      </c>
      <c r="E48" s="12" t="s">
        <v>55</v>
      </c>
      <c r="F48" s="28">
        <v>904</v>
      </c>
      <c r="G48" s="1" t="str">
        <f>Table14[[#This Row],[Short Description]]</f>
        <v>Tesira EEC-4</v>
      </c>
      <c r="H48" s="12" t="s">
        <v>2764</v>
      </c>
      <c r="I48" s="1" t="s">
        <v>2765</v>
      </c>
      <c r="J48" s="1" t="e">
        <f t="shared" si="11"/>
        <v>#REF!</v>
      </c>
      <c r="K48" s="12" t="s">
        <v>2692</v>
      </c>
      <c r="L48" s="12"/>
      <c r="M48" s="1" t="e">
        <f t="shared" si="12"/>
        <v>#REF!</v>
      </c>
      <c r="N48" s="1" t="e">
        <f t="shared" si="13"/>
        <v>#REF!</v>
      </c>
      <c r="O48" s="1" t="e">
        <f t="shared" si="14"/>
        <v>#REF!</v>
      </c>
      <c r="P48" s="1" t="e">
        <f t="shared" si="15"/>
        <v>#REF!</v>
      </c>
      <c r="Q48" s="1" t="s">
        <v>56</v>
      </c>
      <c r="R48" s="1" t="s">
        <v>63</v>
      </c>
      <c r="S48" s="37" t="e">
        <f t="shared" si="19"/>
        <v>#REF!</v>
      </c>
      <c r="T48" s="1" t="str">
        <f>Table14[[#This Row],[Manufacturer''s Category]]</f>
        <v>Tesira</v>
      </c>
      <c r="U48" s="12"/>
      <c r="V48" s="1" t="e">
        <f t="shared" si="16"/>
        <v>#REF!</v>
      </c>
      <c r="W48" s="14"/>
    </row>
    <row r="49" spans="1:23" ht="42" customHeight="1" x14ac:dyDescent="0.3">
      <c r="A49" s="1" t="e">
        <f t="shared" si="18"/>
        <v>#REF!</v>
      </c>
      <c r="B49" s="5" t="e">
        <f t="shared" si="17"/>
        <v>#REF!</v>
      </c>
      <c r="C49" s="48" t="s">
        <v>2766</v>
      </c>
      <c r="D49" s="50" t="s">
        <v>2767</v>
      </c>
      <c r="E49" s="12" t="s">
        <v>55</v>
      </c>
      <c r="F49" s="28">
        <v>904</v>
      </c>
      <c r="G49" s="1" t="str">
        <f>Table14[[#This Row],[Short Description]]</f>
        <v>Tesira EEC-4 CK</v>
      </c>
      <c r="H49" s="12" t="s">
        <v>2768</v>
      </c>
      <c r="I49" s="1" t="s">
        <v>2769</v>
      </c>
      <c r="J49" s="1" t="e">
        <f t="shared" si="11"/>
        <v>#REF!</v>
      </c>
      <c r="K49" s="12" t="s">
        <v>2692</v>
      </c>
      <c r="L49" s="12"/>
      <c r="M49" s="1" t="e">
        <f t="shared" si="12"/>
        <v>#REF!</v>
      </c>
      <c r="N49" s="1" t="e">
        <f t="shared" si="13"/>
        <v>#REF!</v>
      </c>
      <c r="O49" s="1" t="e">
        <f t="shared" si="14"/>
        <v>#REF!</v>
      </c>
      <c r="P49" s="1" t="e">
        <f t="shared" si="15"/>
        <v>#REF!</v>
      </c>
      <c r="Q49" s="1" t="s">
        <v>56</v>
      </c>
      <c r="R49" s="1" t="s">
        <v>63</v>
      </c>
      <c r="S49" s="37" t="e">
        <f t="shared" si="19"/>
        <v>#REF!</v>
      </c>
      <c r="T49" s="1" t="str">
        <f>Table14[[#This Row],[Manufacturer''s Category]]</f>
        <v>Tesira</v>
      </c>
      <c r="U49" s="12"/>
      <c r="V49" s="1" t="e">
        <f t="shared" si="16"/>
        <v>#REF!</v>
      </c>
      <c r="W49" s="14"/>
    </row>
    <row r="50" spans="1:23" ht="42" customHeight="1" x14ac:dyDescent="0.3">
      <c r="A50" s="1" t="e">
        <f t="shared" si="18"/>
        <v>#REF!</v>
      </c>
      <c r="B50" s="5" t="e">
        <f t="shared" si="17"/>
        <v>#REF!</v>
      </c>
      <c r="C50" s="48" t="s">
        <v>2770</v>
      </c>
      <c r="D50" s="50" t="s">
        <v>2771</v>
      </c>
      <c r="E50" s="12" t="s">
        <v>55</v>
      </c>
      <c r="F50" s="28">
        <v>452</v>
      </c>
      <c r="G50" s="1" t="str">
        <f>Table14[[#This Row],[Short Description]]</f>
        <v>Tesira EIC-4</v>
      </c>
      <c r="H50" s="12" t="s">
        <v>2772</v>
      </c>
      <c r="I50" s="1" t="s">
        <v>2765</v>
      </c>
      <c r="J50" s="1" t="e">
        <f t="shared" si="11"/>
        <v>#REF!</v>
      </c>
      <c r="K50" s="12" t="s">
        <v>2692</v>
      </c>
      <c r="L50" s="12"/>
      <c r="M50" s="1" t="e">
        <f t="shared" si="12"/>
        <v>#REF!</v>
      </c>
      <c r="N50" s="1" t="e">
        <f t="shared" si="13"/>
        <v>#REF!</v>
      </c>
      <c r="O50" s="1" t="e">
        <f t="shared" si="14"/>
        <v>#REF!</v>
      </c>
      <c r="P50" s="1" t="e">
        <f t="shared" si="15"/>
        <v>#REF!</v>
      </c>
      <c r="Q50" s="1" t="s">
        <v>56</v>
      </c>
      <c r="R50" s="1" t="s">
        <v>63</v>
      </c>
      <c r="S50" s="37" t="e">
        <f t="shared" si="19"/>
        <v>#REF!</v>
      </c>
      <c r="T50" s="1" t="str">
        <f>Table14[[#This Row],[Manufacturer''s Category]]</f>
        <v>Tesira</v>
      </c>
      <c r="U50" s="12"/>
      <c r="V50" s="1" t="e">
        <f t="shared" si="16"/>
        <v>#REF!</v>
      </c>
      <c r="W50" s="14"/>
    </row>
    <row r="51" spans="1:23" ht="42" customHeight="1" x14ac:dyDescent="0.3">
      <c r="A51" s="1" t="e">
        <f t="shared" si="18"/>
        <v>#REF!</v>
      </c>
      <c r="B51" s="5" t="e">
        <f t="shared" si="17"/>
        <v>#REF!</v>
      </c>
      <c r="C51" s="48" t="s">
        <v>2773</v>
      </c>
      <c r="D51" s="50" t="s">
        <v>2774</v>
      </c>
      <c r="E51" s="12" t="s">
        <v>55</v>
      </c>
      <c r="F51" s="28">
        <v>452</v>
      </c>
      <c r="G51" s="1" t="str">
        <f>Table14[[#This Row],[Short Description]]</f>
        <v>Tesira EIC-4 CK</v>
      </c>
      <c r="H51" s="12" t="s">
        <v>2775</v>
      </c>
      <c r="I51" s="1" t="s">
        <v>2769</v>
      </c>
      <c r="J51" s="1" t="e">
        <f t="shared" si="11"/>
        <v>#REF!</v>
      </c>
      <c r="K51" s="12" t="s">
        <v>2692</v>
      </c>
      <c r="L51" s="12"/>
      <c r="M51" s="1" t="e">
        <f t="shared" si="12"/>
        <v>#REF!</v>
      </c>
      <c r="N51" s="1" t="e">
        <f t="shared" si="13"/>
        <v>#REF!</v>
      </c>
      <c r="O51" s="1" t="e">
        <f t="shared" si="14"/>
        <v>#REF!</v>
      </c>
      <c r="P51" s="1" t="e">
        <f t="shared" si="15"/>
        <v>#REF!</v>
      </c>
      <c r="Q51" s="1" t="s">
        <v>56</v>
      </c>
      <c r="R51" s="1" t="s">
        <v>63</v>
      </c>
      <c r="S51" s="37" t="e">
        <f t="shared" si="19"/>
        <v>#REF!</v>
      </c>
      <c r="T51" s="1" t="str">
        <f>Table14[[#This Row],[Manufacturer''s Category]]</f>
        <v>Tesira</v>
      </c>
      <c r="U51" s="12"/>
      <c r="V51" s="1" t="e">
        <f t="shared" si="16"/>
        <v>#REF!</v>
      </c>
      <c r="W51" s="14"/>
    </row>
    <row r="52" spans="1:23" ht="42" customHeight="1" x14ac:dyDescent="0.3">
      <c r="A52" s="1" t="e">
        <f t="shared" si="18"/>
        <v>#REF!</v>
      </c>
      <c r="B52" s="5" t="e">
        <f t="shared" si="17"/>
        <v>#REF!</v>
      </c>
      <c r="C52" s="48" t="s">
        <v>2776</v>
      </c>
      <c r="D52" s="50" t="s">
        <v>2777</v>
      </c>
      <c r="E52" s="12" t="s">
        <v>55</v>
      </c>
      <c r="F52" s="28">
        <v>420</v>
      </c>
      <c r="G52" s="1" t="str">
        <f>Table14[[#This Row],[Short Description]]</f>
        <v>Tesira EIOC-4</v>
      </c>
      <c r="H52" s="12" t="s">
        <v>2778</v>
      </c>
      <c r="I52" s="1" t="s">
        <v>2765</v>
      </c>
      <c r="J52" s="1" t="e">
        <f t="shared" si="11"/>
        <v>#REF!</v>
      </c>
      <c r="K52" s="12" t="s">
        <v>2692</v>
      </c>
      <c r="L52" s="12"/>
      <c r="M52" s="1" t="e">
        <f t="shared" si="12"/>
        <v>#REF!</v>
      </c>
      <c r="N52" s="1" t="e">
        <f t="shared" si="13"/>
        <v>#REF!</v>
      </c>
      <c r="O52" s="1" t="e">
        <f t="shared" si="14"/>
        <v>#REF!</v>
      </c>
      <c r="P52" s="1" t="e">
        <f t="shared" si="15"/>
        <v>#REF!</v>
      </c>
      <c r="Q52" s="1" t="s">
        <v>56</v>
      </c>
      <c r="R52" s="1" t="s">
        <v>63</v>
      </c>
      <c r="S52" s="37" t="e">
        <f t="shared" si="19"/>
        <v>#REF!</v>
      </c>
      <c r="T52" s="1" t="str">
        <f>Table14[[#This Row],[Manufacturer''s Category]]</f>
        <v>Tesira</v>
      </c>
      <c r="U52" s="12"/>
      <c r="V52" s="1" t="e">
        <f t="shared" si="16"/>
        <v>#REF!</v>
      </c>
      <c r="W52" s="14"/>
    </row>
    <row r="53" spans="1:23" ht="42" customHeight="1" x14ac:dyDescent="0.3">
      <c r="A53" s="1" t="e">
        <f t="shared" si="18"/>
        <v>#REF!</v>
      </c>
      <c r="B53" s="5" t="e">
        <f t="shared" si="17"/>
        <v>#REF!</v>
      </c>
      <c r="C53" s="48" t="s">
        <v>2779</v>
      </c>
      <c r="D53" s="50" t="s">
        <v>2780</v>
      </c>
      <c r="E53" s="12" t="s">
        <v>55</v>
      </c>
      <c r="F53" s="28">
        <v>420</v>
      </c>
      <c r="G53" s="1" t="str">
        <f>Table14[[#This Row],[Short Description]]</f>
        <v>Tesira EIOC-4 CK</v>
      </c>
      <c r="H53" s="12" t="s">
        <v>2781</v>
      </c>
      <c r="I53" s="1" t="s">
        <v>2769</v>
      </c>
      <c r="J53" s="1" t="e">
        <f t="shared" si="11"/>
        <v>#REF!</v>
      </c>
      <c r="K53" s="12" t="s">
        <v>2692</v>
      </c>
      <c r="L53" s="12"/>
      <c r="M53" s="1" t="e">
        <f t="shared" si="12"/>
        <v>#REF!</v>
      </c>
      <c r="N53" s="1" t="e">
        <f t="shared" si="13"/>
        <v>#REF!</v>
      </c>
      <c r="O53" s="1" t="e">
        <f t="shared" si="14"/>
        <v>#REF!</v>
      </c>
      <c r="P53" s="1" t="e">
        <f t="shared" si="15"/>
        <v>#REF!</v>
      </c>
      <c r="Q53" s="1" t="s">
        <v>56</v>
      </c>
      <c r="R53" s="1" t="s">
        <v>63</v>
      </c>
      <c r="S53" s="37" t="e">
        <f t="shared" si="19"/>
        <v>#REF!</v>
      </c>
      <c r="T53" s="1" t="str">
        <f>Table14[[#This Row],[Manufacturer''s Category]]</f>
        <v>Tesira</v>
      </c>
      <c r="U53" s="12"/>
      <c r="V53" s="1" t="e">
        <f t="shared" si="16"/>
        <v>#REF!</v>
      </c>
      <c r="W53" s="14"/>
    </row>
    <row r="54" spans="1:23" ht="42" customHeight="1" x14ac:dyDescent="0.3">
      <c r="A54" s="1" t="e">
        <f t="shared" si="18"/>
        <v>#REF!</v>
      </c>
      <c r="B54" s="5" t="e">
        <f t="shared" si="17"/>
        <v>#REF!</v>
      </c>
      <c r="C54" s="48" t="s">
        <v>2782</v>
      </c>
      <c r="D54" s="50" t="s">
        <v>2783</v>
      </c>
      <c r="E54" s="12" t="s">
        <v>55</v>
      </c>
      <c r="F54" s="28">
        <v>398</v>
      </c>
      <c r="G54" s="1" t="str">
        <f>Table14[[#This Row],[Short Description]]</f>
        <v>Tesira EOC-4</v>
      </c>
      <c r="H54" s="12" t="s">
        <v>2784</v>
      </c>
      <c r="I54" s="1" t="s">
        <v>2765</v>
      </c>
      <c r="J54" s="1" t="e">
        <f t="shared" si="11"/>
        <v>#REF!</v>
      </c>
      <c r="K54" s="12" t="s">
        <v>2692</v>
      </c>
      <c r="L54" s="12"/>
      <c r="M54" s="1" t="e">
        <f t="shared" si="12"/>
        <v>#REF!</v>
      </c>
      <c r="N54" s="1" t="e">
        <f t="shared" si="13"/>
        <v>#REF!</v>
      </c>
      <c r="O54" s="1" t="e">
        <f t="shared" si="14"/>
        <v>#REF!</v>
      </c>
      <c r="P54" s="1" t="e">
        <f t="shared" si="15"/>
        <v>#REF!</v>
      </c>
      <c r="Q54" s="1" t="s">
        <v>56</v>
      </c>
      <c r="R54" s="1" t="s">
        <v>63</v>
      </c>
      <c r="S54" s="37" t="e">
        <f t="shared" si="19"/>
        <v>#REF!</v>
      </c>
      <c r="T54" s="1" t="str">
        <f>Table14[[#This Row],[Manufacturer''s Category]]</f>
        <v>Tesira</v>
      </c>
      <c r="U54" s="12"/>
      <c r="V54" s="1" t="e">
        <f t="shared" si="16"/>
        <v>#REF!</v>
      </c>
      <c r="W54" s="14"/>
    </row>
    <row r="55" spans="1:23" ht="42" customHeight="1" x14ac:dyDescent="0.3">
      <c r="A55" s="1" t="e">
        <f t="shared" si="18"/>
        <v>#REF!</v>
      </c>
      <c r="B55" s="5" t="e">
        <f t="shared" si="17"/>
        <v>#REF!</v>
      </c>
      <c r="C55" s="48" t="s">
        <v>2785</v>
      </c>
      <c r="D55" s="50" t="s">
        <v>2786</v>
      </c>
      <c r="E55" s="12" t="s">
        <v>55</v>
      </c>
      <c r="F55" s="28">
        <v>398</v>
      </c>
      <c r="G55" s="1" t="str">
        <f>Table14[[#This Row],[Short Description]]</f>
        <v>Tesira EOC-4 CK</v>
      </c>
      <c r="H55" s="12" t="s">
        <v>2787</v>
      </c>
      <c r="I55" s="1" t="s">
        <v>2769</v>
      </c>
      <c r="J55" s="1" t="e">
        <f t="shared" si="11"/>
        <v>#REF!</v>
      </c>
      <c r="K55" s="12" t="s">
        <v>2692</v>
      </c>
      <c r="L55" s="12"/>
      <c r="M55" s="1" t="e">
        <f t="shared" si="12"/>
        <v>#REF!</v>
      </c>
      <c r="N55" s="1" t="e">
        <f t="shared" si="13"/>
        <v>#REF!</v>
      </c>
      <c r="O55" s="1" t="e">
        <f t="shared" si="14"/>
        <v>#REF!</v>
      </c>
      <c r="P55" s="1" t="e">
        <f t="shared" si="15"/>
        <v>#REF!</v>
      </c>
      <c r="Q55" s="1" t="s">
        <v>56</v>
      </c>
      <c r="R55" s="1" t="s">
        <v>63</v>
      </c>
      <c r="S55" s="37" t="e">
        <f t="shared" si="19"/>
        <v>#REF!</v>
      </c>
      <c r="T55" s="1" t="str">
        <f>Table14[[#This Row],[Manufacturer''s Category]]</f>
        <v>Tesira</v>
      </c>
      <c r="U55" s="12"/>
      <c r="V55" s="1" t="e">
        <f t="shared" si="16"/>
        <v>#REF!</v>
      </c>
      <c r="W55" s="14"/>
    </row>
    <row r="56" spans="1:23" ht="42" customHeight="1" x14ac:dyDescent="0.3">
      <c r="A56" s="1" t="e">
        <f t="shared" si="18"/>
        <v>#REF!</v>
      </c>
      <c r="B56" s="5" t="e">
        <f t="shared" si="17"/>
        <v>#REF!</v>
      </c>
      <c r="C56" s="48" t="s">
        <v>2788</v>
      </c>
      <c r="D56" s="50" t="s">
        <v>2789</v>
      </c>
      <c r="E56" s="12" t="s">
        <v>55</v>
      </c>
      <c r="F56" s="28">
        <v>2200</v>
      </c>
      <c r="G56" s="1" t="str">
        <f>Table14[[#This Row],[Short Description]]</f>
        <v>Tesira EX-AEC</v>
      </c>
      <c r="H56" s="12" t="s">
        <v>2790</v>
      </c>
      <c r="I56" s="1" t="s">
        <v>2791</v>
      </c>
      <c r="J56" s="1" t="e">
        <f t="shared" si="11"/>
        <v>#REF!</v>
      </c>
      <c r="K56" s="12" t="s">
        <v>2692</v>
      </c>
      <c r="L56" s="12"/>
      <c r="M56" s="1" t="e">
        <f t="shared" si="12"/>
        <v>#REF!</v>
      </c>
      <c r="N56" s="1" t="e">
        <f t="shared" si="13"/>
        <v>#REF!</v>
      </c>
      <c r="O56" s="1" t="e">
        <f t="shared" si="14"/>
        <v>#REF!</v>
      </c>
      <c r="P56" s="1" t="e">
        <f t="shared" si="15"/>
        <v>#REF!</v>
      </c>
      <c r="Q56" s="1" t="s">
        <v>56</v>
      </c>
      <c r="R56" s="1" t="s">
        <v>63</v>
      </c>
      <c r="S56" s="37" t="e">
        <f t="shared" si="19"/>
        <v>#REF!</v>
      </c>
      <c r="T56" s="1" t="str">
        <f>Table14[[#This Row],[Manufacturer''s Category]]</f>
        <v>Tesira</v>
      </c>
      <c r="U56" s="12"/>
      <c r="V56" s="1" t="e">
        <f t="shared" si="16"/>
        <v>#REF!</v>
      </c>
      <c r="W56" s="14"/>
    </row>
    <row r="57" spans="1:23" ht="42" customHeight="1" x14ac:dyDescent="0.3">
      <c r="A57" s="1" t="e">
        <f t="shared" si="18"/>
        <v>#REF!</v>
      </c>
      <c r="B57" s="5" t="e">
        <f t="shared" si="17"/>
        <v>#REF!</v>
      </c>
      <c r="C57" s="48" t="s">
        <v>2792</v>
      </c>
      <c r="D57" s="31" t="s">
        <v>2793</v>
      </c>
      <c r="E57" s="7" t="s">
        <v>55</v>
      </c>
      <c r="F57" s="8">
        <v>1706</v>
      </c>
      <c r="G57" s="1" t="str">
        <f>Table14[[#This Row],[Short Description]]</f>
        <v>Tesira EX-IN</v>
      </c>
      <c r="H57" s="7" t="s">
        <v>2794</v>
      </c>
      <c r="I57" s="1" t="s">
        <v>2791</v>
      </c>
      <c r="J57" s="1" t="e">
        <f t="shared" si="11"/>
        <v>#REF!</v>
      </c>
      <c r="K57" s="7" t="s">
        <v>2692</v>
      </c>
      <c r="L57" s="12"/>
      <c r="M57" s="1" t="e">
        <f t="shared" si="12"/>
        <v>#REF!</v>
      </c>
      <c r="N57" s="1" t="e">
        <f t="shared" si="13"/>
        <v>#REF!</v>
      </c>
      <c r="O57" s="1" t="e">
        <f t="shared" si="14"/>
        <v>#REF!</v>
      </c>
      <c r="P57" s="1" t="e">
        <f t="shared" si="15"/>
        <v>#REF!</v>
      </c>
      <c r="Q57" s="1" t="s">
        <v>56</v>
      </c>
      <c r="R57" s="1" t="s">
        <v>63</v>
      </c>
      <c r="S57" s="37" t="e">
        <f t="shared" si="19"/>
        <v>#REF!</v>
      </c>
      <c r="T57" s="1" t="str">
        <f>Table14[[#This Row],[Manufacturer''s Category]]</f>
        <v>Tesira</v>
      </c>
      <c r="U57" s="7"/>
      <c r="V57" s="1" t="e">
        <f t="shared" si="16"/>
        <v>#REF!</v>
      </c>
      <c r="W57" s="10"/>
    </row>
    <row r="58" spans="1:23" ht="42" customHeight="1" x14ac:dyDescent="0.3">
      <c r="A58" s="1" t="e">
        <f t="shared" si="18"/>
        <v>#REF!</v>
      </c>
      <c r="B58" s="5" t="e">
        <f t="shared" si="17"/>
        <v>#REF!</v>
      </c>
      <c r="C58" s="48" t="s">
        <v>2795</v>
      </c>
      <c r="D58" s="31" t="s">
        <v>2796</v>
      </c>
      <c r="E58" s="7" t="s">
        <v>55</v>
      </c>
      <c r="F58" s="8">
        <v>1706</v>
      </c>
      <c r="G58" s="1" t="str">
        <f>Table14[[#This Row],[Short Description]]</f>
        <v>Tesira EX-IO</v>
      </c>
      <c r="H58" s="7" t="s">
        <v>2797</v>
      </c>
      <c r="I58" s="1" t="s">
        <v>2791</v>
      </c>
      <c r="J58" s="1" t="e">
        <f t="shared" si="11"/>
        <v>#REF!</v>
      </c>
      <c r="K58" s="7" t="s">
        <v>2692</v>
      </c>
      <c r="L58" s="12"/>
      <c r="M58" s="1" t="e">
        <f t="shared" si="12"/>
        <v>#REF!</v>
      </c>
      <c r="N58" s="1" t="e">
        <f t="shared" si="13"/>
        <v>#REF!</v>
      </c>
      <c r="O58" s="1" t="e">
        <f t="shared" si="14"/>
        <v>#REF!</v>
      </c>
      <c r="P58" s="1" t="e">
        <f t="shared" si="15"/>
        <v>#REF!</v>
      </c>
      <c r="Q58" s="1" t="s">
        <v>56</v>
      </c>
      <c r="R58" s="1" t="s">
        <v>63</v>
      </c>
      <c r="S58" s="37" t="e">
        <f t="shared" si="19"/>
        <v>#REF!</v>
      </c>
      <c r="T58" s="1" t="str">
        <f>Table14[[#This Row],[Manufacturer''s Category]]</f>
        <v>Tesira</v>
      </c>
      <c r="U58" s="7"/>
      <c r="V58" s="1" t="e">
        <f t="shared" si="16"/>
        <v>#REF!</v>
      </c>
      <c r="W58" s="10"/>
    </row>
    <row r="59" spans="1:23" ht="42" customHeight="1" x14ac:dyDescent="0.3">
      <c r="A59" s="1" t="e">
        <f t="shared" si="18"/>
        <v>#REF!</v>
      </c>
      <c r="B59" s="5" t="e">
        <f t="shared" si="17"/>
        <v>#REF!</v>
      </c>
      <c r="C59" s="48" t="s">
        <v>2798</v>
      </c>
      <c r="D59" s="50" t="s">
        <v>2799</v>
      </c>
      <c r="E59" s="12" t="s">
        <v>55</v>
      </c>
      <c r="F59" s="28">
        <v>772</v>
      </c>
      <c r="G59" s="1" t="str">
        <f>Table14[[#This Row],[Short Description]]</f>
        <v>Tesira EX-LOGIC</v>
      </c>
      <c r="H59" s="1" t="s">
        <v>2800</v>
      </c>
      <c r="I59" s="1" t="s">
        <v>2791</v>
      </c>
      <c r="J59" s="1" t="e">
        <f t="shared" si="11"/>
        <v>#REF!</v>
      </c>
      <c r="K59" s="7" t="s">
        <v>2692</v>
      </c>
      <c r="L59" s="12"/>
      <c r="M59" s="1" t="e">
        <f t="shared" si="12"/>
        <v>#REF!</v>
      </c>
      <c r="N59" s="1" t="e">
        <f t="shared" si="13"/>
        <v>#REF!</v>
      </c>
      <c r="O59" s="1" t="e">
        <f t="shared" si="14"/>
        <v>#REF!</v>
      </c>
      <c r="P59" s="1" t="e">
        <f t="shared" si="15"/>
        <v>#REF!</v>
      </c>
      <c r="Q59" s="1" t="s">
        <v>56</v>
      </c>
      <c r="R59" s="1" t="s">
        <v>63</v>
      </c>
      <c r="S59" s="37" t="e">
        <f t="shared" si="19"/>
        <v>#REF!</v>
      </c>
      <c r="T59" s="1" t="str">
        <f>Table14[[#This Row],[Manufacturer''s Category]]</f>
        <v>Tesira</v>
      </c>
      <c r="U59" s="12"/>
      <c r="V59" s="1" t="e">
        <f t="shared" si="16"/>
        <v>#REF!</v>
      </c>
      <c r="W59" s="14"/>
    </row>
    <row r="60" spans="1:23" ht="42" customHeight="1" x14ac:dyDescent="0.3">
      <c r="A60" s="1" t="e">
        <f t="shared" si="18"/>
        <v>#REF!</v>
      </c>
      <c r="B60" s="5" t="e">
        <f t="shared" si="17"/>
        <v>#REF!</v>
      </c>
      <c r="C60" s="48" t="s">
        <v>2801</v>
      </c>
      <c r="D60" s="50" t="s">
        <v>2802</v>
      </c>
      <c r="E60" s="12" t="s">
        <v>55</v>
      </c>
      <c r="F60" s="28">
        <v>2310</v>
      </c>
      <c r="G60" s="1" t="str">
        <f>Table14[[#This Row],[Short Description]]</f>
        <v>Tesira EX-MOD</v>
      </c>
      <c r="H60" s="12" t="s">
        <v>2803</v>
      </c>
      <c r="I60" s="1" t="s">
        <v>2791</v>
      </c>
      <c r="J60" s="1" t="e">
        <f t="shared" si="11"/>
        <v>#REF!</v>
      </c>
      <c r="K60" s="12" t="s">
        <v>2692</v>
      </c>
      <c r="L60" s="12"/>
      <c r="M60" s="1" t="e">
        <f t="shared" si="12"/>
        <v>#REF!</v>
      </c>
      <c r="N60" s="1" t="e">
        <f t="shared" si="13"/>
        <v>#REF!</v>
      </c>
      <c r="O60" s="1" t="e">
        <f t="shared" si="14"/>
        <v>#REF!</v>
      </c>
      <c r="P60" s="1" t="e">
        <f t="shared" si="15"/>
        <v>#REF!</v>
      </c>
      <c r="Q60" s="1" t="s">
        <v>56</v>
      </c>
      <c r="R60" s="1" t="s">
        <v>63</v>
      </c>
      <c r="S60" s="37" t="e">
        <f t="shared" si="19"/>
        <v>#REF!</v>
      </c>
      <c r="T60" s="1" t="str">
        <f>Table14[[#This Row],[Manufacturer''s Category]]</f>
        <v>Tesira</v>
      </c>
      <c r="U60" s="12"/>
      <c r="V60" s="1" t="e">
        <f t="shared" si="16"/>
        <v>#REF!</v>
      </c>
      <c r="W60" s="14"/>
    </row>
    <row r="61" spans="1:23" ht="42" customHeight="1" x14ac:dyDescent="0.3">
      <c r="A61" s="1" t="e">
        <f t="shared" si="18"/>
        <v>#REF!</v>
      </c>
      <c r="B61" s="5" t="e">
        <f t="shared" si="17"/>
        <v>#REF!</v>
      </c>
      <c r="C61" s="48" t="s">
        <v>2804</v>
      </c>
      <c r="D61" s="50" t="s">
        <v>2805</v>
      </c>
      <c r="E61" s="12" t="s">
        <v>55</v>
      </c>
      <c r="F61" s="28">
        <v>1706</v>
      </c>
      <c r="G61" s="1" t="str">
        <f>Table14[[#This Row],[Short Description]]</f>
        <v>Tesira EX-OUT</v>
      </c>
      <c r="H61" s="12" t="s">
        <v>2806</v>
      </c>
      <c r="I61" s="12" t="s">
        <v>2791</v>
      </c>
      <c r="J61" s="1" t="e">
        <f t="shared" si="11"/>
        <v>#REF!</v>
      </c>
      <c r="K61" s="12" t="s">
        <v>2692</v>
      </c>
      <c r="L61" s="12"/>
      <c r="M61" s="1" t="e">
        <f t="shared" si="12"/>
        <v>#REF!</v>
      </c>
      <c r="N61" s="1" t="e">
        <f t="shared" si="13"/>
        <v>#REF!</v>
      </c>
      <c r="O61" s="1" t="e">
        <f t="shared" si="14"/>
        <v>#REF!</v>
      </c>
      <c r="P61" s="1" t="e">
        <f t="shared" si="15"/>
        <v>#REF!</v>
      </c>
      <c r="Q61" s="1" t="s">
        <v>56</v>
      </c>
      <c r="R61" s="1" t="s">
        <v>63</v>
      </c>
      <c r="S61" s="37" t="e">
        <f t="shared" si="19"/>
        <v>#REF!</v>
      </c>
      <c r="T61" s="1" t="str">
        <f>Table14[[#This Row],[Manufacturer''s Category]]</f>
        <v>Tesira</v>
      </c>
      <c r="U61" s="12"/>
      <c r="V61" s="1" t="e">
        <f t="shared" si="16"/>
        <v>#REF!</v>
      </c>
      <c r="W61" s="14"/>
    </row>
    <row r="62" spans="1:23" ht="42" customHeight="1" x14ac:dyDescent="0.3">
      <c r="A62" s="1" t="e">
        <f t="shared" si="18"/>
        <v>#REF!</v>
      </c>
      <c r="B62" s="5" t="e">
        <f t="shared" si="17"/>
        <v>#REF!</v>
      </c>
      <c r="C62" s="60" t="s">
        <v>2807</v>
      </c>
      <c r="D62" s="50" t="s">
        <v>2808</v>
      </c>
      <c r="E62" s="12" t="s">
        <v>55</v>
      </c>
      <c r="F62" s="28">
        <v>1000</v>
      </c>
      <c r="G62" s="1" t="str">
        <f>Table14[[#This Row],[Short Description]]</f>
        <v>Tesira EX-UBT</v>
      </c>
      <c r="H62" s="12" t="s">
        <v>2809</v>
      </c>
      <c r="I62" s="12" t="s">
        <v>2791</v>
      </c>
      <c r="J62" s="1" t="e">
        <f t="shared" si="11"/>
        <v>#REF!</v>
      </c>
      <c r="K62" s="12" t="s">
        <v>2692</v>
      </c>
      <c r="L62" s="12"/>
      <c r="M62" s="1" t="e">
        <f t="shared" si="12"/>
        <v>#REF!</v>
      </c>
      <c r="N62" s="1" t="e">
        <f t="shared" si="13"/>
        <v>#REF!</v>
      </c>
      <c r="O62" s="1" t="e">
        <f t="shared" si="14"/>
        <v>#REF!</v>
      </c>
      <c r="P62" s="1" t="e">
        <f t="shared" si="15"/>
        <v>#REF!</v>
      </c>
      <c r="Q62" s="1" t="s">
        <v>56</v>
      </c>
      <c r="R62" s="1" t="s">
        <v>63</v>
      </c>
      <c r="S62" s="37" t="e">
        <f t="shared" si="19"/>
        <v>#REF!</v>
      </c>
      <c r="T62" s="1" t="str">
        <f>Table14[[#This Row],[Manufacturer''s Category]]</f>
        <v>Tesira</v>
      </c>
      <c r="U62" s="12"/>
      <c r="V62" s="1" t="e">
        <f t="shared" si="16"/>
        <v>#REF!</v>
      </c>
      <c r="W62" s="14"/>
    </row>
    <row r="63" spans="1:23" ht="42" customHeight="1" x14ac:dyDescent="0.3">
      <c r="A63" s="1" t="e">
        <f t="shared" si="18"/>
        <v>#REF!</v>
      </c>
      <c r="B63" s="5" t="e">
        <f t="shared" si="17"/>
        <v>#REF!</v>
      </c>
      <c r="C63" s="45" t="s">
        <v>3598</v>
      </c>
      <c r="D63" s="46" t="s">
        <v>3599</v>
      </c>
      <c r="E63" s="1" t="s">
        <v>55</v>
      </c>
      <c r="F63" s="6">
        <v>780</v>
      </c>
      <c r="G63" s="1" t="s">
        <v>3599</v>
      </c>
      <c r="H63" s="7" t="s">
        <v>3600</v>
      </c>
      <c r="I63" s="7" t="s">
        <v>3601</v>
      </c>
      <c r="J63" s="1" t="s">
        <v>4</v>
      </c>
      <c r="K63" s="7" t="s">
        <v>2692</v>
      </c>
      <c r="L63" s="7" t="s">
        <v>3331</v>
      </c>
      <c r="M63" s="1" t="s">
        <v>5</v>
      </c>
      <c r="N63" s="1" t="s">
        <v>6</v>
      </c>
      <c r="O63" s="1" t="s">
        <v>75</v>
      </c>
      <c r="P63" s="1" t="s">
        <v>75</v>
      </c>
      <c r="Q63" s="1" t="s">
        <v>56</v>
      </c>
      <c r="R63" s="1" t="s">
        <v>3331</v>
      </c>
      <c r="S63" s="37" t="e">
        <f t="shared" si="19"/>
        <v>#REF!</v>
      </c>
      <c r="T63" s="1" t="s">
        <v>2692</v>
      </c>
      <c r="U63" s="7" t="s">
        <v>3331</v>
      </c>
      <c r="V63" s="1">
        <v>4911</v>
      </c>
      <c r="W63" s="10" t="s">
        <v>3533</v>
      </c>
    </row>
    <row r="64" spans="1:23" ht="42" customHeight="1" x14ac:dyDescent="0.3">
      <c r="A64" s="1" t="e">
        <f t="shared" si="18"/>
        <v>#REF!</v>
      </c>
      <c r="B64" s="5" t="e">
        <f t="shared" si="17"/>
        <v>#REF!</v>
      </c>
      <c r="C64" s="45" t="s">
        <v>2810</v>
      </c>
      <c r="D64" s="46" t="s">
        <v>2811</v>
      </c>
      <c r="E64" s="1" t="s">
        <v>55</v>
      </c>
      <c r="F64" s="6">
        <v>1024</v>
      </c>
      <c r="G64" s="1" t="str">
        <f>Table14[[#This Row],[Short Description]]</f>
        <v>Tesira HD-1</v>
      </c>
      <c r="H64" s="7" t="s">
        <v>2812</v>
      </c>
      <c r="I64" s="7" t="s">
        <v>2813</v>
      </c>
      <c r="J64" s="1" t="e">
        <f t="shared" ref="J64:J110" si="20">ItemStatus</f>
        <v>#REF!</v>
      </c>
      <c r="K64" s="7" t="s">
        <v>2692</v>
      </c>
      <c r="L64" s="7"/>
      <c r="M64" s="1" t="e">
        <f t="shared" ref="M64:M110" si="21">FOB</f>
        <v>#REF!</v>
      </c>
      <c r="N64" s="1" t="e">
        <f t="shared" ref="N64:N110" si="22">Freight</f>
        <v>#REF!</v>
      </c>
      <c r="O64" s="1" t="e">
        <f t="shared" ref="O64:O110" si="23">DropShip</f>
        <v>#REF!</v>
      </c>
      <c r="P64" s="1" t="e">
        <f t="shared" ref="P64:P110" si="24">EnergyStar</f>
        <v>#REF!</v>
      </c>
      <c r="Q64" s="1" t="s">
        <v>56</v>
      </c>
      <c r="R64" s="1" t="s">
        <v>63</v>
      </c>
      <c r="S64" s="37" t="e">
        <f t="shared" si="19"/>
        <v>#REF!</v>
      </c>
      <c r="T64" s="1" t="str">
        <f>Table14[[#This Row],[Manufacturer''s Category]]</f>
        <v>Tesira</v>
      </c>
      <c r="U64" s="7"/>
      <c r="V64" s="1" t="e">
        <f t="shared" ref="V64:V110" si="25">InfoComm_Number</f>
        <v>#REF!</v>
      </c>
      <c r="W64" s="10"/>
    </row>
    <row r="65" spans="1:23" ht="42" customHeight="1" x14ac:dyDescent="0.3">
      <c r="A65" s="1" t="e">
        <f t="shared" si="18"/>
        <v>#REF!</v>
      </c>
      <c r="B65" s="5" t="e">
        <f t="shared" si="17"/>
        <v>#REF!</v>
      </c>
      <c r="C65" s="49" t="s">
        <v>2814</v>
      </c>
      <c r="D65" s="46" t="s">
        <v>2815</v>
      </c>
      <c r="E65" s="1" t="s">
        <v>55</v>
      </c>
      <c r="F65" s="6">
        <v>86</v>
      </c>
      <c r="G65" s="1" t="str">
        <f>Table14[[#This Row],[Short Description]]</f>
        <v>Tesira RMK-1</v>
      </c>
      <c r="H65" s="7" t="s">
        <v>2816</v>
      </c>
      <c r="I65" s="7" t="s">
        <v>77</v>
      </c>
      <c r="J65" s="1" t="e">
        <f t="shared" si="20"/>
        <v>#REF!</v>
      </c>
      <c r="K65" s="7" t="s">
        <v>77</v>
      </c>
      <c r="L65" s="7"/>
      <c r="M65" s="1" t="e">
        <f t="shared" si="21"/>
        <v>#REF!</v>
      </c>
      <c r="N65" s="1" t="e">
        <f t="shared" si="22"/>
        <v>#REF!</v>
      </c>
      <c r="O65" s="1" t="e">
        <f t="shared" si="23"/>
        <v>#REF!</v>
      </c>
      <c r="P65" s="1" t="e">
        <f t="shared" si="24"/>
        <v>#REF!</v>
      </c>
      <c r="Q65" s="1" t="s">
        <v>56</v>
      </c>
      <c r="R65" s="1" t="s">
        <v>63</v>
      </c>
      <c r="S65" s="37" t="e">
        <f t="shared" si="19"/>
        <v>#REF!</v>
      </c>
      <c r="T65" s="1" t="str">
        <f>Table14[[#This Row],[Manufacturer''s Category]]</f>
        <v>Mounts</v>
      </c>
      <c r="U65" s="7"/>
      <c r="V65" s="1" t="e">
        <f t="shared" si="25"/>
        <v>#REF!</v>
      </c>
      <c r="W65" s="10"/>
    </row>
    <row r="66" spans="1:23" ht="42" customHeight="1" x14ac:dyDescent="0.3">
      <c r="A66" s="1" t="e">
        <f t="shared" si="18"/>
        <v>#REF!</v>
      </c>
      <c r="B66" s="5" t="e">
        <f t="shared" ref="B66:B97" si="26">Effectivity_Date</f>
        <v>#REF!</v>
      </c>
      <c r="C66" s="59" t="s">
        <v>2817</v>
      </c>
      <c r="D66" s="31" t="s">
        <v>2818</v>
      </c>
      <c r="E66" s="1" t="s">
        <v>55</v>
      </c>
      <c r="F66" s="6">
        <v>150</v>
      </c>
      <c r="G66" s="1" t="str">
        <f>Table14[[#This Row],[Short Description]]</f>
        <v>Tesira RMK-2</v>
      </c>
      <c r="H66" s="7" t="s">
        <v>2819</v>
      </c>
      <c r="I66" s="7" t="s">
        <v>77</v>
      </c>
      <c r="J66" s="1" t="e">
        <f t="shared" si="20"/>
        <v>#REF!</v>
      </c>
      <c r="K66" s="7" t="s">
        <v>77</v>
      </c>
      <c r="L66" s="7"/>
      <c r="M66" s="1" t="e">
        <f t="shared" si="21"/>
        <v>#REF!</v>
      </c>
      <c r="N66" s="1" t="e">
        <f t="shared" si="22"/>
        <v>#REF!</v>
      </c>
      <c r="O66" s="1" t="e">
        <f t="shared" si="23"/>
        <v>#REF!</v>
      </c>
      <c r="P66" s="1" t="e">
        <f t="shared" si="24"/>
        <v>#REF!</v>
      </c>
      <c r="Q66" s="1" t="s">
        <v>56</v>
      </c>
      <c r="R66" s="1" t="s">
        <v>63</v>
      </c>
      <c r="S66" s="37" t="e">
        <f t="shared" si="19"/>
        <v>#REF!</v>
      </c>
      <c r="T66" s="1" t="str">
        <f>Table14[[#This Row],[Manufacturer''s Category]]</f>
        <v>Mounts</v>
      </c>
      <c r="U66" s="7"/>
      <c r="V66" s="1" t="e">
        <f t="shared" si="25"/>
        <v>#REF!</v>
      </c>
      <c r="W66" s="10"/>
    </row>
    <row r="67" spans="1:23" ht="42" customHeight="1" x14ac:dyDescent="0.3">
      <c r="A67" s="1" t="e">
        <f t="shared" si="18"/>
        <v>#REF!</v>
      </c>
      <c r="B67" s="5" t="e">
        <f t="shared" si="26"/>
        <v>#REF!</v>
      </c>
      <c r="C67" s="45" t="s">
        <v>2820</v>
      </c>
      <c r="D67" s="46" t="s">
        <v>2821</v>
      </c>
      <c r="E67" s="1" t="s">
        <v>55</v>
      </c>
      <c r="F67" s="6">
        <v>904</v>
      </c>
      <c r="G67" s="1" t="str">
        <f>Table14[[#This Row],[Short Description]]</f>
        <v>Tesira SAC-4</v>
      </c>
      <c r="H67" s="7" t="s">
        <v>2822</v>
      </c>
      <c r="I67" s="7" t="s">
        <v>2745</v>
      </c>
      <c r="J67" s="1" t="e">
        <f t="shared" si="20"/>
        <v>#REF!</v>
      </c>
      <c r="K67" s="7" t="s">
        <v>2692</v>
      </c>
      <c r="L67" s="7"/>
      <c r="M67" s="1" t="e">
        <f t="shared" si="21"/>
        <v>#REF!</v>
      </c>
      <c r="N67" s="1" t="e">
        <f t="shared" si="22"/>
        <v>#REF!</v>
      </c>
      <c r="O67" s="1" t="e">
        <f t="shared" si="23"/>
        <v>#REF!</v>
      </c>
      <c r="P67" s="1" t="e">
        <f t="shared" si="24"/>
        <v>#REF!</v>
      </c>
      <c r="Q67" s="1" t="s">
        <v>56</v>
      </c>
      <c r="R67" s="1" t="s">
        <v>63</v>
      </c>
      <c r="S67" s="37" t="e">
        <f t="shared" si="19"/>
        <v>#REF!</v>
      </c>
      <c r="T67" s="1" t="str">
        <f>Table14[[#This Row],[Manufacturer''s Category]]</f>
        <v>Tesira</v>
      </c>
      <c r="U67" s="7"/>
      <c r="V67" s="1" t="e">
        <f t="shared" si="25"/>
        <v>#REF!</v>
      </c>
      <c r="W67" s="10"/>
    </row>
    <row r="68" spans="1:23" ht="42" customHeight="1" x14ac:dyDescent="0.3">
      <c r="A68" s="1" t="e">
        <f t="shared" si="18"/>
        <v>#REF!</v>
      </c>
      <c r="B68" s="5" t="e">
        <f t="shared" si="26"/>
        <v>#REF!</v>
      </c>
      <c r="C68" s="45" t="s">
        <v>2823</v>
      </c>
      <c r="D68" s="46" t="s">
        <v>2824</v>
      </c>
      <c r="E68" s="1" t="s">
        <v>55</v>
      </c>
      <c r="F68" s="6">
        <v>904</v>
      </c>
      <c r="G68" s="1" t="str">
        <f>Table14[[#This Row],[Short Description]]</f>
        <v>Tesira SAC-4 CK</v>
      </c>
      <c r="H68" s="7" t="s">
        <v>2825</v>
      </c>
      <c r="I68" s="7" t="s">
        <v>2749</v>
      </c>
      <c r="J68" s="1" t="e">
        <f t="shared" si="20"/>
        <v>#REF!</v>
      </c>
      <c r="K68" s="7" t="s">
        <v>2692</v>
      </c>
      <c r="L68" s="7"/>
      <c r="M68" s="1" t="e">
        <f t="shared" si="21"/>
        <v>#REF!</v>
      </c>
      <c r="N68" s="1" t="e">
        <f t="shared" si="22"/>
        <v>#REF!</v>
      </c>
      <c r="O68" s="1" t="e">
        <f t="shared" si="23"/>
        <v>#REF!</v>
      </c>
      <c r="P68" s="1" t="e">
        <f t="shared" si="24"/>
        <v>#REF!</v>
      </c>
      <c r="Q68" s="1" t="s">
        <v>56</v>
      </c>
      <c r="R68" s="1" t="s">
        <v>63</v>
      </c>
      <c r="S68" s="37" t="e">
        <f t="shared" si="19"/>
        <v>#REF!</v>
      </c>
      <c r="T68" s="1" t="str">
        <f>Table14[[#This Row],[Manufacturer''s Category]]</f>
        <v>Tesira</v>
      </c>
      <c r="U68" s="7"/>
      <c r="V68" s="1" t="e">
        <f t="shared" si="25"/>
        <v>#REF!</v>
      </c>
      <c r="W68" s="10"/>
    </row>
    <row r="69" spans="1:23" ht="42" customHeight="1" x14ac:dyDescent="0.3">
      <c r="A69" s="1" t="e">
        <f t="shared" si="18"/>
        <v>#REF!</v>
      </c>
      <c r="B69" s="5" t="e">
        <f t="shared" si="26"/>
        <v>#REF!</v>
      </c>
      <c r="C69" s="45" t="s">
        <v>2826</v>
      </c>
      <c r="D69" s="46" t="s">
        <v>2827</v>
      </c>
      <c r="E69" s="1" t="s">
        <v>55</v>
      </c>
      <c r="F69" s="6">
        <v>1034</v>
      </c>
      <c r="G69" s="1" t="str">
        <f>Table14[[#This Row],[Short Description]]</f>
        <v>Tesira SCM-1</v>
      </c>
      <c r="H69" s="12" t="s">
        <v>2828</v>
      </c>
      <c r="I69" s="12" t="s">
        <v>2745</v>
      </c>
      <c r="J69" s="1" t="e">
        <f t="shared" si="20"/>
        <v>#REF!</v>
      </c>
      <c r="K69" s="12" t="s">
        <v>2692</v>
      </c>
      <c r="L69" s="12"/>
      <c r="M69" s="1" t="e">
        <f t="shared" si="21"/>
        <v>#REF!</v>
      </c>
      <c r="N69" s="1" t="e">
        <f t="shared" si="22"/>
        <v>#REF!</v>
      </c>
      <c r="O69" s="1" t="e">
        <f t="shared" si="23"/>
        <v>#REF!</v>
      </c>
      <c r="P69" s="1" t="e">
        <f t="shared" si="24"/>
        <v>#REF!</v>
      </c>
      <c r="Q69" s="1" t="s">
        <v>56</v>
      </c>
      <c r="R69" s="1" t="s">
        <v>63</v>
      </c>
      <c r="S69" s="37" t="e">
        <f t="shared" si="19"/>
        <v>#REF!</v>
      </c>
      <c r="T69" s="1" t="str">
        <f>Table14[[#This Row],[Manufacturer''s Category]]</f>
        <v>Tesira</v>
      </c>
      <c r="U69" s="12"/>
      <c r="V69" s="1" t="e">
        <f t="shared" si="25"/>
        <v>#REF!</v>
      </c>
      <c r="W69" s="14"/>
    </row>
    <row r="70" spans="1:23" ht="42" customHeight="1" x14ac:dyDescent="0.3">
      <c r="A70" s="1" t="e">
        <f t="shared" si="18"/>
        <v>#REF!</v>
      </c>
      <c r="B70" s="5" t="e">
        <f t="shared" si="26"/>
        <v>#REF!</v>
      </c>
      <c r="C70" s="45" t="s">
        <v>2829</v>
      </c>
      <c r="D70" s="46" t="s">
        <v>2830</v>
      </c>
      <c r="E70" s="1" t="s">
        <v>55</v>
      </c>
      <c r="F70" s="6">
        <v>1034</v>
      </c>
      <c r="G70" s="1" t="str">
        <f>Table14[[#This Row],[Short Description]]</f>
        <v>Tesira SCM-1 CK</v>
      </c>
      <c r="H70" s="1" t="s">
        <v>2831</v>
      </c>
      <c r="I70" s="1" t="s">
        <v>2749</v>
      </c>
      <c r="J70" s="1" t="e">
        <f t="shared" si="20"/>
        <v>#REF!</v>
      </c>
      <c r="K70" s="1" t="s">
        <v>2692</v>
      </c>
      <c r="M70" s="1" t="e">
        <f t="shared" si="21"/>
        <v>#REF!</v>
      </c>
      <c r="N70" s="1" t="e">
        <f t="shared" si="22"/>
        <v>#REF!</v>
      </c>
      <c r="O70" s="1" t="e">
        <f t="shared" si="23"/>
        <v>#REF!</v>
      </c>
      <c r="P70" s="1" t="e">
        <f t="shared" si="24"/>
        <v>#REF!</v>
      </c>
      <c r="Q70" s="1" t="s">
        <v>56</v>
      </c>
      <c r="R70" s="1" t="s">
        <v>63</v>
      </c>
      <c r="S70" s="37" t="e">
        <f t="shared" si="19"/>
        <v>#REF!</v>
      </c>
      <c r="T70" s="1" t="str">
        <f>Table14[[#This Row],[Manufacturer''s Category]]</f>
        <v>Tesira</v>
      </c>
      <c r="V70" s="1" t="e">
        <f t="shared" si="25"/>
        <v>#REF!</v>
      </c>
    </row>
    <row r="71" spans="1:23" ht="42" customHeight="1" x14ac:dyDescent="0.3">
      <c r="A71" s="1" t="e">
        <f t="shared" si="18"/>
        <v>#REF!</v>
      </c>
      <c r="B71" s="5" t="e">
        <f t="shared" si="26"/>
        <v>#REF!</v>
      </c>
      <c r="C71" s="45" t="s">
        <v>2832</v>
      </c>
      <c r="D71" s="46" t="s">
        <v>2833</v>
      </c>
      <c r="E71" s="1" t="s">
        <v>55</v>
      </c>
      <c r="F71" s="6">
        <v>904</v>
      </c>
      <c r="G71" s="1" t="str">
        <f>Table14[[#This Row],[Short Description]]</f>
        <v>Tesira SEC-4</v>
      </c>
      <c r="H71" s="1" t="s">
        <v>2834</v>
      </c>
      <c r="I71" s="1" t="s">
        <v>2745</v>
      </c>
      <c r="J71" s="1" t="e">
        <f t="shared" si="20"/>
        <v>#REF!</v>
      </c>
      <c r="K71" s="1" t="s">
        <v>2692</v>
      </c>
      <c r="M71" s="1" t="e">
        <f t="shared" si="21"/>
        <v>#REF!</v>
      </c>
      <c r="N71" s="1" t="e">
        <f t="shared" si="22"/>
        <v>#REF!</v>
      </c>
      <c r="O71" s="1" t="e">
        <f t="shared" si="23"/>
        <v>#REF!</v>
      </c>
      <c r="P71" s="1" t="e">
        <f t="shared" si="24"/>
        <v>#REF!</v>
      </c>
      <c r="Q71" s="1" t="s">
        <v>56</v>
      </c>
      <c r="R71" s="1" t="s">
        <v>63</v>
      </c>
      <c r="S71" s="37" t="e">
        <f t="shared" si="19"/>
        <v>#REF!</v>
      </c>
      <c r="T71" s="1" t="str">
        <f>Table14[[#This Row],[Manufacturer''s Category]]</f>
        <v>Tesira</v>
      </c>
      <c r="V71" s="1" t="e">
        <f t="shared" si="25"/>
        <v>#REF!</v>
      </c>
    </row>
    <row r="72" spans="1:23" ht="42" customHeight="1" x14ac:dyDescent="0.3">
      <c r="A72" s="1" t="e">
        <f t="shared" si="18"/>
        <v>#REF!</v>
      </c>
      <c r="B72" s="5" t="e">
        <f t="shared" si="26"/>
        <v>#REF!</v>
      </c>
      <c r="C72" s="45" t="s">
        <v>2835</v>
      </c>
      <c r="D72" s="46" t="s">
        <v>2836</v>
      </c>
      <c r="E72" s="1" t="s">
        <v>55</v>
      </c>
      <c r="F72" s="6">
        <v>904</v>
      </c>
      <c r="G72" s="1" t="str">
        <f>Table14[[#This Row],[Short Description]]</f>
        <v>Tesira SEC-4 CK</v>
      </c>
      <c r="H72" s="1" t="s">
        <v>2837</v>
      </c>
      <c r="I72" s="1" t="s">
        <v>2749</v>
      </c>
      <c r="J72" s="1" t="e">
        <f t="shared" si="20"/>
        <v>#REF!</v>
      </c>
      <c r="K72" s="1" t="s">
        <v>2692</v>
      </c>
      <c r="M72" s="1" t="e">
        <f t="shared" si="21"/>
        <v>#REF!</v>
      </c>
      <c r="N72" s="1" t="e">
        <f t="shared" si="22"/>
        <v>#REF!</v>
      </c>
      <c r="O72" s="1" t="e">
        <f t="shared" si="23"/>
        <v>#REF!</v>
      </c>
      <c r="P72" s="1" t="e">
        <f t="shared" si="24"/>
        <v>#REF!</v>
      </c>
      <c r="Q72" s="1" t="s">
        <v>56</v>
      </c>
      <c r="R72" s="1" t="s">
        <v>63</v>
      </c>
      <c r="S72" s="37" t="e">
        <f t="shared" si="19"/>
        <v>#REF!</v>
      </c>
      <c r="T72" s="1" t="str">
        <f>Table14[[#This Row],[Manufacturer''s Category]]</f>
        <v>Tesira</v>
      </c>
      <c r="V72" s="1" t="e">
        <f t="shared" si="25"/>
        <v>#REF!</v>
      </c>
    </row>
    <row r="73" spans="1:23" ht="42" customHeight="1" x14ac:dyDescent="0.3">
      <c r="A73" s="1" t="e">
        <f t="shared" si="18"/>
        <v>#REF!</v>
      </c>
      <c r="B73" s="5" t="e">
        <f t="shared" si="26"/>
        <v>#REF!</v>
      </c>
      <c r="C73" s="45" t="s">
        <v>2838</v>
      </c>
      <c r="D73" s="46" t="s">
        <v>2839</v>
      </c>
      <c r="E73" s="1" t="s">
        <v>55</v>
      </c>
      <c r="F73" s="6">
        <v>9680</v>
      </c>
      <c r="G73" s="1" t="str">
        <f>Table14[[#This Row],[Short Description]]</f>
        <v>Tesira SERVER</v>
      </c>
      <c r="H73" s="1" t="s">
        <v>2840</v>
      </c>
      <c r="I73" s="1" t="s">
        <v>2841</v>
      </c>
      <c r="J73" s="1" t="e">
        <f t="shared" si="20"/>
        <v>#REF!</v>
      </c>
      <c r="K73" s="1" t="s">
        <v>2692</v>
      </c>
      <c r="L73" s="12"/>
      <c r="M73" s="1" t="e">
        <f t="shared" si="21"/>
        <v>#REF!</v>
      </c>
      <c r="N73" s="1" t="e">
        <f t="shared" si="22"/>
        <v>#REF!</v>
      </c>
      <c r="O73" s="1" t="e">
        <f t="shared" si="23"/>
        <v>#REF!</v>
      </c>
      <c r="P73" s="1" t="e">
        <f t="shared" si="24"/>
        <v>#REF!</v>
      </c>
      <c r="Q73" s="1" t="s">
        <v>56</v>
      </c>
      <c r="R73" s="1" t="s">
        <v>63</v>
      </c>
      <c r="S73" s="37" t="e">
        <f t="shared" si="19"/>
        <v>#REF!</v>
      </c>
      <c r="T73" s="1" t="str">
        <f>Table14[[#This Row],[Manufacturer''s Category]]</f>
        <v>Tesira</v>
      </c>
      <c r="V73" s="1" t="e">
        <f t="shared" si="25"/>
        <v>#REF!</v>
      </c>
    </row>
    <row r="74" spans="1:23" ht="42" customHeight="1" x14ac:dyDescent="0.3">
      <c r="A74" s="1" t="e">
        <f t="shared" si="18"/>
        <v>#REF!</v>
      </c>
      <c r="B74" s="5" t="e">
        <f t="shared" si="26"/>
        <v>#REF!</v>
      </c>
      <c r="C74" s="45" t="s">
        <v>2842</v>
      </c>
      <c r="D74" s="46" t="s">
        <v>2843</v>
      </c>
      <c r="E74" s="1" t="s">
        <v>55</v>
      </c>
      <c r="F74" s="6">
        <v>8142</v>
      </c>
      <c r="G74" s="1" t="str">
        <f>Table14[[#This Row],[Short Description]]</f>
        <v>Tesira SERVER-IO</v>
      </c>
      <c r="H74" s="1" t="s">
        <v>2844</v>
      </c>
      <c r="I74" s="1" t="s">
        <v>2841</v>
      </c>
      <c r="J74" s="1" t="e">
        <f t="shared" si="20"/>
        <v>#REF!</v>
      </c>
      <c r="K74" s="1" t="s">
        <v>2692</v>
      </c>
      <c r="M74" s="1" t="e">
        <f t="shared" si="21"/>
        <v>#REF!</v>
      </c>
      <c r="N74" s="1" t="e">
        <f t="shared" si="22"/>
        <v>#REF!</v>
      </c>
      <c r="O74" s="1" t="e">
        <f t="shared" si="23"/>
        <v>#REF!</v>
      </c>
      <c r="P74" s="1" t="e">
        <f t="shared" si="24"/>
        <v>#REF!</v>
      </c>
      <c r="Q74" s="1" t="s">
        <v>56</v>
      </c>
      <c r="R74" s="1" t="s">
        <v>63</v>
      </c>
      <c r="S74" s="37" t="e">
        <f t="shared" si="19"/>
        <v>#REF!</v>
      </c>
      <c r="T74" s="1" t="str">
        <f>Table14[[#This Row],[Manufacturer''s Category]]</f>
        <v>Tesira</v>
      </c>
      <c r="V74" s="1" t="e">
        <f t="shared" si="25"/>
        <v>#REF!</v>
      </c>
    </row>
    <row r="75" spans="1:23" ht="42" customHeight="1" x14ac:dyDescent="0.3">
      <c r="A75" s="1" t="e">
        <f t="shared" si="18"/>
        <v>#REF!</v>
      </c>
      <c r="B75" s="5" t="e">
        <f t="shared" si="26"/>
        <v>#REF!</v>
      </c>
      <c r="C75" s="45" t="s">
        <v>2845</v>
      </c>
      <c r="D75" s="46" t="s">
        <v>2846</v>
      </c>
      <c r="E75" s="1" t="s">
        <v>55</v>
      </c>
      <c r="F75" s="6">
        <v>8910</v>
      </c>
      <c r="G75" s="1" t="str">
        <f>Table14[[#This Row],[Short Description]]</f>
        <v>Tesira SERVER-IO AVB</v>
      </c>
      <c r="H75" s="1" t="s">
        <v>2847</v>
      </c>
      <c r="I75" s="1" t="s">
        <v>2841</v>
      </c>
      <c r="J75" s="1" t="e">
        <f t="shared" si="20"/>
        <v>#REF!</v>
      </c>
      <c r="K75" s="1" t="s">
        <v>2692</v>
      </c>
      <c r="M75" s="1" t="e">
        <f t="shared" si="21"/>
        <v>#REF!</v>
      </c>
      <c r="N75" s="1" t="e">
        <f t="shared" si="22"/>
        <v>#REF!</v>
      </c>
      <c r="O75" s="1" t="e">
        <f t="shared" si="23"/>
        <v>#REF!</v>
      </c>
      <c r="P75" s="1" t="e">
        <f t="shared" si="24"/>
        <v>#REF!</v>
      </c>
      <c r="Q75" s="1" t="s">
        <v>56</v>
      </c>
      <c r="R75" s="1" t="s">
        <v>63</v>
      </c>
      <c r="S75" s="37" t="e">
        <f t="shared" si="19"/>
        <v>#REF!</v>
      </c>
      <c r="T75" s="1" t="str">
        <f>Table14[[#This Row],[Manufacturer''s Category]]</f>
        <v>Tesira</v>
      </c>
      <c r="V75" s="1" t="e">
        <f t="shared" si="25"/>
        <v>#REF!</v>
      </c>
    </row>
    <row r="76" spans="1:23" ht="42" customHeight="1" x14ac:dyDescent="0.3">
      <c r="A76" s="1" t="e">
        <f t="shared" ref="A76:A110" si="27">Company</f>
        <v>#REF!</v>
      </c>
      <c r="B76" s="5" t="e">
        <f t="shared" si="26"/>
        <v>#REF!</v>
      </c>
      <c r="C76" s="45" t="s">
        <v>2848</v>
      </c>
      <c r="D76" s="46" t="s">
        <v>2849</v>
      </c>
      <c r="E76" s="1" t="s">
        <v>55</v>
      </c>
      <c r="F76" s="6">
        <v>452</v>
      </c>
      <c r="G76" s="1" t="str">
        <f>Table14[[#This Row],[Short Description]]</f>
        <v>Tesira SIC-4</v>
      </c>
      <c r="H76" s="1" t="s">
        <v>2850</v>
      </c>
      <c r="I76" s="1" t="s">
        <v>2745</v>
      </c>
      <c r="J76" s="1" t="e">
        <f t="shared" si="20"/>
        <v>#REF!</v>
      </c>
      <c r="K76" s="1" t="s">
        <v>2692</v>
      </c>
      <c r="M76" s="1" t="e">
        <f t="shared" si="21"/>
        <v>#REF!</v>
      </c>
      <c r="N76" s="1" t="e">
        <f t="shared" si="22"/>
        <v>#REF!</v>
      </c>
      <c r="O76" s="1" t="e">
        <f t="shared" si="23"/>
        <v>#REF!</v>
      </c>
      <c r="P76" s="1" t="e">
        <f t="shared" si="24"/>
        <v>#REF!</v>
      </c>
      <c r="Q76" s="1" t="s">
        <v>56</v>
      </c>
      <c r="R76" s="1" t="s">
        <v>63</v>
      </c>
      <c r="S76" s="37" t="e">
        <f t="shared" ref="S76:S107" si="28">URL</f>
        <v>#REF!</v>
      </c>
      <c r="T76" s="1" t="str">
        <f>Table14[[#This Row],[Manufacturer''s Category]]</f>
        <v>Tesira</v>
      </c>
      <c r="V76" s="1" t="e">
        <f t="shared" si="25"/>
        <v>#REF!</v>
      </c>
    </row>
    <row r="77" spans="1:23" ht="42" customHeight="1" x14ac:dyDescent="0.3">
      <c r="A77" s="1" t="e">
        <f t="shared" si="27"/>
        <v>#REF!</v>
      </c>
      <c r="B77" s="5" t="e">
        <f t="shared" si="26"/>
        <v>#REF!</v>
      </c>
      <c r="C77" s="45" t="s">
        <v>2852</v>
      </c>
      <c r="D77" s="46" t="s">
        <v>2853</v>
      </c>
      <c r="E77" s="1" t="s">
        <v>55</v>
      </c>
      <c r="F77" s="6">
        <v>452</v>
      </c>
      <c r="G77" s="1" t="str">
        <f>Table14[[#This Row],[Short Description]]</f>
        <v>Tesira SIC-4 CK</v>
      </c>
      <c r="H77" s="1" t="s">
        <v>2854</v>
      </c>
      <c r="I77" s="1" t="s">
        <v>2749</v>
      </c>
      <c r="J77" s="1" t="e">
        <f t="shared" si="20"/>
        <v>#REF!</v>
      </c>
      <c r="K77" s="1" t="s">
        <v>2692</v>
      </c>
      <c r="M77" s="1" t="e">
        <f t="shared" si="21"/>
        <v>#REF!</v>
      </c>
      <c r="N77" s="1" t="e">
        <f t="shared" si="22"/>
        <v>#REF!</v>
      </c>
      <c r="O77" s="1" t="e">
        <f t="shared" si="23"/>
        <v>#REF!</v>
      </c>
      <c r="P77" s="1" t="e">
        <f t="shared" si="24"/>
        <v>#REF!</v>
      </c>
      <c r="Q77" s="1" t="s">
        <v>56</v>
      </c>
      <c r="R77" s="1" t="s">
        <v>63</v>
      </c>
      <c r="S77" s="37" t="e">
        <f t="shared" si="28"/>
        <v>#REF!</v>
      </c>
      <c r="T77" s="1" t="str">
        <f>Table14[[#This Row],[Manufacturer''s Category]]</f>
        <v>Tesira</v>
      </c>
      <c r="V77" s="1" t="e">
        <f t="shared" si="25"/>
        <v>#REF!</v>
      </c>
    </row>
    <row r="78" spans="1:23" ht="42" customHeight="1" x14ac:dyDescent="0.3">
      <c r="A78" s="1" t="e">
        <f t="shared" si="27"/>
        <v>#REF!</v>
      </c>
      <c r="B78" s="5" t="e">
        <f t="shared" si="26"/>
        <v>#REF!</v>
      </c>
      <c r="C78" s="45" t="s">
        <v>2855</v>
      </c>
      <c r="D78" s="46" t="s">
        <v>2856</v>
      </c>
      <c r="E78" s="1" t="s">
        <v>55</v>
      </c>
      <c r="F78" s="6">
        <v>398</v>
      </c>
      <c r="G78" s="1" t="str">
        <f>Table14[[#This Row],[Short Description]]</f>
        <v>Tesira SOC-4</v>
      </c>
      <c r="H78" s="1" t="s">
        <v>2857</v>
      </c>
      <c r="I78" s="1" t="s">
        <v>2745</v>
      </c>
      <c r="J78" s="1" t="e">
        <f t="shared" si="20"/>
        <v>#REF!</v>
      </c>
      <c r="K78" s="1" t="s">
        <v>2692</v>
      </c>
      <c r="M78" s="1" t="e">
        <f t="shared" si="21"/>
        <v>#REF!</v>
      </c>
      <c r="N78" s="1" t="e">
        <f t="shared" si="22"/>
        <v>#REF!</v>
      </c>
      <c r="O78" s="1" t="e">
        <f t="shared" si="23"/>
        <v>#REF!</v>
      </c>
      <c r="P78" s="1" t="e">
        <f t="shared" si="24"/>
        <v>#REF!</v>
      </c>
      <c r="Q78" s="1" t="s">
        <v>56</v>
      </c>
      <c r="R78" s="1" t="s">
        <v>63</v>
      </c>
      <c r="S78" s="37" t="e">
        <f t="shared" si="28"/>
        <v>#REF!</v>
      </c>
      <c r="T78" s="1" t="str">
        <f>Table14[[#This Row],[Manufacturer''s Category]]</f>
        <v>Tesira</v>
      </c>
      <c r="V78" s="1" t="e">
        <f t="shared" si="25"/>
        <v>#REF!</v>
      </c>
    </row>
    <row r="79" spans="1:23" ht="42" customHeight="1" x14ac:dyDescent="0.3">
      <c r="A79" s="1" t="e">
        <f t="shared" si="27"/>
        <v>#REF!</v>
      </c>
      <c r="B79" s="5" t="e">
        <f t="shared" si="26"/>
        <v>#REF!</v>
      </c>
      <c r="C79" s="45" t="s">
        <v>2858</v>
      </c>
      <c r="D79" s="46" t="s">
        <v>2859</v>
      </c>
      <c r="E79" s="1" t="s">
        <v>55</v>
      </c>
      <c r="F79" s="6">
        <v>398</v>
      </c>
      <c r="G79" s="1" t="str">
        <f>Table14[[#This Row],[Short Description]]</f>
        <v>Tesira SOC-4 CK</v>
      </c>
      <c r="H79" s="1" t="s">
        <v>2860</v>
      </c>
      <c r="I79" s="1" t="s">
        <v>2749</v>
      </c>
      <c r="J79" s="1" t="e">
        <f t="shared" si="20"/>
        <v>#REF!</v>
      </c>
      <c r="K79" s="1" t="s">
        <v>2692</v>
      </c>
      <c r="M79" s="1" t="e">
        <f t="shared" si="21"/>
        <v>#REF!</v>
      </c>
      <c r="N79" s="1" t="e">
        <f t="shared" si="22"/>
        <v>#REF!</v>
      </c>
      <c r="O79" s="1" t="e">
        <f t="shared" si="23"/>
        <v>#REF!</v>
      </c>
      <c r="P79" s="1" t="e">
        <f t="shared" si="24"/>
        <v>#REF!</v>
      </c>
      <c r="Q79" s="1" t="s">
        <v>56</v>
      </c>
      <c r="R79" s="1" t="s">
        <v>63</v>
      </c>
      <c r="S79" s="37" t="e">
        <f t="shared" si="28"/>
        <v>#REF!</v>
      </c>
      <c r="T79" s="1" t="str">
        <f>Table14[[#This Row],[Manufacturer''s Category]]</f>
        <v>Tesira</v>
      </c>
      <c r="V79" s="1" t="e">
        <f t="shared" si="25"/>
        <v>#REF!</v>
      </c>
    </row>
    <row r="80" spans="1:23" ht="42" customHeight="1" x14ac:dyDescent="0.3">
      <c r="A80" s="1" t="e">
        <f t="shared" si="27"/>
        <v>#REF!</v>
      </c>
      <c r="B80" s="5" t="e">
        <f t="shared" si="26"/>
        <v>#REF!</v>
      </c>
      <c r="C80" s="45" t="s">
        <v>2861</v>
      </c>
      <c r="D80" s="46" t="s">
        <v>2862</v>
      </c>
      <c r="E80" s="1" t="s">
        <v>55</v>
      </c>
      <c r="F80" s="6">
        <v>782</v>
      </c>
      <c r="G80" s="1" t="str">
        <f>Table14[[#This Row],[Short Description]]</f>
        <v>Tesira STC-2</v>
      </c>
      <c r="H80" s="1" t="s">
        <v>2863</v>
      </c>
      <c r="I80" s="1" t="s">
        <v>2745</v>
      </c>
      <c r="J80" s="1" t="e">
        <f t="shared" si="20"/>
        <v>#REF!</v>
      </c>
      <c r="K80" s="1" t="s">
        <v>2692</v>
      </c>
      <c r="M80" s="1" t="e">
        <f t="shared" si="21"/>
        <v>#REF!</v>
      </c>
      <c r="N80" s="1" t="e">
        <f t="shared" si="22"/>
        <v>#REF!</v>
      </c>
      <c r="O80" s="1" t="e">
        <f t="shared" si="23"/>
        <v>#REF!</v>
      </c>
      <c r="P80" s="1" t="e">
        <f t="shared" si="24"/>
        <v>#REF!</v>
      </c>
      <c r="Q80" s="1" t="s">
        <v>56</v>
      </c>
      <c r="R80" s="1" t="s">
        <v>63</v>
      </c>
      <c r="S80" s="37" t="e">
        <f t="shared" si="28"/>
        <v>#REF!</v>
      </c>
      <c r="T80" s="1" t="str">
        <f>Table14[[#This Row],[Manufacturer''s Category]]</f>
        <v>Tesira</v>
      </c>
      <c r="V80" s="1" t="e">
        <f t="shared" si="25"/>
        <v>#REF!</v>
      </c>
    </row>
    <row r="81" spans="1:23" ht="42" customHeight="1" x14ac:dyDescent="0.3">
      <c r="A81" s="1" t="e">
        <f t="shared" si="27"/>
        <v>#REF!</v>
      </c>
      <c r="B81" s="5" t="e">
        <f t="shared" si="26"/>
        <v>#REF!</v>
      </c>
      <c r="C81" s="45" t="s">
        <v>2864</v>
      </c>
      <c r="D81" s="46" t="s">
        <v>2865</v>
      </c>
      <c r="E81" s="1" t="s">
        <v>55</v>
      </c>
      <c r="F81" s="6">
        <v>782</v>
      </c>
      <c r="G81" s="1" t="str">
        <f>Table14[[#This Row],[Short Description]]</f>
        <v>Tesira STC-2 CK</v>
      </c>
      <c r="H81" s="1" t="s">
        <v>2866</v>
      </c>
      <c r="I81" s="1" t="s">
        <v>2749</v>
      </c>
      <c r="J81" s="1" t="e">
        <f t="shared" si="20"/>
        <v>#REF!</v>
      </c>
      <c r="K81" s="1" t="s">
        <v>2692</v>
      </c>
      <c r="M81" s="1" t="e">
        <f t="shared" si="21"/>
        <v>#REF!</v>
      </c>
      <c r="N81" s="1" t="e">
        <f t="shared" si="22"/>
        <v>#REF!</v>
      </c>
      <c r="O81" s="1" t="e">
        <f t="shared" si="23"/>
        <v>#REF!</v>
      </c>
      <c r="P81" s="1" t="e">
        <f t="shared" si="24"/>
        <v>#REF!</v>
      </c>
      <c r="Q81" s="1" t="s">
        <v>56</v>
      </c>
      <c r="R81" s="1" t="s">
        <v>63</v>
      </c>
      <c r="S81" s="37" t="e">
        <f t="shared" si="28"/>
        <v>#REF!</v>
      </c>
      <c r="T81" s="1" t="str">
        <f>Table14[[#This Row],[Manufacturer''s Category]]</f>
        <v>Tesira</v>
      </c>
      <c r="V81" s="1" t="e">
        <f t="shared" si="25"/>
        <v>#REF!</v>
      </c>
    </row>
    <row r="82" spans="1:23" ht="42" customHeight="1" x14ac:dyDescent="0.3">
      <c r="A82" s="1" t="e">
        <f t="shared" si="27"/>
        <v>#REF!</v>
      </c>
      <c r="B82" s="5" t="e">
        <f t="shared" si="26"/>
        <v>#REF!</v>
      </c>
      <c r="C82" s="45" t="s">
        <v>2867</v>
      </c>
      <c r="D82" s="46" t="s">
        <v>2868</v>
      </c>
      <c r="E82" s="1" t="s">
        <v>55</v>
      </c>
      <c r="F82" s="6">
        <v>782</v>
      </c>
      <c r="G82" s="1" t="str">
        <f>Table14[[#This Row],[Short Description]]</f>
        <v>Tesira SVC-2</v>
      </c>
      <c r="H82" s="1" t="s">
        <v>2869</v>
      </c>
      <c r="I82" s="1" t="s">
        <v>2745</v>
      </c>
      <c r="J82" s="1" t="e">
        <f t="shared" si="20"/>
        <v>#REF!</v>
      </c>
      <c r="K82" s="1" t="s">
        <v>2692</v>
      </c>
      <c r="M82" s="1" t="e">
        <f t="shared" si="21"/>
        <v>#REF!</v>
      </c>
      <c r="N82" s="1" t="e">
        <f t="shared" si="22"/>
        <v>#REF!</v>
      </c>
      <c r="O82" s="1" t="e">
        <f t="shared" si="23"/>
        <v>#REF!</v>
      </c>
      <c r="P82" s="1" t="e">
        <f t="shared" si="24"/>
        <v>#REF!</v>
      </c>
      <c r="Q82" s="1" t="s">
        <v>56</v>
      </c>
      <c r="R82" s="1" t="s">
        <v>63</v>
      </c>
      <c r="S82" s="37" t="e">
        <f t="shared" si="28"/>
        <v>#REF!</v>
      </c>
      <c r="T82" s="1" t="str">
        <f>Table14[[#This Row],[Manufacturer''s Category]]</f>
        <v>Tesira</v>
      </c>
      <c r="V82" s="1" t="e">
        <f t="shared" si="25"/>
        <v>#REF!</v>
      </c>
    </row>
    <row r="83" spans="1:23" ht="42" customHeight="1" x14ac:dyDescent="0.3">
      <c r="A83" s="1" t="e">
        <f t="shared" si="27"/>
        <v>#REF!</v>
      </c>
      <c r="B83" s="5" t="e">
        <f t="shared" si="26"/>
        <v>#REF!</v>
      </c>
      <c r="C83" s="45" t="s">
        <v>2870</v>
      </c>
      <c r="D83" s="46" t="s">
        <v>2871</v>
      </c>
      <c r="E83" s="1" t="s">
        <v>55</v>
      </c>
      <c r="F83" s="6">
        <v>782</v>
      </c>
      <c r="G83" s="1" t="str">
        <f>Table14[[#This Row],[Short Description]]</f>
        <v>Tesira SVC-2 CK</v>
      </c>
      <c r="H83" s="7" t="s">
        <v>2872</v>
      </c>
      <c r="I83" s="1" t="s">
        <v>2749</v>
      </c>
      <c r="J83" s="1" t="e">
        <f t="shared" si="20"/>
        <v>#REF!</v>
      </c>
      <c r="K83" s="1" t="s">
        <v>2692</v>
      </c>
      <c r="M83" s="1" t="e">
        <f t="shared" si="21"/>
        <v>#REF!</v>
      </c>
      <c r="N83" s="1" t="e">
        <f t="shared" si="22"/>
        <v>#REF!</v>
      </c>
      <c r="O83" s="1" t="e">
        <f t="shared" si="23"/>
        <v>#REF!</v>
      </c>
      <c r="P83" s="1" t="e">
        <f t="shared" si="24"/>
        <v>#REF!</v>
      </c>
      <c r="Q83" s="1" t="s">
        <v>56</v>
      </c>
      <c r="R83" s="1" t="s">
        <v>63</v>
      </c>
      <c r="S83" s="37" t="e">
        <f t="shared" si="28"/>
        <v>#REF!</v>
      </c>
      <c r="T83" s="1" t="str">
        <f>Table14[[#This Row],[Manufacturer''s Category]]</f>
        <v>Tesira</v>
      </c>
      <c r="V83" s="1" t="e">
        <f t="shared" si="25"/>
        <v>#REF!</v>
      </c>
    </row>
    <row r="84" spans="1:23" ht="42" customHeight="1" x14ac:dyDescent="0.3">
      <c r="A84" s="1" t="e">
        <f t="shared" si="27"/>
        <v>#REF!</v>
      </c>
      <c r="B84" s="5" t="e">
        <f t="shared" si="26"/>
        <v>#REF!</v>
      </c>
      <c r="C84" s="45" t="s">
        <v>2873</v>
      </c>
      <c r="D84" s="46" t="s">
        <v>2874</v>
      </c>
      <c r="E84" s="1" t="s">
        <v>55</v>
      </c>
      <c r="F84" s="6">
        <v>772</v>
      </c>
      <c r="G84" s="1" t="str">
        <f>Table14[[#This Row],[Short Description]]</f>
        <v xml:space="preserve">Tesira TEC-1i </v>
      </c>
      <c r="H84" s="7" t="s">
        <v>2875</v>
      </c>
      <c r="I84" s="1" t="s">
        <v>2813</v>
      </c>
      <c r="J84" s="1" t="e">
        <f t="shared" si="20"/>
        <v>#REF!</v>
      </c>
      <c r="K84" s="1" t="s">
        <v>2692</v>
      </c>
      <c r="M84" s="1" t="e">
        <f t="shared" si="21"/>
        <v>#REF!</v>
      </c>
      <c r="N84" s="1" t="e">
        <f t="shared" si="22"/>
        <v>#REF!</v>
      </c>
      <c r="O84" s="1" t="e">
        <f t="shared" si="23"/>
        <v>#REF!</v>
      </c>
      <c r="P84" s="1" t="e">
        <f t="shared" si="24"/>
        <v>#REF!</v>
      </c>
      <c r="Q84" s="1" t="s">
        <v>56</v>
      </c>
      <c r="R84" s="1" t="s">
        <v>63</v>
      </c>
      <c r="S84" s="37" t="e">
        <f t="shared" si="28"/>
        <v>#REF!</v>
      </c>
      <c r="T84" s="1" t="str">
        <f>Table14[[#This Row],[Manufacturer''s Category]]</f>
        <v>Tesira</v>
      </c>
      <c r="V84" s="1" t="e">
        <f t="shared" si="25"/>
        <v>#REF!</v>
      </c>
    </row>
    <row r="85" spans="1:23" ht="42" customHeight="1" x14ac:dyDescent="0.3">
      <c r="A85" s="1" t="e">
        <f t="shared" si="27"/>
        <v>#REF!</v>
      </c>
      <c r="B85" s="5" t="e">
        <f t="shared" si="26"/>
        <v>#REF!</v>
      </c>
      <c r="C85" s="45" t="s">
        <v>2876</v>
      </c>
      <c r="D85" s="46" t="s">
        <v>2877</v>
      </c>
      <c r="E85" s="1" t="s">
        <v>55</v>
      </c>
      <c r="F85" s="6">
        <v>772</v>
      </c>
      <c r="G85" s="1" t="str">
        <f>Table14[[#This Row],[Short Description]]</f>
        <v xml:space="preserve">Tesira TEC-1s </v>
      </c>
      <c r="H85" s="7" t="s">
        <v>2878</v>
      </c>
      <c r="I85" s="1" t="s">
        <v>2813</v>
      </c>
      <c r="J85" s="1" t="e">
        <f t="shared" si="20"/>
        <v>#REF!</v>
      </c>
      <c r="K85" s="1" t="s">
        <v>2692</v>
      </c>
      <c r="M85" s="1" t="e">
        <f t="shared" si="21"/>
        <v>#REF!</v>
      </c>
      <c r="N85" s="1" t="e">
        <f t="shared" si="22"/>
        <v>#REF!</v>
      </c>
      <c r="O85" s="1" t="e">
        <f t="shared" si="23"/>
        <v>#REF!</v>
      </c>
      <c r="P85" s="1" t="e">
        <f t="shared" si="24"/>
        <v>#REF!</v>
      </c>
      <c r="Q85" s="1" t="s">
        <v>56</v>
      </c>
      <c r="R85" s="1" t="s">
        <v>63</v>
      </c>
      <c r="S85" s="37" t="e">
        <f t="shared" si="28"/>
        <v>#REF!</v>
      </c>
      <c r="T85" s="1" t="str">
        <f>Table14[[#This Row],[Manufacturer''s Category]]</f>
        <v>Tesira</v>
      </c>
      <c r="V85" s="1" t="e">
        <f t="shared" si="25"/>
        <v>#REF!</v>
      </c>
    </row>
    <row r="86" spans="1:23" ht="42" customHeight="1" x14ac:dyDescent="0.3">
      <c r="A86" s="1" t="e">
        <f t="shared" si="27"/>
        <v>#REF!</v>
      </c>
      <c r="B86" s="5" t="e">
        <f t="shared" si="26"/>
        <v>#REF!</v>
      </c>
      <c r="C86" s="49" t="s">
        <v>2879</v>
      </c>
      <c r="D86" s="46" t="s">
        <v>2880</v>
      </c>
      <c r="E86" s="1" t="s">
        <v>55</v>
      </c>
      <c r="F86" s="6">
        <v>86</v>
      </c>
      <c r="G86" s="1" t="str">
        <f>Table14[[#This Row],[Short Description]]</f>
        <v>Tesira UTMK-1</v>
      </c>
      <c r="H86" s="1" t="s">
        <v>2881</v>
      </c>
      <c r="I86" s="12" t="s">
        <v>77</v>
      </c>
      <c r="J86" s="1" t="e">
        <f t="shared" si="20"/>
        <v>#REF!</v>
      </c>
      <c r="K86" s="1" t="s">
        <v>77</v>
      </c>
      <c r="M86" s="1" t="e">
        <f t="shared" si="21"/>
        <v>#REF!</v>
      </c>
      <c r="N86" s="1" t="e">
        <f t="shared" si="22"/>
        <v>#REF!</v>
      </c>
      <c r="O86" s="1" t="e">
        <f t="shared" si="23"/>
        <v>#REF!</v>
      </c>
      <c r="P86" s="1" t="e">
        <f t="shared" si="24"/>
        <v>#REF!</v>
      </c>
      <c r="Q86" s="1" t="s">
        <v>56</v>
      </c>
      <c r="R86" s="1" t="s">
        <v>63</v>
      </c>
      <c r="S86" s="37" t="e">
        <f t="shared" si="28"/>
        <v>#REF!</v>
      </c>
      <c r="T86" s="1" t="str">
        <f>Table14[[#This Row],[Manufacturer''s Category]]</f>
        <v>Mounts</v>
      </c>
      <c r="V86" s="1" t="e">
        <f t="shared" si="25"/>
        <v>#REF!</v>
      </c>
    </row>
    <row r="87" spans="1:23" ht="42" customHeight="1" x14ac:dyDescent="0.3">
      <c r="A87" s="1" t="e">
        <f t="shared" si="27"/>
        <v>#REF!</v>
      </c>
      <c r="B87" s="5" t="e">
        <f t="shared" si="26"/>
        <v>#REF!</v>
      </c>
      <c r="C87" s="49" t="s">
        <v>2882</v>
      </c>
      <c r="D87" s="46" t="s">
        <v>2883</v>
      </c>
      <c r="E87" s="1" t="s">
        <v>55</v>
      </c>
      <c r="F87" s="6">
        <v>86</v>
      </c>
      <c r="G87" s="1" t="str">
        <f>Table14[[#This Row],[Short Description]]</f>
        <v>TesiraCONNECT Bracket</v>
      </c>
      <c r="H87" s="1" t="s">
        <v>2884</v>
      </c>
      <c r="I87" s="12" t="s">
        <v>77</v>
      </c>
      <c r="J87" s="1" t="e">
        <f t="shared" si="20"/>
        <v>#REF!</v>
      </c>
      <c r="K87" s="1" t="s">
        <v>2692</v>
      </c>
      <c r="M87" s="1" t="e">
        <f t="shared" si="21"/>
        <v>#REF!</v>
      </c>
      <c r="N87" s="1" t="e">
        <f t="shared" si="22"/>
        <v>#REF!</v>
      </c>
      <c r="O87" s="1" t="e">
        <f t="shared" si="23"/>
        <v>#REF!</v>
      </c>
      <c r="P87" s="1" t="e">
        <f t="shared" si="24"/>
        <v>#REF!</v>
      </c>
      <c r="Q87" s="1" t="s">
        <v>75</v>
      </c>
      <c r="R87" s="1" t="s">
        <v>78</v>
      </c>
      <c r="S87" s="37" t="e">
        <f t="shared" si="28"/>
        <v>#REF!</v>
      </c>
      <c r="T87" s="1" t="str">
        <f>Table14[[#This Row],[Manufacturer''s Category]]</f>
        <v>Tesira</v>
      </c>
      <c r="V87" s="1" t="e">
        <f t="shared" si="25"/>
        <v>#REF!</v>
      </c>
      <c r="W87" s="33"/>
    </row>
    <row r="88" spans="1:23" ht="42" customHeight="1" x14ac:dyDescent="0.3">
      <c r="A88" s="1" t="e">
        <f t="shared" si="27"/>
        <v>#REF!</v>
      </c>
      <c r="B88" s="5" t="e">
        <f t="shared" si="26"/>
        <v>#REF!</v>
      </c>
      <c r="C88" s="45" t="s">
        <v>2885</v>
      </c>
      <c r="D88" s="46" t="s">
        <v>2886</v>
      </c>
      <c r="E88" s="1" t="s">
        <v>55</v>
      </c>
      <c r="F88" s="6">
        <v>182</v>
      </c>
      <c r="G88" s="1" t="str">
        <f>Table14[[#This Row],[Short Description]]</f>
        <v>TesiraCONNECT PEX</v>
      </c>
      <c r="H88" s="1" t="s">
        <v>2887</v>
      </c>
      <c r="I88" s="12" t="s">
        <v>498</v>
      </c>
      <c r="J88" s="1" t="e">
        <f t="shared" si="20"/>
        <v>#REF!</v>
      </c>
      <c r="K88" s="1" t="s">
        <v>2692</v>
      </c>
      <c r="M88" s="1" t="e">
        <f t="shared" si="21"/>
        <v>#REF!</v>
      </c>
      <c r="N88" s="1" t="e">
        <f t="shared" si="22"/>
        <v>#REF!</v>
      </c>
      <c r="O88" s="1" t="e">
        <f t="shared" si="23"/>
        <v>#REF!</v>
      </c>
      <c r="P88" s="1" t="e">
        <f t="shared" si="24"/>
        <v>#REF!</v>
      </c>
      <c r="Q88" s="1" t="s">
        <v>75</v>
      </c>
      <c r="R88" s="1" t="s">
        <v>78</v>
      </c>
      <c r="S88" s="37" t="e">
        <f t="shared" si="28"/>
        <v>#REF!</v>
      </c>
      <c r="T88" s="1" t="str">
        <f>Table14[[#This Row],[Manufacturer''s Category]]</f>
        <v>Tesira</v>
      </c>
      <c r="V88" s="1" t="e">
        <f t="shared" si="25"/>
        <v>#REF!</v>
      </c>
      <c r="W88" s="33"/>
    </row>
    <row r="89" spans="1:23" ht="42" customHeight="1" x14ac:dyDescent="0.3">
      <c r="A89" s="1" t="e">
        <f t="shared" si="27"/>
        <v>#REF!</v>
      </c>
      <c r="B89" s="5" t="e">
        <f t="shared" si="26"/>
        <v>#REF!</v>
      </c>
      <c r="C89" s="49" t="s">
        <v>2888</v>
      </c>
      <c r="D89" s="46" t="s">
        <v>2889</v>
      </c>
      <c r="E89" s="1" t="s">
        <v>55</v>
      </c>
      <c r="F89" s="6">
        <v>1486</v>
      </c>
      <c r="G89" s="1" t="str">
        <f>Table14[[#This Row],[Short Description]]</f>
        <v>TesiraCONNECT TC-5</v>
      </c>
      <c r="H89" s="1" t="s">
        <v>2890</v>
      </c>
      <c r="I89" s="1" t="s">
        <v>2791</v>
      </c>
      <c r="J89" s="1" t="e">
        <f t="shared" si="20"/>
        <v>#REF!</v>
      </c>
      <c r="K89" s="1" t="s">
        <v>2692</v>
      </c>
      <c r="M89" s="1" t="e">
        <f t="shared" si="21"/>
        <v>#REF!</v>
      </c>
      <c r="N89" s="1" t="e">
        <f t="shared" si="22"/>
        <v>#REF!</v>
      </c>
      <c r="O89" s="1" t="e">
        <f t="shared" si="23"/>
        <v>#REF!</v>
      </c>
      <c r="P89" s="1" t="e">
        <f t="shared" si="24"/>
        <v>#REF!</v>
      </c>
      <c r="Q89" s="1" t="s">
        <v>56</v>
      </c>
      <c r="R89" s="1" t="s">
        <v>63</v>
      </c>
      <c r="S89" s="37" t="e">
        <f t="shared" si="28"/>
        <v>#REF!</v>
      </c>
      <c r="T89" s="1" t="str">
        <f>Table14[[#This Row],[Manufacturer''s Category]]</f>
        <v>Tesira</v>
      </c>
      <c r="V89" s="1" t="e">
        <f t="shared" si="25"/>
        <v>#REF!</v>
      </c>
      <c r="W89" s="33"/>
    </row>
    <row r="90" spans="1:23" ht="42" customHeight="1" x14ac:dyDescent="0.3">
      <c r="A90" s="1" t="e">
        <f t="shared" si="27"/>
        <v>#REF!</v>
      </c>
      <c r="B90" s="5" t="e">
        <f t="shared" si="26"/>
        <v>#REF!</v>
      </c>
      <c r="C90" s="45" t="s">
        <v>2891</v>
      </c>
      <c r="D90" s="46" t="s">
        <v>2892</v>
      </c>
      <c r="E90" s="1" t="s">
        <v>55</v>
      </c>
      <c r="F90" s="6">
        <v>1982</v>
      </c>
      <c r="G90" s="1" t="str">
        <f>Table14[[#This Row],[Short Description]]</f>
        <v>TesiraCONNECT TC-5D</v>
      </c>
      <c r="H90" s="1" t="s">
        <v>2893</v>
      </c>
      <c r="I90" s="1" t="s">
        <v>2791</v>
      </c>
      <c r="J90" s="1" t="e">
        <f t="shared" si="20"/>
        <v>#REF!</v>
      </c>
      <c r="K90" s="1" t="s">
        <v>2692</v>
      </c>
      <c r="M90" s="1" t="e">
        <f t="shared" si="21"/>
        <v>#REF!</v>
      </c>
      <c r="N90" s="1" t="e">
        <f t="shared" si="22"/>
        <v>#REF!</v>
      </c>
      <c r="O90" s="1" t="e">
        <f t="shared" si="23"/>
        <v>#REF!</v>
      </c>
      <c r="P90" s="1" t="e">
        <f t="shared" si="24"/>
        <v>#REF!</v>
      </c>
      <c r="Q90" s="1" t="s">
        <v>56</v>
      </c>
      <c r="R90" s="1" t="s">
        <v>63</v>
      </c>
      <c r="S90" s="37" t="e">
        <f t="shared" si="28"/>
        <v>#REF!</v>
      </c>
      <c r="T90" s="1" t="str">
        <f>Table14[[#This Row],[Manufacturer''s Category]]</f>
        <v>Tesira</v>
      </c>
      <c r="V90" s="1" t="e">
        <f t="shared" si="25"/>
        <v>#REF!</v>
      </c>
      <c r="W90" s="33"/>
    </row>
    <row r="91" spans="1:23" ht="42" customHeight="1" x14ac:dyDescent="0.3">
      <c r="A91" s="1" t="e">
        <f t="shared" si="27"/>
        <v>#REF!</v>
      </c>
      <c r="B91" s="5" t="e">
        <f t="shared" si="26"/>
        <v>#REF!</v>
      </c>
      <c r="C91" s="45" t="s">
        <v>2894</v>
      </c>
      <c r="D91" s="46" t="s">
        <v>2895</v>
      </c>
      <c r="E91" s="1" t="s">
        <v>55</v>
      </c>
      <c r="F91" s="6">
        <v>3192</v>
      </c>
      <c r="G91" s="1" t="str">
        <f>Table14[[#This Row],[Short Description]]</f>
        <v>TesiraFORTÉ AI</v>
      </c>
      <c r="H91" s="1" t="s">
        <v>2896</v>
      </c>
      <c r="I91" s="1" t="s">
        <v>2897</v>
      </c>
      <c r="J91" s="1" t="e">
        <f t="shared" si="20"/>
        <v>#REF!</v>
      </c>
      <c r="K91" s="1" t="s">
        <v>2692</v>
      </c>
      <c r="M91" s="1" t="e">
        <f t="shared" si="21"/>
        <v>#REF!</v>
      </c>
      <c r="N91" s="1" t="e">
        <f t="shared" si="22"/>
        <v>#REF!</v>
      </c>
      <c r="O91" s="1" t="e">
        <f t="shared" si="23"/>
        <v>#REF!</v>
      </c>
      <c r="P91" s="1" t="e">
        <f t="shared" si="24"/>
        <v>#REF!</v>
      </c>
      <c r="Q91" s="1" t="s">
        <v>56</v>
      </c>
      <c r="R91" s="1" t="s">
        <v>63</v>
      </c>
      <c r="S91" s="37" t="e">
        <f t="shared" si="28"/>
        <v>#REF!</v>
      </c>
      <c r="T91" s="1" t="str">
        <f>Table14[[#This Row],[Manufacturer''s Category]]</f>
        <v>Tesira</v>
      </c>
      <c r="V91" s="1" t="e">
        <f t="shared" si="25"/>
        <v>#REF!</v>
      </c>
    </row>
    <row r="92" spans="1:23" ht="42" customHeight="1" x14ac:dyDescent="0.3">
      <c r="A92" s="1" t="e">
        <f t="shared" si="27"/>
        <v>#REF!</v>
      </c>
      <c r="B92" s="5" t="e">
        <f t="shared" si="26"/>
        <v>#REF!</v>
      </c>
      <c r="C92" s="45" t="s">
        <v>2898</v>
      </c>
      <c r="D92" s="46" t="s">
        <v>2899</v>
      </c>
      <c r="E92" s="1" t="s">
        <v>55</v>
      </c>
      <c r="F92" s="6">
        <v>3632</v>
      </c>
      <c r="G92" s="1" t="str">
        <f>Table14[[#This Row],[Short Description]]</f>
        <v>TesiraFORTÉ AVB AI</v>
      </c>
      <c r="H92" s="1" t="s">
        <v>2900</v>
      </c>
      <c r="I92" s="1" t="s">
        <v>2897</v>
      </c>
      <c r="J92" s="1" t="e">
        <f t="shared" si="20"/>
        <v>#REF!</v>
      </c>
      <c r="K92" s="1" t="s">
        <v>2692</v>
      </c>
      <c r="M92" s="1" t="e">
        <f t="shared" si="21"/>
        <v>#REF!</v>
      </c>
      <c r="N92" s="1" t="e">
        <f t="shared" si="22"/>
        <v>#REF!</v>
      </c>
      <c r="O92" s="1" t="e">
        <f t="shared" si="23"/>
        <v>#REF!</v>
      </c>
      <c r="P92" s="1" t="e">
        <f t="shared" si="24"/>
        <v>#REF!</v>
      </c>
      <c r="Q92" s="1" t="s">
        <v>56</v>
      </c>
      <c r="R92" s="1" t="s">
        <v>63</v>
      </c>
      <c r="S92" s="37" t="e">
        <f t="shared" si="28"/>
        <v>#REF!</v>
      </c>
      <c r="T92" s="1" t="str">
        <f>Table14[[#This Row],[Manufacturer''s Category]]</f>
        <v>Tesira</v>
      </c>
      <c r="V92" s="1" t="e">
        <f t="shared" si="25"/>
        <v>#REF!</v>
      </c>
    </row>
    <row r="93" spans="1:23" ht="42" customHeight="1" x14ac:dyDescent="0.3">
      <c r="A93" s="1" t="e">
        <f t="shared" si="27"/>
        <v>#REF!</v>
      </c>
      <c r="B93" s="5" t="e">
        <f t="shared" si="26"/>
        <v>#REF!</v>
      </c>
      <c r="C93" s="45" t="s">
        <v>2901</v>
      </c>
      <c r="D93" s="46" t="s">
        <v>2902</v>
      </c>
      <c r="E93" s="1" t="s">
        <v>55</v>
      </c>
      <c r="F93" s="6">
        <v>4510</v>
      </c>
      <c r="G93" s="1" t="str">
        <f>Table14[[#This Row],[Short Description]]</f>
        <v>TesiraFORTÉ AVB CI</v>
      </c>
      <c r="H93" s="1" t="s">
        <v>2903</v>
      </c>
      <c r="I93" s="1" t="s">
        <v>2897</v>
      </c>
      <c r="J93" s="1" t="e">
        <f t="shared" si="20"/>
        <v>#REF!</v>
      </c>
      <c r="K93" s="1" t="s">
        <v>2692</v>
      </c>
      <c r="M93" s="1" t="e">
        <f t="shared" si="21"/>
        <v>#REF!</v>
      </c>
      <c r="N93" s="1" t="e">
        <f t="shared" si="22"/>
        <v>#REF!</v>
      </c>
      <c r="O93" s="1" t="e">
        <f t="shared" si="23"/>
        <v>#REF!</v>
      </c>
      <c r="P93" s="1" t="e">
        <f t="shared" si="24"/>
        <v>#REF!</v>
      </c>
      <c r="Q93" s="1" t="s">
        <v>56</v>
      </c>
      <c r="R93" s="1" t="s">
        <v>63</v>
      </c>
      <c r="S93" s="37" t="e">
        <f t="shared" si="28"/>
        <v>#REF!</v>
      </c>
      <c r="T93" s="1" t="str">
        <f>Table14[[#This Row],[Manufacturer''s Category]]</f>
        <v>Tesira</v>
      </c>
      <c r="V93" s="1" t="e">
        <f t="shared" si="25"/>
        <v>#REF!</v>
      </c>
    </row>
    <row r="94" spans="1:23" ht="41.1" customHeight="1" x14ac:dyDescent="0.3">
      <c r="A94" s="1" t="e">
        <f t="shared" si="27"/>
        <v>#REF!</v>
      </c>
      <c r="B94" s="5" t="e">
        <f t="shared" si="26"/>
        <v>#REF!</v>
      </c>
      <c r="C94" s="49" t="s">
        <v>2904</v>
      </c>
      <c r="D94" s="46" t="s">
        <v>2905</v>
      </c>
      <c r="E94" s="1" t="s">
        <v>55</v>
      </c>
      <c r="F94" s="6">
        <v>4840</v>
      </c>
      <c r="G94" s="1" t="str">
        <f>Table14[[#This Row],[Short Description]]</f>
        <v>TesiraFORTÉ AVB VT</v>
      </c>
      <c r="H94" s="1" t="s">
        <v>2906</v>
      </c>
      <c r="I94" s="1" t="s">
        <v>2897</v>
      </c>
      <c r="J94" s="1" t="e">
        <f t="shared" si="20"/>
        <v>#REF!</v>
      </c>
      <c r="K94" s="1" t="s">
        <v>2692</v>
      </c>
      <c r="M94" s="1" t="e">
        <f t="shared" si="21"/>
        <v>#REF!</v>
      </c>
      <c r="N94" s="1" t="e">
        <f t="shared" si="22"/>
        <v>#REF!</v>
      </c>
      <c r="O94" s="1" t="e">
        <f t="shared" si="23"/>
        <v>#REF!</v>
      </c>
      <c r="P94" s="1" t="e">
        <f t="shared" si="24"/>
        <v>#REF!</v>
      </c>
      <c r="Q94" s="1" t="s">
        <v>56</v>
      </c>
      <c r="R94" s="1" t="s">
        <v>63</v>
      </c>
      <c r="S94" s="37" t="e">
        <f t="shared" si="28"/>
        <v>#REF!</v>
      </c>
      <c r="T94" s="1" t="str">
        <f>Table14[[#This Row],[Manufacturer''s Category]]</f>
        <v>Tesira</v>
      </c>
      <c r="V94" s="1" t="e">
        <f t="shared" si="25"/>
        <v>#REF!</v>
      </c>
    </row>
    <row r="95" spans="1:23" ht="42" customHeight="1" x14ac:dyDescent="0.3">
      <c r="A95" s="1" t="e">
        <f t="shared" si="27"/>
        <v>#REF!</v>
      </c>
      <c r="B95" s="5" t="e">
        <f t="shared" si="26"/>
        <v>#REF!</v>
      </c>
      <c r="C95" s="49" t="s">
        <v>2907</v>
      </c>
      <c r="D95" s="46" t="s">
        <v>2908</v>
      </c>
      <c r="E95" s="1" t="s">
        <v>55</v>
      </c>
      <c r="F95" s="6">
        <v>3412</v>
      </c>
      <c r="G95" s="1" t="str">
        <f>Table14[[#This Row],[Short Description]]</f>
        <v>TesiraFORTÉ AVB VT4</v>
      </c>
      <c r="H95" s="1" t="s">
        <v>2909</v>
      </c>
      <c r="I95" s="1" t="s">
        <v>2897</v>
      </c>
      <c r="J95" s="1" t="e">
        <f t="shared" si="20"/>
        <v>#REF!</v>
      </c>
      <c r="K95" s="1" t="s">
        <v>2692</v>
      </c>
      <c r="M95" s="1" t="e">
        <f t="shared" si="21"/>
        <v>#REF!</v>
      </c>
      <c r="N95" s="1" t="e">
        <f t="shared" si="22"/>
        <v>#REF!</v>
      </c>
      <c r="O95" s="1" t="e">
        <f t="shared" si="23"/>
        <v>#REF!</v>
      </c>
      <c r="P95" s="1" t="e">
        <f t="shared" si="24"/>
        <v>#REF!</v>
      </c>
      <c r="Q95" s="1" t="s">
        <v>56</v>
      </c>
      <c r="R95" s="1" t="s">
        <v>63</v>
      </c>
      <c r="S95" s="37" t="e">
        <f t="shared" si="28"/>
        <v>#REF!</v>
      </c>
      <c r="T95" s="1" t="str">
        <f>Table14[[#This Row],[Manufacturer''s Category]]</f>
        <v>Tesira</v>
      </c>
      <c r="V95" s="1" t="e">
        <f t="shared" si="25"/>
        <v>#REF!</v>
      </c>
    </row>
    <row r="96" spans="1:23" ht="42" customHeight="1" x14ac:dyDescent="0.3">
      <c r="A96" s="1" t="e">
        <f t="shared" si="27"/>
        <v>#REF!</v>
      </c>
      <c r="B96" s="5" t="e">
        <f t="shared" si="26"/>
        <v>#REF!</v>
      </c>
      <c r="C96" s="45" t="s">
        <v>2910</v>
      </c>
      <c r="D96" s="46" t="s">
        <v>2911</v>
      </c>
      <c r="E96" s="1" t="s">
        <v>55</v>
      </c>
      <c r="F96" s="6">
        <v>4072</v>
      </c>
      <c r="G96" s="1" t="str">
        <f>Table14[[#This Row],[Short Description]]</f>
        <v>TesiraFORTÉ CI</v>
      </c>
      <c r="H96" s="1" t="s">
        <v>2912</v>
      </c>
      <c r="I96" s="1" t="s">
        <v>2897</v>
      </c>
      <c r="J96" s="1" t="e">
        <f t="shared" si="20"/>
        <v>#REF!</v>
      </c>
      <c r="K96" s="1" t="s">
        <v>2692</v>
      </c>
      <c r="M96" s="1" t="e">
        <f t="shared" si="21"/>
        <v>#REF!</v>
      </c>
      <c r="N96" s="1" t="e">
        <f t="shared" si="22"/>
        <v>#REF!</v>
      </c>
      <c r="O96" s="1" t="e">
        <f t="shared" si="23"/>
        <v>#REF!</v>
      </c>
      <c r="P96" s="1" t="e">
        <f t="shared" si="24"/>
        <v>#REF!</v>
      </c>
      <c r="Q96" s="1" t="s">
        <v>56</v>
      </c>
      <c r="R96" s="1" t="s">
        <v>63</v>
      </c>
      <c r="S96" s="37" t="e">
        <f t="shared" si="28"/>
        <v>#REF!</v>
      </c>
      <c r="T96" s="1" t="str">
        <f>Table14[[#This Row],[Manufacturer''s Category]]</f>
        <v>Tesira</v>
      </c>
      <c r="V96" s="1" t="e">
        <f t="shared" si="25"/>
        <v>#REF!</v>
      </c>
    </row>
    <row r="97" spans="1:23" ht="42" customHeight="1" x14ac:dyDescent="0.3">
      <c r="A97" s="1" t="e">
        <f t="shared" si="27"/>
        <v>#REF!</v>
      </c>
      <c r="B97" s="5" t="e">
        <f t="shared" si="26"/>
        <v>#REF!</v>
      </c>
      <c r="C97" s="49" t="s">
        <v>2913</v>
      </c>
      <c r="D97" s="46" t="s">
        <v>2914</v>
      </c>
      <c r="E97" s="1" t="s">
        <v>55</v>
      </c>
      <c r="F97" s="6">
        <v>3962</v>
      </c>
      <c r="G97" s="1" t="str">
        <f>Table14[[#This Row],[Short Description]]</f>
        <v>TesiraFORTÉ DAN AI</v>
      </c>
      <c r="H97" s="1" t="s">
        <v>2915</v>
      </c>
      <c r="I97" s="1" t="s">
        <v>2897</v>
      </c>
      <c r="J97" s="1" t="e">
        <f t="shared" si="20"/>
        <v>#REF!</v>
      </c>
      <c r="K97" s="1" t="s">
        <v>2692</v>
      </c>
      <c r="M97" s="1" t="e">
        <f t="shared" si="21"/>
        <v>#REF!</v>
      </c>
      <c r="N97" s="1" t="e">
        <f t="shared" si="22"/>
        <v>#REF!</v>
      </c>
      <c r="O97" s="1" t="e">
        <f t="shared" si="23"/>
        <v>#REF!</v>
      </c>
      <c r="P97" s="1" t="e">
        <f t="shared" si="24"/>
        <v>#REF!</v>
      </c>
      <c r="Q97" s="1" t="s">
        <v>56</v>
      </c>
      <c r="R97" s="1" t="s">
        <v>63</v>
      </c>
      <c r="S97" s="37" t="e">
        <f t="shared" si="28"/>
        <v>#REF!</v>
      </c>
      <c r="T97" s="1" t="str">
        <f>Table14[[#This Row],[Manufacturer''s Category]]</f>
        <v>Tesira</v>
      </c>
      <c r="V97" s="1" t="e">
        <f t="shared" si="25"/>
        <v>#REF!</v>
      </c>
    </row>
    <row r="98" spans="1:23" ht="42" customHeight="1" x14ac:dyDescent="0.3">
      <c r="A98" s="1" t="e">
        <f t="shared" si="27"/>
        <v>#REF!</v>
      </c>
      <c r="B98" s="5" t="e">
        <f t="shared" ref="B98:B113" si="29">Effectivity_Date</f>
        <v>#REF!</v>
      </c>
      <c r="C98" s="49" t="s">
        <v>2916</v>
      </c>
      <c r="D98" s="46" t="s">
        <v>2917</v>
      </c>
      <c r="E98" s="1" t="s">
        <v>55</v>
      </c>
      <c r="F98" s="6">
        <v>4730</v>
      </c>
      <c r="G98" s="1" t="str">
        <f>Table14[[#This Row],[Short Description]]</f>
        <v>TesiraFORTÉ DAN CI</v>
      </c>
      <c r="H98" s="1" t="s">
        <v>2918</v>
      </c>
      <c r="I98" s="1" t="s">
        <v>2897</v>
      </c>
      <c r="J98" s="1" t="e">
        <f t="shared" si="20"/>
        <v>#REF!</v>
      </c>
      <c r="K98" s="1" t="s">
        <v>2692</v>
      </c>
      <c r="M98" s="1" t="e">
        <f t="shared" si="21"/>
        <v>#REF!</v>
      </c>
      <c r="N98" s="1" t="e">
        <f t="shared" si="22"/>
        <v>#REF!</v>
      </c>
      <c r="O98" s="1" t="e">
        <f t="shared" si="23"/>
        <v>#REF!</v>
      </c>
      <c r="P98" s="1" t="e">
        <f t="shared" si="24"/>
        <v>#REF!</v>
      </c>
      <c r="Q98" s="1" t="s">
        <v>56</v>
      </c>
      <c r="R98" s="1" t="s">
        <v>63</v>
      </c>
      <c r="S98" s="37" t="e">
        <f t="shared" si="28"/>
        <v>#REF!</v>
      </c>
      <c r="T98" s="1" t="str">
        <f>Table14[[#This Row],[Manufacturer''s Category]]</f>
        <v>Tesira</v>
      </c>
      <c r="V98" s="1" t="e">
        <f t="shared" si="25"/>
        <v>#REF!</v>
      </c>
    </row>
    <row r="99" spans="1:23" ht="42" customHeight="1" x14ac:dyDescent="0.3">
      <c r="A99" s="1" t="e">
        <f t="shared" si="27"/>
        <v>#REF!</v>
      </c>
      <c r="B99" s="5" t="e">
        <f t="shared" si="29"/>
        <v>#REF!</v>
      </c>
      <c r="C99" s="49" t="s">
        <v>2919</v>
      </c>
      <c r="D99" s="46" t="s">
        <v>2920</v>
      </c>
      <c r="E99" s="1" t="s">
        <v>55</v>
      </c>
      <c r="F99" s="6">
        <v>5170</v>
      </c>
      <c r="G99" s="1" t="str">
        <f>Table14[[#This Row],[Short Description]]</f>
        <v>TesiraFORTÉ DAN VT</v>
      </c>
      <c r="H99" s="1" t="s">
        <v>2921</v>
      </c>
      <c r="I99" s="1" t="s">
        <v>2897</v>
      </c>
      <c r="J99" s="1" t="e">
        <f t="shared" si="20"/>
        <v>#REF!</v>
      </c>
      <c r="K99" s="1" t="s">
        <v>2692</v>
      </c>
      <c r="M99" s="1" t="e">
        <f t="shared" si="21"/>
        <v>#REF!</v>
      </c>
      <c r="N99" s="1" t="e">
        <f t="shared" si="22"/>
        <v>#REF!</v>
      </c>
      <c r="O99" s="1" t="e">
        <f t="shared" si="23"/>
        <v>#REF!</v>
      </c>
      <c r="P99" s="1" t="e">
        <f t="shared" si="24"/>
        <v>#REF!</v>
      </c>
      <c r="Q99" s="1" t="s">
        <v>56</v>
      </c>
      <c r="R99" s="1" t="s">
        <v>63</v>
      </c>
      <c r="S99" s="37" t="e">
        <f t="shared" si="28"/>
        <v>#REF!</v>
      </c>
      <c r="T99" s="1" t="str">
        <f>Table14[[#This Row],[Manufacturer''s Category]]</f>
        <v>Tesira</v>
      </c>
      <c r="V99" s="1" t="e">
        <f t="shared" si="25"/>
        <v>#REF!</v>
      </c>
    </row>
    <row r="100" spans="1:23" ht="42" customHeight="1" x14ac:dyDescent="0.3">
      <c r="A100" s="1" t="e">
        <f t="shared" si="27"/>
        <v>#REF!</v>
      </c>
      <c r="B100" s="5" t="e">
        <f t="shared" si="29"/>
        <v>#REF!</v>
      </c>
      <c r="C100" s="49" t="s">
        <v>2922</v>
      </c>
      <c r="D100" s="46" t="s">
        <v>2923</v>
      </c>
      <c r="E100" s="1" t="s">
        <v>55</v>
      </c>
      <c r="F100" s="6">
        <v>3632</v>
      </c>
      <c r="G100" s="1" t="str">
        <f>Table14[[#This Row],[Short Description]]</f>
        <v>TesiraFORTÉ DAN VT4</v>
      </c>
      <c r="H100" s="1" t="s">
        <v>2924</v>
      </c>
      <c r="I100" s="1" t="s">
        <v>2897</v>
      </c>
      <c r="J100" s="1" t="e">
        <f t="shared" si="20"/>
        <v>#REF!</v>
      </c>
      <c r="K100" s="1" t="s">
        <v>2692</v>
      </c>
      <c r="M100" s="1" t="e">
        <f t="shared" si="21"/>
        <v>#REF!</v>
      </c>
      <c r="N100" s="1" t="e">
        <f t="shared" si="22"/>
        <v>#REF!</v>
      </c>
      <c r="O100" s="1" t="e">
        <f t="shared" si="23"/>
        <v>#REF!</v>
      </c>
      <c r="P100" s="1" t="e">
        <f t="shared" si="24"/>
        <v>#REF!</v>
      </c>
      <c r="Q100" s="1" t="s">
        <v>56</v>
      </c>
      <c r="R100" s="1" t="s">
        <v>63</v>
      </c>
      <c r="S100" s="37" t="e">
        <f t="shared" si="28"/>
        <v>#REF!</v>
      </c>
      <c r="T100" s="1" t="str">
        <f>Table14[[#This Row],[Manufacturer''s Category]]</f>
        <v>Tesira</v>
      </c>
      <c r="V100" s="1" t="e">
        <f t="shared" si="25"/>
        <v>#REF!</v>
      </c>
    </row>
    <row r="101" spans="1:23" ht="42" customHeight="1" x14ac:dyDescent="0.3">
      <c r="A101" s="1" t="e">
        <f t="shared" si="27"/>
        <v>#REF!</v>
      </c>
      <c r="B101" s="5" t="e">
        <f t="shared" si="29"/>
        <v>#REF!</v>
      </c>
      <c r="C101" s="49" t="s">
        <v>2925</v>
      </c>
      <c r="D101" s="46" t="s">
        <v>2926</v>
      </c>
      <c r="E101" s="1" t="s">
        <v>55</v>
      </c>
      <c r="F101" s="6">
        <v>4400</v>
      </c>
      <c r="G101" s="1" t="str">
        <f>Table14[[#This Row],[Short Description]]</f>
        <v>TesiraFORTÉ VT</v>
      </c>
      <c r="H101" s="1" t="s">
        <v>2927</v>
      </c>
      <c r="I101" s="1" t="s">
        <v>2897</v>
      </c>
      <c r="J101" s="1" t="e">
        <f t="shared" si="20"/>
        <v>#REF!</v>
      </c>
      <c r="K101" s="1" t="s">
        <v>2692</v>
      </c>
      <c r="M101" s="1" t="e">
        <f t="shared" si="21"/>
        <v>#REF!</v>
      </c>
      <c r="N101" s="1" t="e">
        <f t="shared" si="22"/>
        <v>#REF!</v>
      </c>
      <c r="O101" s="1" t="e">
        <f t="shared" si="23"/>
        <v>#REF!</v>
      </c>
      <c r="P101" s="1" t="e">
        <f t="shared" si="24"/>
        <v>#REF!</v>
      </c>
      <c r="Q101" s="1" t="s">
        <v>56</v>
      </c>
      <c r="R101" s="1" t="s">
        <v>63</v>
      </c>
      <c r="S101" s="37" t="e">
        <f t="shared" si="28"/>
        <v>#REF!</v>
      </c>
      <c r="T101" s="1" t="str">
        <f>Table14[[#This Row],[Manufacturer''s Category]]</f>
        <v>Tesira</v>
      </c>
      <c r="V101" s="1" t="e">
        <f t="shared" si="25"/>
        <v>#REF!</v>
      </c>
    </row>
    <row r="102" spans="1:23" ht="42" customHeight="1" x14ac:dyDescent="0.3">
      <c r="A102" s="1" t="e">
        <f t="shared" si="27"/>
        <v>#REF!</v>
      </c>
      <c r="B102" s="5" t="e">
        <f t="shared" si="29"/>
        <v>#REF!</v>
      </c>
      <c r="C102" s="45" t="s">
        <v>2928</v>
      </c>
      <c r="D102" s="46" t="s">
        <v>2929</v>
      </c>
      <c r="E102" s="1" t="s">
        <v>55</v>
      </c>
      <c r="F102" s="6">
        <v>7152</v>
      </c>
      <c r="G102" s="1" t="str">
        <f>Table14[[#This Row],[Short Description]]</f>
        <v>TesiraFORTÉ X 1600​</v>
      </c>
      <c r="H102" s="1" t="s">
        <v>2930</v>
      </c>
      <c r="I102" s="1" t="s">
        <v>2897</v>
      </c>
      <c r="J102" s="1" t="e">
        <f t="shared" si="20"/>
        <v>#REF!</v>
      </c>
      <c r="K102" s="1" t="s">
        <v>2692</v>
      </c>
      <c r="M102" s="1" t="e">
        <f t="shared" si="21"/>
        <v>#REF!</v>
      </c>
      <c r="N102" s="1" t="e">
        <f t="shared" si="22"/>
        <v>#REF!</v>
      </c>
      <c r="O102" s="1" t="e">
        <f t="shared" si="23"/>
        <v>#REF!</v>
      </c>
      <c r="P102" s="1" t="e">
        <f t="shared" si="24"/>
        <v>#REF!</v>
      </c>
      <c r="Q102" s="1" t="s">
        <v>59</v>
      </c>
      <c r="R102" s="1" t="s">
        <v>63</v>
      </c>
      <c r="S102" s="37" t="e">
        <f t="shared" si="28"/>
        <v>#REF!</v>
      </c>
      <c r="T102" s="1" t="str">
        <f>Table14[[#This Row],[Manufacturer''s Category]]</f>
        <v>Tesira</v>
      </c>
      <c r="V102" s="1" t="e">
        <f t="shared" si="25"/>
        <v>#REF!</v>
      </c>
    </row>
    <row r="103" spans="1:23" ht="42" customHeight="1" x14ac:dyDescent="0.3">
      <c r="A103" s="1" t="e">
        <f t="shared" si="27"/>
        <v>#REF!</v>
      </c>
      <c r="B103" s="5" t="e">
        <f t="shared" si="29"/>
        <v>#REF!</v>
      </c>
      <c r="C103" s="45" t="s">
        <v>2931</v>
      </c>
      <c r="D103" s="46" t="s">
        <v>2932</v>
      </c>
      <c r="E103" s="1" t="s">
        <v>55</v>
      </c>
      <c r="F103" s="6">
        <v>4950</v>
      </c>
      <c r="G103" s="1" t="str">
        <f>Table14[[#This Row],[Short Description]]</f>
        <v>TesiraFORTÉ X 400​</v>
      </c>
      <c r="H103" s="1" t="s">
        <v>2933</v>
      </c>
      <c r="I103" s="1" t="s">
        <v>2897</v>
      </c>
      <c r="J103" s="1" t="e">
        <f t="shared" si="20"/>
        <v>#REF!</v>
      </c>
      <c r="K103" s="1" t="s">
        <v>2692</v>
      </c>
      <c r="M103" s="1" t="e">
        <f t="shared" si="21"/>
        <v>#REF!</v>
      </c>
      <c r="N103" s="1" t="e">
        <f t="shared" si="22"/>
        <v>#REF!</v>
      </c>
      <c r="O103" s="1" t="e">
        <f t="shared" si="23"/>
        <v>#REF!</v>
      </c>
      <c r="P103" s="1" t="e">
        <f t="shared" si="24"/>
        <v>#REF!</v>
      </c>
      <c r="Q103" s="1" t="s">
        <v>59</v>
      </c>
      <c r="R103" s="1" t="s">
        <v>63</v>
      </c>
      <c r="S103" s="37" t="e">
        <f t="shared" si="28"/>
        <v>#REF!</v>
      </c>
      <c r="T103" s="1" t="str">
        <f>Table14[[#This Row],[Manufacturer''s Category]]</f>
        <v>Tesira</v>
      </c>
      <c r="V103" s="1" t="e">
        <f t="shared" si="25"/>
        <v>#REF!</v>
      </c>
    </row>
    <row r="104" spans="1:23" ht="42" customHeight="1" x14ac:dyDescent="0.3">
      <c r="A104" s="1" t="e">
        <f t="shared" si="27"/>
        <v>#REF!</v>
      </c>
      <c r="B104" s="5" t="e">
        <f t="shared" si="29"/>
        <v>#REF!</v>
      </c>
      <c r="C104" s="45" t="s">
        <v>2934</v>
      </c>
      <c r="D104" s="46" t="s">
        <v>2935</v>
      </c>
      <c r="E104" s="1" t="s">
        <v>55</v>
      </c>
      <c r="F104" s="6">
        <v>6162</v>
      </c>
      <c r="G104" s="1" t="str">
        <f>Table14[[#This Row],[Short Description]]</f>
        <v>TesiraFORTÉ X 800​</v>
      </c>
      <c r="H104" s="1" t="s">
        <v>2936</v>
      </c>
      <c r="I104" s="1" t="s">
        <v>2897</v>
      </c>
      <c r="J104" s="1" t="e">
        <f t="shared" si="20"/>
        <v>#REF!</v>
      </c>
      <c r="K104" s="1" t="s">
        <v>2692</v>
      </c>
      <c r="M104" s="1" t="e">
        <f t="shared" si="21"/>
        <v>#REF!</v>
      </c>
      <c r="N104" s="1" t="e">
        <f t="shared" si="22"/>
        <v>#REF!</v>
      </c>
      <c r="O104" s="1" t="e">
        <f t="shared" si="23"/>
        <v>#REF!</v>
      </c>
      <c r="P104" s="1" t="e">
        <f t="shared" si="24"/>
        <v>#REF!</v>
      </c>
      <c r="Q104" s="1" t="s">
        <v>59</v>
      </c>
      <c r="R104" s="1" t="s">
        <v>63</v>
      </c>
      <c r="S104" s="37" t="e">
        <f t="shared" si="28"/>
        <v>#REF!</v>
      </c>
      <c r="T104" s="1" t="str">
        <f>Table14[[#This Row],[Manufacturer''s Category]]</f>
        <v>Tesira</v>
      </c>
      <c r="V104" s="1" t="e">
        <f t="shared" si="25"/>
        <v>#REF!</v>
      </c>
    </row>
    <row r="105" spans="1:23" ht="42" customHeight="1" x14ac:dyDescent="0.3">
      <c r="A105" s="1" t="e">
        <f t="shared" si="27"/>
        <v>#REF!</v>
      </c>
      <c r="B105" s="5" t="e">
        <f t="shared" si="29"/>
        <v>#REF!</v>
      </c>
      <c r="C105" s="49" t="s">
        <v>2937</v>
      </c>
      <c r="D105" s="46" t="s">
        <v>2938</v>
      </c>
      <c r="E105" s="1" t="s">
        <v>55</v>
      </c>
      <c r="F105" s="6">
        <v>2420</v>
      </c>
      <c r="G105" s="1" t="str">
        <f>Table14[[#This Row],[Short Description]]</f>
        <v>TesiraLUX IDH-1</v>
      </c>
      <c r="H105" s="1" t="s">
        <v>2939</v>
      </c>
      <c r="I105" s="1" t="s">
        <v>2940</v>
      </c>
      <c r="J105" s="1" t="e">
        <f t="shared" si="20"/>
        <v>#REF!</v>
      </c>
      <c r="K105" s="1" t="s">
        <v>2692</v>
      </c>
      <c r="M105" s="1" t="e">
        <f t="shared" si="21"/>
        <v>#REF!</v>
      </c>
      <c r="N105" s="1" t="e">
        <f t="shared" si="22"/>
        <v>#REF!</v>
      </c>
      <c r="O105" s="1" t="e">
        <f t="shared" si="23"/>
        <v>#REF!</v>
      </c>
      <c r="P105" s="1" t="e">
        <f t="shared" si="24"/>
        <v>#REF!</v>
      </c>
      <c r="Q105" s="1" t="s">
        <v>56</v>
      </c>
      <c r="R105" s="1" t="s">
        <v>63</v>
      </c>
      <c r="S105" s="37" t="e">
        <f t="shared" si="28"/>
        <v>#REF!</v>
      </c>
      <c r="T105" s="1" t="str">
        <f>Table14[[#This Row],[Manufacturer''s Category]]</f>
        <v>Tesira</v>
      </c>
      <c r="V105" s="1" t="e">
        <f t="shared" si="25"/>
        <v>#REF!</v>
      </c>
    </row>
    <row r="106" spans="1:23" ht="42" customHeight="1" x14ac:dyDescent="0.3">
      <c r="A106" s="1" t="e">
        <f t="shared" si="27"/>
        <v>#REF!</v>
      </c>
      <c r="B106" s="5" t="e">
        <f t="shared" si="29"/>
        <v>#REF!</v>
      </c>
      <c r="C106" s="49" t="s">
        <v>2941</v>
      </c>
      <c r="D106" s="46" t="s">
        <v>2942</v>
      </c>
      <c r="E106" s="1" t="s">
        <v>55</v>
      </c>
      <c r="F106" s="6">
        <v>2420</v>
      </c>
      <c r="G106" s="1" t="str">
        <f>Table14[[#This Row],[Short Description]]</f>
        <v>TesiraLUX OH-1</v>
      </c>
      <c r="H106" s="1" t="s">
        <v>2943</v>
      </c>
      <c r="I106" s="1" t="s">
        <v>2940</v>
      </c>
      <c r="J106" s="1" t="e">
        <f t="shared" si="20"/>
        <v>#REF!</v>
      </c>
      <c r="K106" s="1" t="s">
        <v>2692</v>
      </c>
      <c r="M106" s="1" t="e">
        <f t="shared" si="21"/>
        <v>#REF!</v>
      </c>
      <c r="N106" s="1" t="e">
        <f t="shared" si="22"/>
        <v>#REF!</v>
      </c>
      <c r="O106" s="1" t="e">
        <f t="shared" si="23"/>
        <v>#REF!</v>
      </c>
      <c r="P106" s="1" t="e">
        <f t="shared" si="24"/>
        <v>#REF!</v>
      </c>
      <c r="Q106" s="1" t="s">
        <v>56</v>
      </c>
      <c r="R106" s="1" t="s">
        <v>63</v>
      </c>
      <c r="S106" s="37" t="e">
        <f t="shared" si="28"/>
        <v>#REF!</v>
      </c>
      <c r="T106" s="1" t="str">
        <f>Table14[[#This Row],[Manufacturer''s Category]]</f>
        <v>Tesira</v>
      </c>
      <c r="V106" s="1" t="e">
        <f t="shared" si="25"/>
        <v>#REF!</v>
      </c>
    </row>
    <row r="107" spans="1:23" ht="42" customHeight="1" x14ac:dyDescent="0.3">
      <c r="A107" s="1" t="e">
        <f t="shared" si="27"/>
        <v>#REF!</v>
      </c>
      <c r="B107" s="5" t="e">
        <f t="shared" si="29"/>
        <v>#REF!</v>
      </c>
      <c r="C107" s="49" t="s">
        <v>2944</v>
      </c>
      <c r="D107" s="51" t="s">
        <v>2945</v>
      </c>
      <c r="E107" s="1" t="s">
        <v>55</v>
      </c>
      <c r="F107" s="6">
        <v>3632</v>
      </c>
      <c r="G107" s="1" t="str">
        <f>Table14[[#This Row],[Short Description]]</f>
        <v>TesiraXEL 1200.1</v>
      </c>
      <c r="H107" s="1" t="s">
        <v>2946</v>
      </c>
      <c r="I107" s="1" t="s">
        <v>262</v>
      </c>
      <c r="J107" s="1" t="e">
        <f t="shared" si="20"/>
        <v>#REF!</v>
      </c>
      <c r="K107" s="1" t="s">
        <v>2692</v>
      </c>
      <c r="M107" s="1" t="e">
        <f t="shared" si="21"/>
        <v>#REF!</v>
      </c>
      <c r="N107" s="1" t="e">
        <f t="shared" si="22"/>
        <v>#REF!</v>
      </c>
      <c r="O107" s="1" t="e">
        <f t="shared" si="23"/>
        <v>#REF!</v>
      </c>
      <c r="P107" s="1" t="e">
        <f t="shared" si="24"/>
        <v>#REF!</v>
      </c>
      <c r="Q107" s="1" t="s">
        <v>56</v>
      </c>
      <c r="R107" s="1" t="s">
        <v>63</v>
      </c>
      <c r="S107" s="37" t="e">
        <f t="shared" si="28"/>
        <v>#REF!</v>
      </c>
      <c r="T107" s="1" t="str">
        <f>Table14[[#This Row],[Manufacturer''s Category]]</f>
        <v>Tesira</v>
      </c>
      <c r="V107" s="1" t="e">
        <f t="shared" si="25"/>
        <v>#REF!</v>
      </c>
      <c r="W107" s="33"/>
    </row>
    <row r="108" spans="1:23" ht="42" customHeight="1" x14ac:dyDescent="0.3">
      <c r="A108" s="1" t="e">
        <f t="shared" si="27"/>
        <v>#REF!</v>
      </c>
      <c r="B108" s="5" t="e">
        <f t="shared" si="29"/>
        <v>#REF!</v>
      </c>
      <c r="C108" s="49" t="s">
        <v>2947</v>
      </c>
      <c r="D108" s="51" t="s">
        <v>2948</v>
      </c>
      <c r="E108" s="1" t="s">
        <v>55</v>
      </c>
      <c r="F108" s="6">
        <v>4840</v>
      </c>
      <c r="G108" s="1" t="str">
        <f>Table14[[#This Row],[Short Description]]</f>
        <v>TesiraXEL 1200.2</v>
      </c>
      <c r="H108" s="1" t="s">
        <v>2949</v>
      </c>
      <c r="I108" s="1" t="s">
        <v>262</v>
      </c>
      <c r="J108" s="1" t="e">
        <f t="shared" si="20"/>
        <v>#REF!</v>
      </c>
      <c r="K108" s="1" t="s">
        <v>2692</v>
      </c>
      <c r="M108" s="1" t="e">
        <f t="shared" si="21"/>
        <v>#REF!</v>
      </c>
      <c r="N108" s="1" t="e">
        <f t="shared" si="22"/>
        <v>#REF!</v>
      </c>
      <c r="O108" s="1" t="e">
        <f t="shared" si="23"/>
        <v>#REF!</v>
      </c>
      <c r="P108" s="1" t="e">
        <f t="shared" si="24"/>
        <v>#REF!</v>
      </c>
      <c r="Q108" s="1" t="s">
        <v>56</v>
      </c>
      <c r="R108" s="1" t="s">
        <v>63</v>
      </c>
      <c r="S108" s="37" t="e">
        <f t="shared" ref="S108:S113" si="30">URL</f>
        <v>#REF!</v>
      </c>
      <c r="T108" s="1" t="str">
        <f>Table14[[#This Row],[Manufacturer''s Category]]</f>
        <v>Tesira</v>
      </c>
      <c r="V108" s="1" t="e">
        <f t="shared" si="25"/>
        <v>#REF!</v>
      </c>
      <c r="W108" s="33"/>
    </row>
    <row r="109" spans="1:23" ht="42" customHeight="1" x14ac:dyDescent="0.3">
      <c r="A109" s="1" t="e">
        <f t="shared" si="27"/>
        <v>#REF!</v>
      </c>
      <c r="B109" s="5" t="e">
        <f t="shared" si="29"/>
        <v>#REF!</v>
      </c>
      <c r="C109" s="45" t="s">
        <v>3189</v>
      </c>
      <c r="D109" s="46" t="s">
        <v>3190</v>
      </c>
      <c r="E109" s="1" t="s">
        <v>55</v>
      </c>
      <c r="F109" s="6">
        <v>5000</v>
      </c>
      <c r="G109" s="1" t="str">
        <f>Table14[[#This Row],[Short Description]]</f>
        <v>UCC-Lenovo TSC - MTR</v>
      </c>
      <c r="H109" s="1" t="s">
        <v>3198</v>
      </c>
      <c r="I109" s="1" t="s">
        <v>3199</v>
      </c>
      <c r="J109" s="1" t="e">
        <f t="shared" si="20"/>
        <v>#REF!</v>
      </c>
      <c r="K109" s="1" t="s">
        <v>2692</v>
      </c>
      <c r="M109" s="1" t="e">
        <f t="shared" si="21"/>
        <v>#REF!</v>
      </c>
      <c r="N109" s="1" t="e">
        <f t="shared" si="22"/>
        <v>#REF!</v>
      </c>
      <c r="O109" s="1" t="e">
        <f t="shared" si="23"/>
        <v>#REF!</v>
      </c>
      <c r="P109" s="1" t="e">
        <f t="shared" si="24"/>
        <v>#REF!</v>
      </c>
      <c r="Q109" s="1" t="s">
        <v>75</v>
      </c>
      <c r="R109" s="1" t="s">
        <v>78</v>
      </c>
      <c r="S109" s="37" t="e">
        <f t="shared" si="30"/>
        <v>#REF!</v>
      </c>
      <c r="T109" s="1" t="str">
        <f>Table14[[#This Row],[Manufacturer''s Category]]</f>
        <v>Tesira</v>
      </c>
      <c r="V109" s="1" t="e">
        <f t="shared" si="25"/>
        <v>#REF!</v>
      </c>
      <c r="W109" s="76" t="s">
        <v>3621</v>
      </c>
    </row>
    <row r="110" spans="1:23" ht="42" customHeight="1" x14ac:dyDescent="0.3">
      <c r="A110" s="1" t="e">
        <f t="shared" si="27"/>
        <v>#REF!</v>
      </c>
      <c r="B110" s="5" t="e">
        <f t="shared" si="29"/>
        <v>#REF!</v>
      </c>
      <c r="C110" s="63" t="s">
        <v>3191</v>
      </c>
      <c r="D110" s="46" t="s">
        <v>3192</v>
      </c>
      <c r="E110" s="1" t="s">
        <v>55</v>
      </c>
      <c r="F110" s="6">
        <v>5000</v>
      </c>
      <c r="G110" s="1" t="str">
        <f>Table14[[#This Row],[Short Description]]</f>
        <v>UCC-Lenovo TSC - Zoom</v>
      </c>
      <c r="H110" s="1" t="s">
        <v>3200</v>
      </c>
      <c r="I110" s="1" t="s">
        <v>3199</v>
      </c>
      <c r="J110" s="1" t="e">
        <f t="shared" si="20"/>
        <v>#REF!</v>
      </c>
      <c r="K110" s="1" t="s">
        <v>2692</v>
      </c>
      <c r="M110" s="1" t="e">
        <f t="shared" si="21"/>
        <v>#REF!</v>
      </c>
      <c r="N110" s="1" t="e">
        <f t="shared" si="22"/>
        <v>#REF!</v>
      </c>
      <c r="O110" s="1" t="e">
        <f t="shared" si="23"/>
        <v>#REF!</v>
      </c>
      <c r="P110" s="1" t="e">
        <f t="shared" si="24"/>
        <v>#REF!</v>
      </c>
      <c r="Q110" s="1" t="s">
        <v>75</v>
      </c>
      <c r="R110" s="1" t="s">
        <v>78</v>
      </c>
      <c r="S110" s="37" t="e">
        <f t="shared" si="30"/>
        <v>#REF!</v>
      </c>
      <c r="T110" s="1" t="str">
        <f>Table14[[#This Row],[Manufacturer''s Category]]</f>
        <v>Tesira</v>
      </c>
      <c r="V110" s="1" t="e">
        <f t="shared" si="25"/>
        <v>#REF!</v>
      </c>
      <c r="W110" s="76" t="s">
        <v>3621</v>
      </c>
    </row>
    <row r="111" spans="1:23" ht="42" customHeight="1" x14ac:dyDescent="0.3">
      <c r="A111" s="1" t="s">
        <v>0</v>
      </c>
      <c r="B111" s="5" t="e">
        <f t="shared" si="29"/>
        <v>#REF!</v>
      </c>
      <c r="C111" s="45" t="s">
        <v>3388</v>
      </c>
      <c r="D111" s="46" t="s">
        <v>3389</v>
      </c>
      <c r="E111" s="1" t="s">
        <v>55</v>
      </c>
      <c r="F111" s="6">
        <v>6000</v>
      </c>
      <c r="G111" s="1" t="s">
        <v>3389</v>
      </c>
      <c r="H111" s="1" t="s">
        <v>3390</v>
      </c>
      <c r="I111" s="1" t="s">
        <v>3199</v>
      </c>
      <c r="J111" s="1" t="s">
        <v>4</v>
      </c>
      <c r="K111" s="1" t="s">
        <v>394</v>
      </c>
      <c r="L111" s="1" t="s">
        <v>3331</v>
      </c>
      <c r="M111" s="1" t="s">
        <v>5</v>
      </c>
      <c r="N111" s="1" t="s">
        <v>6</v>
      </c>
      <c r="O111" s="1" t="s">
        <v>75</v>
      </c>
      <c r="P111" s="1" t="s">
        <v>75</v>
      </c>
      <c r="Q111" s="1" t="s">
        <v>75</v>
      </c>
      <c r="R111" s="1" t="s">
        <v>78</v>
      </c>
      <c r="S111" s="37" t="e">
        <f t="shared" si="30"/>
        <v>#REF!</v>
      </c>
      <c r="T111" s="1" t="s">
        <v>394</v>
      </c>
      <c r="U111" s="1" t="s">
        <v>3331</v>
      </c>
      <c r="V111" s="1">
        <v>4911</v>
      </c>
      <c r="W111" s="76" t="s">
        <v>3621</v>
      </c>
    </row>
    <row r="112" spans="1:23" ht="42" customHeight="1" x14ac:dyDescent="0.3">
      <c r="A112" s="1" t="s">
        <v>0</v>
      </c>
      <c r="B112" s="5" t="e">
        <f t="shared" si="29"/>
        <v>#REF!</v>
      </c>
      <c r="C112" s="45" t="s">
        <v>3391</v>
      </c>
      <c r="D112" s="46" t="s">
        <v>3392</v>
      </c>
      <c r="E112" s="1" t="s">
        <v>55</v>
      </c>
      <c r="F112" s="6">
        <v>6000</v>
      </c>
      <c r="G112" s="1" t="s">
        <v>3392</v>
      </c>
      <c r="H112" s="1" t="s">
        <v>3393</v>
      </c>
      <c r="I112" s="1" t="s">
        <v>3199</v>
      </c>
      <c r="J112" s="1" t="s">
        <v>4</v>
      </c>
      <c r="K112" s="1" t="s">
        <v>394</v>
      </c>
      <c r="L112" s="1" t="s">
        <v>3331</v>
      </c>
      <c r="M112" s="1" t="s">
        <v>5</v>
      </c>
      <c r="N112" s="1" t="s">
        <v>6</v>
      </c>
      <c r="O112" s="1" t="s">
        <v>75</v>
      </c>
      <c r="P112" s="1" t="s">
        <v>75</v>
      </c>
      <c r="Q112" s="1" t="s">
        <v>75</v>
      </c>
      <c r="R112" s="1" t="s">
        <v>78</v>
      </c>
      <c r="S112" s="37" t="e">
        <f t="shared" si="30"/>
        <v>#REF!</v>
      </c>
      <c r="T112" s="1" t="s">
        <v>394</v>
      </c>
      <c r="U112" s="1" t="s">
        <v>3331</v>
      </c>
      <c r="V112" s="1">
        <v>4911</v>
      </c>
      <c r="W112" s="76" t="s">
        <v>3621</v>
      </c>
    </row>
    <row r="113" spans="1:22" ht="42" customHeight="1" x14ac:dyDescent="0.3">
      <c r="A113" s="1" t="s">
        <v>0</v>
      </c>
      <c r="B113" s="5" t="e">
        <f t="shared" si="29"/>
        <v>#REF!</v>
      </c>
      <c r="C113" s="45" t="s">
        <v>600</v>
      </c>
      <c r="D113" s="1" t="s">
        <v>601</v>
      </c>
      <c r="E113" s="1" t="s">
        <v>55</v>
      </c>
      <c r="F113" s="6">
        <v>276</v>
      </c>
      <c r="G113" s="1" t="str">
        <f>Table14[[#This Row],[Short Description]]</f>
        <v>USB 200</v>
      </c>
      <c r="H113" s="1" t="s">
        <v>602</v>
      </c>
      <c r="I113" s="1" t="s">
        <v>603</v>
      </c>
      <c r="J113" s="1" t="s">
        <v>4</v>
      </c>
      <c r="K113" s="1" t="s">
        <v>394</v>
      </c>
      <c r="M113" s="1" t="s">
        <v>5</v>
      </c>
      <c r="N113" s="1" t="s">
        <v>6</v>
      </c>
      <c r="O113" s="1" t="s">
        <v>3</v>
      </c>
      <c r="P113" s="1" t="s">
        <v>3</v>
      </c>
      <c r="Q113" s="1" t="s">
        <v>56</v>
      </c>
      <c r="R113" s="1" t="s">
        <v>604</v>
      </c>
      <c r="S113" s="37" t="e">
        <f t="shared" si="30"/>
        <v>#REF!</v>
      </c>
      <c r="T113" s="1" t="s">
        <v>394</v>
      </c>
      <c r="V113" s="1">
        <v>4911</v>
      </c>
    </row>
  </sheetData>
  <conditionalFormatting sqref="C34:C60">
    <cfRule type="duplicateValues" dxfId="8" priority="6"/>
  </conditionalFormatting>
  <conditionalFormatting sqref="C61 C2:C33">
    <cfRule type="duplicateValues" dxfId="7" priority="8"/>
  </conditionalFormatting>
  <conditionalFormatting sqref="C76">
    <cfRule type="duplicateValues" dxfId="6" priority="5"/>
  </conditionalFormatting>
  <conditionalFormatting sqref="C79:C82">
    <cfRule type="duplicateValues" dxfId="5" priority="4"/>
  </conditionalFormatting>
  <conditionalFormatting sqref="C83:C92 C61 C2:C33">
    <cfRule type="duplicateValues" dxfId="4" priority="7"/>
  </conditionalFormatting>
  <conditionalFormatting sqref="C95:C97">
    <cfRule type="duplicateValues" dxfId="3" priority="2"/>
  </conditionalFormatting>
  <conditionalFormatting sqref="C99:C1048576 C1">
    <cfRule type="duplicateValues" dxfId="2" priority="21"/>
  </conditionalFormatting>
  <pageMargins left="0.7" right="0.7" top="0.75" bottom="0.75" header="0.3" footer="0.3"/>
  <pageSetup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BFE60-FE6A-4227-9814-E67966A4EC90}">
  <dimension ref="A1:P8"/>
  <sheetViews>
    <sheetView zoomScaleNormal="100" workbookViewId="0">
      <pane xSplit="4" ySplit="1" topLeftCell="E2" activePane="bottomRight" state="frozen"/>
      <selection pane="topRight" activeCell="E1" sqref="E1"/>
      <selection pane="bottomLeft" activeCell="A2" sqref="A2"/>
      <selection pane="bottomRight" activeCell="J6" sqref="J6"/>
    </sheetView>
  </sheetViews>
  <sheetFormatPr defaultRowHeight="13.2" x14ac:dyDescent="0.25"/>
  <cols>
    <col min="1" max="1" width="17.5546875" customWidth="1"/>
    <col min="2" max="2" width="19.44140625" customWidth="1"/>
    <col min="3" max="3" width="15.44140625" customWidth="1"/>
    <col min="4" max="4" width="28.44140625" customWidth="1"/>
    <col min="5" max="5" width="11.109375" customWidth="1"/>
    <col min="6" max="6" width="14.109375" customWidth="1"/>
    <col min="7" max="7" width="15.44140625" customWidth="1"/>
    <col min="8" max="8" width="12" customWidth="1"/>
    <col min="9" max="9" width="16.5546875" customWidth="1"/>
    <col min="10" max="10" width="16.44140625" customWidth="1"/>
    <col min="11" max="11" width="18.109375" bestFit="1" customWidth="1"/>
    <col min="12" max="12" width="21" customWidth="1"/>
    <col min="13" max="13" width="15.44140625" customWidth="1"/>
    <col min="14" max="14" width="15.33203125" customWidth="1"/>
    <col min="15" max="15" width="20.44140625" customWidth="1"/>
    <col min="16" max="16" width="72.109375" customWidth="1"/>
  </cols>
  <sheetData>
    <row r="1" spans="1:16" ht="31.2" x14ac:dyDescent="0.3">
      <c r="A1" s="17" t="s">
        <v>8</v>
      </c>
      <c r="B1" s="17" t="s">
        <v>9</v>
      </c>
      <c r="C1" s="18" t="s">
        <v>10</v>
      </c>
      <c r="D1" s="17" t="s">
        <v>11</v>
      </c>
      <c r="E1" s="17" t="s">
        <v>12</v>
      </c>
      <c r="F1" s="17" t="s">
        <v>13</v>
      </c>
      <c r="G1" s="17" t="s">
        <v>43</v>
      </c>
      <c r="H1" s="17" t="s">
        <v>44</v>
      </c>
      <c r="I1" s="17" t="s">
        <v>45</v>
      </c>
      <c r="J1" s="17" t="s">
        <v>46</v>
      </c>
      <c r="K1" s="17" t="s">
        <v>47</v>
      </c>
      <c r="L1" s="17" t="s">
        <v>48</v>
      </c>
      <c r="M1" s="17" t="s">
        <v>49</v>
      </c>
      <c r="N1" s="17" t="s">
        <v>50</v>
      </c>
      <c r="O1" s="17" t="s">
        <v>51</v>
      </c>
      <c r="P1" s="17" t="s">
        <v>52</v>
      </c>
    </row>
    <row r="2" spans="1:16" ht="42" customHeight="1" x14ac:dyDescent="0.3">
      <c r="A2" s="1" t="s">
        <v>0</v>
      </c>
      <c r="B2" s="5" t="e">
        <f t="shared" ref="B2:B8" si="0">Effectivity_Date</f>
        <v>#REF!</v>
      </c>
      <c r="C2" s="45" t="s">
        <v>600</v>
      </c>
      <c r="D2" s="1" t="s">
        <v>601</v>
      </c>
      <c r="E2" s="1" t="s">
        <v>55</v>
      </c>
      <c r="F2" s="6">
        <v>276</v>
      </c>
      <c r="G2" s="1" t="s">
        <v>6</v>
      </c>
      <c r="H2" s="1" t="s">
        <v>3</v>
      </c>
      <c r="I2" s="1" t="s">
        <v>3</v>
      </c>
      <c r="J2" s="1" t="s">
        <v>56</v>
      </c>
      <c r="K2" s="1" t="s">
        <v>604</v>
      </c>
      <c r="L2" s="37" t="e">
        <f t="shared" ref="L2:L8" si="1">URL</f>
        <v>#REF!</v>
      </c>
      <c r="M2" s="1" t="s">
        <v>394</v>
      </c>
      <c r="N2" s="1"/>
      <c r="O2" s="1">
        <v>4911</v>
      </c>
      <c r="P2" s="1"/>
    </row>
    <row r="3" spans="1:16" ht="42" customHeight="1" x14ac:dyDescent="0.3">
      <c r="A3" s="1" t="e">
        <f t="shared" ref="A3:A8" si="2">Company</f>
        <v>#REF!</v>
      </c>
      <c r="B3" s="5" t="e">
        <f t="shared" si="0"/>
        <v>#REF!</v>
      </c>
      <c r="C3" s="39" t="s">
        <v>2950</v>
      </c>
      <c r="D3" s="1" t="s">
        <v>2951</v>
      </c>
      <c r="E3" s="1" t="s">
        <v>55</v>
      </c>
      <c r="F3" s="38">
        <v>300</v>
      </c>
      <c r="G3" s="1" t="e">
        <f>Freight</f>
        <v>#REF!</v>
      </c>
      <c r="H3" s="1" t="e">
        <f>DropShip</f>
        <v>#REF!</v>
      </c>
      <c r="I3" s="1" t="e">
        <f>EnergyStar</f>
        <v>#REF!</v>
      </c>
      <c r="J3" s="1" t="s">
        <v>75</v>
      </c>
      <c r="K3" s="1" t="s">
        <v>78</v>
      </c>
      <c r="L3" s="37" t="e">
        <f t="shared" si="1"/>
        <v>#REF!</v>
      </c>
      <c r="M3" s="1" t="e">
        <f>#REF!</f>
        <v>#REF!</v>
      </c>
      <c r="N3" s="1"/>
      <c r="O3" s="1" t="e">
        <f>InfoComm_Number</f>
        <v>#REF!</v>
      </c>
      <c r="P3" s="1"/>
    </row>
    <row r="4" spans="1:16" ht="42" customHeight="1" x14ac:dyDescent="0.3">
      <c r="A4" s="1" t="e">
        <f t="shared" si="2"/>
        <v>#REF!</v>
      </c>
      <c r="B4" s="5" t="e">
        <f t="shared" si="0"/>
        <v>#REF!</v>
      </c>
      <c r="C4" s="39" t="s">
        <v>2953</v>
      </c>
      <c r="D4" s="1" t="s">
        <v>2954</v>
      </c>
      <c r="E4" s="1" t="s">
        <v>55</v>
      </c>
      <c r="F4" s="38">
        <v>400</v>
      </c>
      <c r="G4" s="1" t="e">
        <f>Freight</f>
        <v>#REF!</v>
      </c>
      <c r="H4" s="1" t="e">
        <f>DropShip</f>
        <v>#REF!</v>
      </c>
      <c r="I4" s="1" t="e">
        <f>EnergyStar</f>
        <v>#REF!</v>
      </c>
      <c r="J4" s="1" t="s">
        <v>75</v>
      </c>
      <c r="K4" s="1" t="s">
        <v>78</v>
      </c>
      <c r="L4" s="37" t="e">
        <f t="shared" si="1"/>
        <v>#REF!</v>
      </c>
      <c r="M4" s="1" t="e">
        <f>#REF!</f>
        <v>#REF!</v>
      </c>
      <c r="N4" s="1"/>
      <c r="O4" s="1" t="e">
        <f>InfoComm_Number</f>
        <v>#REF!</v>
      </c>
      <c r="P4" s="1"/>
    </row>
    <row r="5" spans="1:16" ht="42" customHeight="1" x14ac:dyDescent="0.3">
      <c r="A5" s="1" t="e">
        <f t="shared" si="2"/>
        <v>#REF!</v>
      </c>
      <c r="B5" s="5" t="e">
        <f t="shared" si="0"/>
        <v>#REF!</v>
      </c>
      <c r="C5" s="39" t="s">
        <v>2955</v>
      </c>
      <c r="D5" s="1" t="s">
        <v>2956</v>
      </c>
      <c r="E5" s="1" t="s">
        <v>55</v>
      </c>
      <c r="F5" s="38">
        <v>700</v>
      </c>
      <c r="G5" s="1" t="e">
        <f>Freight</f>
        <v>#REF!</v>
      </c>
      <c r="H5" s="1" t="e">
        <f>DropShip</f>
        <v>#REF!</v>
      </c>
      <c r="I5" s="1" t="e">
        <f>EnergyStar</f>
        <v>#REF!</v>
      </c>
      <c r="J5" s="1" t="s">
        <v>75</v>
      </c>
      <c r="K5" s="1" t="s">
        <v>78</v>
      </c>
      <c r="L5" s="37" t="e">
        <f t="shared" si="1"/>
        <v>#REF!</v>
      </c>
      <c r="M5" s="1" t="e">
        <f>#REF!</f>
        <v>#REF!</v>
      </c>
      <c r="N5" s="1"/>
      <c r="O5" s="1" t="e">
        <f>InfoComm_Number</f>
        <v>#REF!</v>
      </c>
      <c r="P5" s="1"/>
    </row>
    <row r="6" spans="1:16" ht="42" customHeight="1" x14ac:dyDescent="0.3">
      <c r="A6" s="1" t="e">
        <f t="shared" si="2"/>
        <v>#REF!</v>
      </c>
      <c r="B6" s="5" t="e">
        <f t="shared" si="0"/>
        <v>#REF!</v>
      </c>
      <c r="C6" s="2" t="s">
        <v>3602</v>
      </c>
      <c r="D6" s="1" t="s">
        <v>3603</v>
      </c>
      <c r="E6" s="1" t="s">
        <v>55</v>
      </c>
      <c r="F6" s="38">
        <v>2000</v>
      </c>
      <c r="G6" s="1" t="s">
        <v>6</v>
      </c>
      <c r="H6" s="1" t="s">
        <v>75</v>
      </c>
      <c r="I6" s="1" t="s">
        <v>75</v>
      </c>
      <c r="J6" s="1" t="s">
        <v>75</v>
      </c>
      <c r="K6" s="1" t="s">
        <v>3331</v>
      </c>
      <c r="L6" s="37" t="e">
        <f t="shared" si="1"/>
        <v>#REF!</v>
      </c>
      <c r="M6" s="1" t="s">
        <v>2952</v>
      </c>
      <c r="N6" s="1" t="s">
        <v>3331</v>
      </c>
      <c r="O6" s="1">
        <v>4911</v>
      </c>
      <c r="P6" s="1" t="s">
        <v>3533</v>
      </c>
    </row>
    <row r="7" spans="1:16" ht="42" customHeight="1" x14ac:dyDescent="0.3">
      <c r="A7" s="1" t="e">
        <f t="shared" si="2"/>
        <v>#REF!</v>
      </c>
      <c r="B7" s="5" t="e">
        <f t="shared" si="0"/>
        <v>#REF!</v>
      </c>
      <c r="C7" s="2" t="s">
        <v>2957</v>
      </c>
      <c r="D7" s="1" t="s">
        <v>2958</v>
      </c>
      <c r="E7" s="1" t="s">
        <v>55</v>
      </c>
      <c r="F7" s="38">
        <v>120</v>
      </c>
      <c r="G7" s="1" t="e">
        <f>Freight</f>
        <v>#REF!</v>
      </c>
      <c r="H7" s="1" t="e">
        <f>DropShip</f>
        <v>#REF!</v>
      </c>
      <c r="I7" s="1" t="e">
        <f>EnergyStar</f>
        <v>#REF!</v>
      </c>
      <c r="J7" s="1" t="s">
        <v>75</v>
      </c>
      <c r="K7" s="1" t="s">
        <v>78</v>
      </c>
      <c r="L7" s="37" t="e">
        <f t="shared" si="1"/>
        <v>#REF!</v>
      </c>
      <c r="M7" s="1" t="e">
        <f>#REF!</f>
        <v>#REF!</v>
      </c>
      <c r="N7" s="1"/>
      <c r="O7" s="1" t="e">
        <f>InfoComm_Number</f>
        <v>#REF!</v>
      </c>
      <c r="P7" s="1"/>
    </row>
    <row r="8" spans="1:16" ht="42" customHeight="1" x14ac:dyDescent="0.3">
      <c r="A8" s="1" t="e">
        <f t="shared" si="2"/>
        <v>#REF!</v>
      </c>
      <c r="B8" s="5" t="e">
        <f t="shared" si="0"/>
        <v>#REF!</v>
      </c>
      <c r="C8" s="2" t="s">
        <v>2959</v>
      </c>
      <c r="D8" s="1" t="s">
        <v>2960</v>
      </c>
      <c r="E8" s="1" t="s">
        <v>55</v>
      </c>
      <c r="F8" s="38">
        <v>60</v>
      </c>
      <c r="G8" s="1" t="e">
        <f>Freight</f>
        <v>#REF!</v>
      </c>
      <c r="H8" s="1" t="e">
        <f>DropShip</f>
        <v>#REF!</v>
      </c>
      <c r="I8" s="1" t="e">
        <f>EnergyStar</f>
        <v>#REF!</v>
      </c>
      <c r="J8" s="1" t="s">
        <v>75</v>
      </c>
      <c r="K8" s="1" t="s">
        <v>78</v>
      </c>
      <c r="L8" s="37" t="e">
        <f t="shared" si="1"/>
        <v>#REF!</v>
      </c>
      <c r="M8" s="1" t="e">
        <f>#REF!</f>
        <v>#REF!</v>
      </c>
      <c r="N8" s="1"/>
      <c r="O8" s="1" t="e">
        <f>InfoComm_Number</f>
        <v>#REF!</v>
      </c>
      <c r="P8" s="1"/>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B640-BB8A-4AC4-A7D9-D2018C65101A}">
  <dimension ref="A1:AB47"/>
  <sheetViews>
    <sheetView workbookViewId="0">
      <pane xSplit="4" ySplit="1" topLeftCell="E2" activePane="bottomRight" state="frozen"/>
      <selection pane="topRight" activeCell="E1" sqref="E1"/>
      <selection pane="bottomLeft" activeCell="A2" sqref="A2"/>
      <selection pane="bottomRight" activeCell="K5" sqref="K5"/>
    </sheetView>
  </sheetViews>
  <sheetFormatPr defaultColWidth="8.88671875" defaultRowHeight="13.8" x14ac:dyDescent="0.3"/>
  <cols>
    <col min="1" max="1" width="17.5546875" style="1" customWidth="1"/>
    <col min="2" max="2" width="19.5546875" style="1" customWidth="1"/>
    <col min="3" max="3" width="15.5546875" style="2" customWidth="1"/>
    <col min="4" max="4" width="29.5546875" style="1" customWidth="1"/>
    <col min="5" max="5" width="11.109375" style="1" customWidth="1"/>
    <col min="6" max="6" width="14" style="1" customWidth="1"/>
    <col min="7" max="7" width="20.109375" style="1" customWidth="1"/>
    <col min="8" max="8" width="56.33203125" style="1" customWidth="1"/>
    <col min="9" max="9" width="34.44140625" style="1" customWidth="1"/>
    <col min="10" max="10" width="17" style="1" customWidth="1"/>
    <col min="11" max="11" width="41.5546875" style="1" customWidth="1"/>
    <col min="12" max="12" width="22.33203125" style="1" bestFit="1" customWidth="1"/>
    <col min="13" max="13" width="19.88671875" style="1" customWidth="1"/>
    <col min="14" max="14" width="10" style="1" customWidth="1"/>
    <col min="15" max="15" width="9.44140625" style="1" customWidth="1"/>
    <col min="16" max="16" width="14.5546875" style="1" customWidth="1"/>
    <col min="17" max="17" width="10.5546875" style="1" customWidth="1"/>
    <col min="18" max="18" width="16" style="1" bestFit="1" customWidth="1"/>
    <col min="19" max="19" width="15.33203125" style="1" customWidth="1"/>
    <col min="20" max="20" width="12" style="1" customWidth="1"/>
    <col min="21" max="21" width="16.5546875" style="1" customWidth="1"/>
    <col min="22" max="22" width="22.88671875" style="1" customWidth="1"/>
    <col min="23" max="23" width="18" style="1" bestFit="1" customWidth="1"/>
    <col min="24" max="24" width="21" style="1" customWidth="1"/>
    <col min="25" max="26" width="15.33203125" style="1" customWidth="1"/>
    <col min="27" max="27" width="20.44140625" style="1" customWidth="1"/>
    <col min="28" max="28" width="45" style="1" customWidth="1"/>
    <col min="29" max="16384" width="8.88671875" style="1"/>
  </cols>
  <sheetData>
    <row r="1" spans="1:28" s="17" customFormat="1" ht="31.2" x14ac:dyDescent="0.3">
      <c r="A1" s="17" t="s">
        <v>8</v>
      </c>
      <c r="B1" s="17" t="s">
        <v>9</v>
      </c>
      <c r="C1" s="18" t="s">
        <v>10</v>
      </c>
      <c r="D1" s="17" t="s">
        <v>11</v>
      </c>
      <c r="E1" s="17" t="s">
        <v>12</v>
      </c>
      <c r="F1" s="17" t="s">
        <v>13</v>
      </c>
      <c r="G1" s="17" t="s">
        <v>26</v>
      </c>
      <c r="H1" s="17" t="s">
        <v>27</v>
      </c>
      <c r="I1" s="17" t="s">
        <v>28</v>
      </c>
      <c r="J1" s="17" t="s">
        <v>32</v>
      </c>
      <c r="K1" s="17" t="s">
        <v>35</v>
      </c>
      <c r="L1" s="17" t="s">
        <v>36</v>
      </c>
      <c r="M1" s="17" t="s">
        <v>37</v>
      </c>
      <c r="N1" s="17" t="s">
        <v>38</v>
      </c>
      <c r="O1" s="17" t="s">
        <v>39</v>
      </c>
      <c r="P1" s="17" t="s">
        <v>40</v>
      </c>
      <c r="Q1" s="17" t="s">
        <v>41</v>
      </c>
      <c r="R1" s="17" t="s">
        <v>42</v>
      </c>
      <c r="S1" s="17" t="s">
        <v>43</v>
      </c>
      <c r="T1" s="17" t="s">
        <v>44</v>
      </c>
      <c r="U1" s="17" t="s">
        <v>45</v>
      </c>
      <c r="V1" s="17" t="s">
        <v>2961</v>
      </c>
      <c r="W1" s="17" t="s">
        <v>47</v>
      </c>
      <c r="X1" s="17" t="s">
        <v>48</v>
      </c>
      <c r="Y1" s="17" t="s">
        <v>49</v>
      </c>
      <c r="Z1" s="17" t="s">
        <v>50</v>
      </c>
      <c r="AA1" s="17" t="s">
        <v>51</v>
      </c>
      <c r="AB1" s="17" t="s">
        <v>52</v>
      </c>
    </row>
    <row r="2" spans="1:28" ht="42" customHeight="1" x14ac:dyDescent="0.3">
      <c r="A2" s="1" t="e">
        <f t="shared" ref="A2:A43" si="0">Company</f>
        <v>#REF!</v>
      </c>
      <c r="B2" s="5" t="e">
        <f t="shared" ref="B2:B43" si="1">Effectivity_Date</f>
        <v>#REF!</v>
      </c>
      <c r="C2" s="47" t="s">
        <v>2962</v>
      </c>
      <c r="D2" s="7" t="s">
        <v>2963</v>
      </c>
      <c r="E2" s="7" t="s">
        <v>55</v>
      </c>
      <c r="F2" s="8">
        <v>1090</v>
      </c>
      <c r="G2" s="7" t="str">
        <f>Table15[[#This Row],[Short Description]]</f>
        <v>Vocia AM-600</v>
      </c>
      <c r="H2" s="7" t="s">
        <v>2964</v>
      </c>
      <c r="I2" s="7" t="s">
        <v>2965</v>
      </c>
      <c r="J2" s="7" t="s">
        <v>2966</v>
      </c>
      <c r="K2" s="7" t="s">
        <v>61</v>
      </c>
      <c r="L2" s="7"/>
      <c r="M2" s="8">
        <f t="shared" ref="M2:M43" si="2">F2</f>
        <v>1090</v>
      </c>
      <c r="N2" s="7"/>
      <c r="O2" s="7"/>
      <c r="P2" s="7"/>
      <c r="Q2" s="7"/>
      <c r="R2" s="7" t="e">
        <f t="shared" ref="R2:R43" si="3">FOB</f>
        <v>#REF!</v>
      </c>
      <c r="S2" s="7" t="e">
        <f t="shared" ref="S2:S43" si="4">Freight</f>
        <v>#REF!</v>
      </c>
      <c r="T2" s="7" t="e">
        <f t="shared" ref="T2:T43" si="5">DropShip</f>
        <v>#REF!</v>
      </c>
      <c r="U2" s="1" t="e">
        <f t="shared" ref="U2:U43" si="6">EnergyStar</f>
        <v>#REF!</v>
      </c>
      <c r="V2" s="1" t="s">
        <v>56</v>
      </c>
      <c r="W2" s="1" t="s">
        <v>63</v>
      </c>
      <c r="X2" s="11" t="e">
        <f t="shared" ref="X2:X43" si="7">URL</f>
        <v>#REF!</v>
      </c>
      <c r="Y2" s="7" t="str">
        <f>Table15[[#This Row],[Manufacturer''s Category]]</f>
        <v>Vocia</v>
      </c>
      <c r="Z2" s="7"/>
      <c r="AA2" s="7" t="e">
        <f t="shared" ref="AA2:AA43" si="8">InfoComm_Number</f>
        <v>#REF!</v>
      </c>
      <c r="AB2" s="7" t="s">
        <v>2967</v>
      </c>
    </row>
    <row r="3" spans="1:28" ht="42" customHeight="1" x14ac:dyDescent="0.3">
      <c r="A3" s="1" t="e">
        <f t="shared" si="0"/>
        <v>#REF!</v>
      </c>
      <c r="B3" s="5" t="e">
        <f t="shared" si="1"/>
        <v>#REF!</v>
      </c>
      <c r="C3" s="47" t="s">
        <v>2968</v>
      </c>
      <c r="D3" s="7" t="s">
        <v>2969</v>
      </c>
      <c r="E3" s="7" t="s">
        <v>55</v>
      </c>
      <c r="F3" s="8">
        <v>1090</v>
      </c>
      <c r="G3" s="7" t="str">
        <f>Table15[[#This Row],[Short Description]]</f>
        <v>Vocia AM-600 CK</v>
      </c>
      <c r="H3" s="7" t="s">
        <v>2970</v>
      </c>
      <c r="I3" s="7" t="s">
        <v>2965</v>
      </c>
      <c r="J3" s="7" t="s">
        <v>2966</v>
      </c>
      <c r="K3" s="7" t="s">
        <v>61</v>
      </c>
      <c r="L3" s="7"/>
      <c r="M3" s="8">
        <f t="shared" si="2"/>
        <v>1090</v>
      </c>
      <c r="N3" s="7"/>
      <c r="O3" s="7"/>
      <c r="P3" s="7"/>
      <c r="Q3" s="7"/>
      <c r="R3" s="7" t="e">
        <f t="shared" si="3"/>
        <v>#REF!</v>
      </c>
      <c r="S3" s="7" t="e">
        <f t="shared" si="4"/>
        <v>#REF!</v>
      </c>
      <c r="T3" s="7" t="e">
        <f t="shared" si="5"/>
        <v>#REF!</v>
      </c>
      <c r="U3" s="1" t="e">
        <f t="shared" si="6"/>
        <v>#REF!</v>
      </c>
      <c r="V3" s="1" t="s">
        <v>56</v>
      </c>
      <c r="W3" s="1" t="s">
        <v>63</v>
      </c>
      <c r="X3" s="11" t="e">
        <f t="shared" si="7"/>
        <v>#REF!</v>
      </c>
      <c r="Y3" s="7" t="str">
        <f>Table15[[#This Row],[Manufacturer''s Category]]</f>
        <v>Vocia</v>
      </c>
      <c r="Z3" s="7"/>
      <c r="AA3" s="7" t="e">
        <f t="shared" si="8"/>
        <v>#REF!</v>
      </c>
      <c r="AB3" s="10"/>
    </row>
    <row r="4" spans="1:28" ht="42" customHeight="1" x14ac:dyDescent="0.3">
      <c r="A4" s="1" t="e">
        <f t="shared" si="0"/>
        <v>#REF!</v>
      </c>
      <c r="B4" s="5" t="e">
        <f t="shared" si="1"/>
        <v>#REF!</v>
      </c>
      <c r="C4" s="47" t="s">
        <v>2971</v>
      </c>
      <c r="D4" s="7" t="s">
        <v>2972</v>
      </c>
      <c r="E4" s="7" t="s">
        <v>55</v>
      </c>
      <c r="F4" s="8">
        <v>1266</v>
      </c>
      <c r="G4" s="7" t="str">
        <f>Table15[[#This Row],[Short Description]]</f>
        <v>Vocia AM-600c</v>
      </c>
      <c r="H4" s="7" t="s">
        <v>2973</v>
      </c>
      <c r="I4" s="7" t="s">
        <v>2965</v>
      </c>
      <c r="J4" s="7" t="s">
        <v>2966</v>
      </c>
      <c r="K4" s="7" t="s">
        <v>61</v>
      </c>
      <c r="L4" s="7"/>
      <c r="M4" s="8">
        <f t="shared" si="2"/>
        <v>1266</v>
      </c>
      <c r="N4" s="7"/>
      <c r="O4" s="7"/>
      <c r="P4" s="7"/>
      <c r="Q4" s="7"/>
      <c r="R4" s="7" t="e">
        <f t="shared" si="3"/>
        <v>#REF!</v>
      </c>
      <c r="S4" s="7" t="e">
        <f t="shared" si="4"/>
        <v>#REF!</v>
      </c>
      <c r="T4" s="7" t="e">
        <f t="shared" si="5"/>
        <v>#REF!</v>
      </c>
      <c r="U4" s="1" t="e">
        <f t="shared" si="6"/>
        <v>#REF!</v>
      </c>
      <c r="V4" s="1" t="s">
        <v>56</v>
      </c>
      <c r="W4" s="1" t="s">
        <v>63</v>
      </c>
      <c r="X4" s="11" t="e">
        <f t="shared" si="7"/>
        <v>#REF!</v>
      </c>
      <c r="Y4" s="7" t="str">
        <f>Table15[[#This Row],[Manufacturer''s Category]]</f>
        <v>Vocia</v>
      </c>
      <c r="Z4" s="7"/>
      <c r="AA4" s="7" t="e">
        <f t="shared" si="8"/>
        <v>#REF!</v>
      </c>
      <c r="AB4" s="7" t="s">
        <v>2967</v>
      </c>
    </row>
    <row r="5" spans="1:28" ht="42" customHeight="1" x14ac:dyDescent="0.3">
      <c r="A5" s="1" t="e">
        <f t="shared" si="0"/>
        <v>#REF!</v>
      </c>
      <c r="B5" s="5" t="e">
        <f t="shared" si="1"/>
        <v>#REF!</v>
      </c>
      <c r="C5" s="47" t="s">
        <v>2974</v>
      </c>
      <c r="D5" s="7" t="s">
        <v>2975</v>
      </c>
      <c r="E5" s="7" t="s">
        <v>55</v>
      </c>
      <c r="F5" s="8">
        <v>1266</v>
      </c>
      <c r="G5" s="7" t="str">
        <f>Table15[[#This Row],[Short Description]]</f>
        <v>Vocia AM-600c CK</v>
      </c>
      <c r="H5" s="7" t="s">
        <v>2976</v>
      </c>
      <c r="I5" s="7" t="s">
        <v>2965</v>
      </c>
      <c r="J5" s="7" t="s">
        <v>2966</v>
      </c>
      <c r="K5" s="7" t="s">
        <v>61</v>
      </c>
      <c r="L5" s="7"/>
      <c r="M5" s="8">
        <f t="shared" si="2"/>
        <v>1266</v>
      </c>
      <c r="N5" s="7"/>
      <c r="O5" s="7"/>
      <c r="P5" s="7"/>
      <c r="Q5" s="7"/>
      <c r="R5" s="7" t="e">
        <f t="shared" si="3"/>
        <v>#REF!</v>
      </c>
      <c r="S5" s="7" t="e">
        <f t="shared" si="4"/>
        <v>#REF!</v>
      </c>
      <c r="T5" s="7" t="e">
        <f t="shared" si="5"/>
        <v>#REF!</v>
      </c>
      <c r="U5" s="1" t="e">
        <f t="shared" si="6"/>
        <v>#REF!</v>
      </c>
      <c r="V5" s="1" t="s">
        <v>56</v>
      </c>
      <c r="W5" s="1" t="s">
        <v>63</v>
      </c>
      <c r="X5" s="11" t="e">
        <f t="shared" si="7"/>
        <v>#REF!</v>
      </c>
      <c r="Y5" s="7" t="str">
        <f>Table15[[#This Row],[Manufacturer''s Category]]</f>
        <v>Vocia</v>
      </c>
      <c r="Z5" s="7"/>
      <c r="AA5" s="7" t="e">
        <f t="shared" si="8"/>
        <v>#REF!</v>
      </c>
    </row>
    <row r="6" spans="1:28" ht="42" customHeight="1" x14ac:dyDescent="0.3">
      <c r="A6" s="1" t="e">
        <f t="shared" si="0"/>
        <v>#REF!</v>
      </c>
      <c r="B6" s="5" t="e">
        <f t="shared" si="1"/>
        <v>#REF!</v>
      </c>
      <c r="C6" s="47" t="s">
        <v>2977</v>
      </c>
      <c r="D6" s="7" t="s">
        <v>2978</v>
      </c>
      <c r="E6" s="7" t="s">
        <v>55</v>
      </c>
      <c r="F6" s="8">
        <v>1034</v>
      </c>
      <c r="G6" s="7" t="str">
        <f>Table15[[#This Row],[Short Description]]</f>
        <v>Vocia ANC-1</v>
      </c>
      <c r="H6" s="7" t="s">
        <v>2979</v>
      </c>
      <c r="I6" s="7" t="s">
        <v>2980</v>
      </c>
      <c r="J6" s="7" t="s">
        <v>2966</v>
      </c>
      <c r="K6" s="7" t="s">
        <v>61</v>
      </c>
      <c r="L6" s="7"/>
      <c r="M6" s="8">
        <f t="shared" si="2"/>
        <v>1034</v>
      </c>
      <c r="N6" s="7" t="s">
        <v>2851</v>
      </c>
      <c r="O6" s="7"/>
      <c r="P6" s="7"/>
      <c r="Q6" s="7"/>
      <c r="R6" s="7" t="e">
        <f t="shared" si="3"/>
        <v>#REF!</v>
      </c>
      <c r="S6" s="7" t="e">
        <f t="shared" si="4"/>
        <v>#REF!</v>
      </c>
      <c r="T6" s="7" t="e">
        <f t="shared" si="5"/>
        <v>#REF!</v>
      </c>
      <c r="U6" s="1" t="e">
        <f t="shared" si="6"/>
        <v>#REF!</v>
      </c>
      <c r="V6" s="1" t="s">
        <v>56</v>
      </c>
      <c r="W6" s="1" t="s">
        <v>63</v>
      </c>
      <c r="X6" s="11" t="e">
        <f t="shared" si="7"/>
        <v>#REF!</v>
      </c>
      <c r="Y6" s="7" t="str">
        <f>Table15[[#This Row],[Manufacturer''s Category]]</f>
        <v>Vocia</v>
      </c>
      <c r="Z6" s="7"/>
      <c r="AA6" s="7" t="e">
        <f t="shared" si="8"/>
        <v>#REF!</v>
      </c>
    </row>
    <row r="7" spans="1:28" ht="42" customHeight="1" x14ac:dyDescent="0.3">
      <c r="A7" s="1" t="e">
        <f t="shared" si="0"/>
        <v>#REF!</v>
      </c>
      <c r="B7" s="5" t="e">
        <f t="shared" si="1"/>
        <v>#REF!</v>
      </c>
      <c r="C7" s="48" t="s">
        <v>2981</v>
      </c>
      <c r="D7" s="12" t="s">
        <v>2982</v>
      </c>
      <c r="E7" s="12" t="s">
        <v>55</v>
      </c>
      <c r="F7" s="28">
        <v>1376</v>
      </c>
      <c r="G7" s="7" t="str">
        <f>Table15[[#This Row],[Short Description]]</f>
        <v>Vocia CI-1</v>
      </c>
      <c r="H7" s="12" t="s">
        <v>2983</v>
      </c>
      <c r="I7" s="1" t="s">
        <v>2984</v>
      </c>
      <c r="J7" s="12" t="s">
        <v>2966</v>
      </c>
      <c r="K7" s="12" t="s">
        <v>61</v>
      </c>
      <c r="L7" s="12"/>
      <c r="M7" s="8">
        <f t="shared" si="2"/>
        <v>1376</v>
      </c>
      <c r="N7" s="12"/>
      <c r="O7" s="12"/>
      <c r="P7" s="12"/>
      <c r="Q7" s="12"/>
      <c r="R7" s="7" t="e">
        <f t="shared" si="3"/>
        <v>#REF!</v>
      </c>
      <c r="S7" s="7" t="e">
        <f t="shared" si="4"/>
        <v>#REF!</v>
      </c>
      <c r="T7" s="7" t="e">
        <f t="shared" si="5"/>
        <v>#REF!</v>
      </c>
      <c r="U7" s="1" t="e">
        <f t="shared" si="6"/>
        <v>#REF!</v>
      </c>
      <c r="V7" s="1" t="s">
        <v>56</v>
      </c>
      <c r="W7" s="1" t="s">
        <v>63</v>
      </c>
      <c r="X7" s="11" t="e">
        <f t="shared" si="7"/>
        <v>#REF!</v>
      </c>
      <c r="Y7" s="7" t="str">
        <f>Table15[[#This Row],[Manufacturer''s Category]]</f>
        <v>Vocia</v>
      </c>
      <c r="Z7" s="12"/>
      <c r="AA7" s="7" t="e">
        <f t="shared" si="8"/>
        <v>#REF!</v>
      </c>
      <c r="AB7" s="14"/>
    </row>
    <row r="8" spans="1:28" ht="42" customHeight="1" x14ac:dyDescent="0.3">
      <c r="A8" s="1" t="e">
        <f t="shared" si="0"/>
        <v>#REF!</v>
      </c>
      <c r="B8" s="5" t="e">
        <f t="shared" si="1"/>
        <v>#REF!</v>
      </c>
      <c r="C8" s="45" t="s">
        <v>2985</v>
      </c>
      <c r="D8" s="1" t="s">
        <v>2986</v>
      </c>
      <c r="E8" s="1" t="s">
        <v>55</v>
      </c>
      <c r="F8" s="6">
        <v>2200</v>
      </c>
      <c r="G8" s="7" t="str">
        <f>Table15[[#This Row],[Short Description]]</f>
        <v>Vocia DS-10</v>
      </c>
      <c r="H8" s="1" t="s">
        <v>3373</v>
      </c>
      <c r="I8" s="1" t="s">
        <v>2987</v>
      </c>
      <c r="J8" s="1" t="s">
        <v>2966</v>
      </c>
      <c r="K8" s="1" t="s">
        <v>61</v>
      </c>
      <c r="M8" s="6">
        <f t="shared" si="2"/>
        <v>2200</v>
      </c>
      <c r="R8" s="7" t="e">
        <f t="shared" si="3"/>
        <v>#REF!</v>
      </c>
      <c r="S8" s="7" t="e">
        <f t="shared" si="4"/>
        <v>#REF!</v>
      </c>
      <c r="T8" s="7" t="e">
        <f t="shared" si="5"/>
        <v>#REF!</v>
      </c>
      <c r="U8" s="1" t="e">
        <f t="shared" si="6"/>
        <v>#REF!</v>
      </c>
      <c r="V8" s="1" t="s">
        <v>56</v>
      </c>
      <c r="W8" s="1" t="s">
        <v>63</v>
      </c>
      <c r="X8" s="11" t="e">
        <f t="shared" si="7"/>
        <v>#REF!</v>
      </c>
      <c r="Y8" s="7" t="str">
        <f>Table15[[#This Row],[Manufacturer''s Category]]</f>
        <v>Vocia</v>
      </c>
      <c r="AA8" s="7" t="e">
        <f t="shared" si="8"/>
        <v>#REF!</v>
      </c>
    </row>
    <row r="9" spans="1:28" ht="42" customHeight="1" x14ac:dyDescent="0.3">
      <c r="A9" s="1" t="e">
        <f t="shared" si="0"/>
        <v>#REF!</v>
      </c>
      <c r="B9" s="5" t="e">
        <f t="shared" si="1"/>
        <v>#REF!</v>
      </c>
      <c r="C9" s="45" t="s">
        <v>2988</v>
      </c>
      <c r="D9" s="1" t="s">
        <v>2989</v>
      </c>
      <c r="E9" s="1" t="s">
        <v>55</v>
      </c>
      <c r="F9" s="6">
        <v>2090</v>
      </c>
      <c r="G9" s="7" t="str">
        <f>Table15[[#This Row],[Short Description]]</f>
        <v>Vocia DS-4</v>
      </c>
      <c r="H9" s="1" t="s">
        <v>3374</v>
      </c>
      <c r="I9" s="1" t="s">
        <v>2987</v>
      </c>
      <c r="J9" s="1" t="s">
        <v>2966</v>
      </c>
      <c r="K9" s="1" t="s">
        <v>61</v>
      </c>
      <c r="M9" s="6">
        <f t="shared" si="2"/>
        <v>2090</v>
      </c>
      <c r="R9" s="7" t="e">
        <f t="shared" si="3"/>
        <v>#REF!</v>
      </c>
      <c r="S9" s="7" t="e">
        <f t="shared" si="4"/>
        <v>#REF!</v>
      </c>
      <c r="T9" s="7" t="e">
        <f t="shared" si="5"/>
        <v>#REF!</v>
      </c>
      <c r="U9" s="1" t="e">
        <f t="shared" si="6"/>
        <v>#REF!</v>
      </c>
      <c r="V9" s="1" t="s">
        <v>56</v>
      </c>
      <c r="W9" s="1" t="s">
        <v>63</v>
      </c>
      <c r="X9" s="11" t="e">
        <f t="shared" si="7"/>
        <v>#REF!</v>
      </c>
      <c r="Y9" s="7" t="str">
        <f>Table15[[#This Row],[Manufacturer''s Category]]</f>
        <v>Vocia</v>
      </c>
      <c r="AA9" s="7" t="e">
        <f t="shared" si="8"/>
        <v>#REF!</v>
      </c>
    </row>
    <row r="10" spans="1:28" ht="42" customHeight="1" x14ac:dyDescent="0.3">
      <c r="A10" s="1" t="e">
        <f t="shared" si="0"/>
        <v>#REF!</v>
      </c>
      <c r="B10" s="5" t="e">
        <f t="shared" si="1"/>
        <v>#REF!</v>
      </c>
      <c r="C10" s="45" t="s">
        <v>2990</v>
      </c>
      <c r="D10" s="1" t="s">
        <v>2991</v>
      </c>
      <c r="E10" s="1" t="s">
        <v>55</v>
      </c>
      <c r="F10" s="6">
        <v>550</v>
      </c>
      <c r="G10" s="7" t="str">
        <f>Table15[[#This Row],[Short Description]]</f>
        <v>Vocia ELD-1</v>
      </c>
      <c r="H10" s="1" t="s">
        <v>2992</v>
      </c>
      <c r="I10" s="7" t="s">
        <v>2980</v>
      </c>
      <c r="J10" s="1" t="s">
        <v>2966</v>
      </c>
      <c r="K10" s="1" t="s">
        <v>61</v>
      </c>
      <c r="M10" s="6">
        <f t="shared" si="2"/>
        <v>550</v>
      </c>
      <c r="R10" s="7" t="e">
        <f t="shared" si="3"/>
        <v>#REF!</v>
      </c>
      <c r="S10" s="7" t="e">
        <f t="shared" si="4"/>
        <v>#REF!</v>
      </c>
      <c r="T10" s="7" t="e">
        <f t="shared" si="5"/>
        <v>#REF!</v>
      </c>
      <c r="U10" s="1" t="e">
        <f t="shared" si="6"/>
        <v>#REF!</v>
      </c>
      <c r="V10" s="1" t="s">
        <v>56</v>
      </c>
      <c r="W10" s="1" t="s">
        <v>63</v>
      </c>
      <c r="X10" s="11" t="e">
        <f t="shared" si="7"/>
        <v>#REF!</v>
      </c>
      <c r="Y10" s="7" t="str">
        <f>Table15[[#This Row],[Manufacturer''s Category]]</f>
        <v>Vocia</v>
      </c>
      <c r="AA10" s="7" t="e">
        <f t="shared" si="8"/>
        <v>#REF!</v>
      </c>
    </row>
    <row r="11" spans="1:28" ht="42" customHeight="1" x14ac:dyDescent="0.3">
      <c r="A11" s="1" t="e">
        <f t="shared" si="0"/>
        <v>#REF!</v>
      </c>
      <c r="B11" s="5" t="e">
        <f t="shared" si="1"/>
        <v>#REF!</v>
      </c>
      <c r="C11" s="45" t="s">
        <v>2993</v>
      </c>
      <c r="D11" s="1" t="s">
        <v>2994</v>
      </c>
      <c r="E11" s="1" t="s">
        <v>55</v>
      </c>
      <c r="F11" s="6">
        <v>2200</v>
      </c>
      <c r="G11" s="7" t="str">
        <f>Table15[[#This Row],[Short Description]]</f>
        <v>Vocia EWS-10</v>
      </c>
      <c r="H11" s="1" t="s">
        <v>2995</v>
      </c>
      <c r="I11" s="1" t="s">
        <v>2987</v>
      </c>
      <c r="J11" s="1" t="s">
        <v>2966</v>
      </c>
      <c r="K11" s="1" t="s">
        <v>61</v>
      </c>
      <c r="M11" s="6">
        <f t="shared" si="2"/>
        <v>2200</v>
      </c>
      <c r="R11" s="7" t="e">
        <f t="shared" si="3"/>
        <v>#REF!</v>
      </c>
      <c r="S11" s="7" t="e">
        <f t="shared" si="4"/>
        <v>#REF!</v>
      </c>
      <c r="T11" s="7" t="e">
        <f t="shared" si="5"/>
        <v>#REF!</v>
      </c>
      <c r="U11" s="1" t="e">
        <f t="shared" si="6"/>
        <v>#REF!</v>
      </c>
      <c r="V11" s="1" t="s">
        <v>56</v>
      </c>
      <c r="W11" s="1" t="s">
        <v>63</v>
      </c>
      <c r="X11" s="11" t="e">
        <f t="shared" si="7"/>
        <v>#REF!</v>
      </c>
      <c r="Y11" s="7" t="str">
        <f>Table15[[#This Row],[Manufacturer''s Category]]</f>
        <v>Vocia</v>
      </c>
      <c r="AA11" s="7" t="e">
        <f t="shared" si="8"/>
        <v>#REF!</v>
      </c>
    </row>
    <row r="12" spans="1:28" ht="42" customHeight="1" x14ac:dyDescent="0.3">
      <c r="A12" s="1" t="e">
        <f t="shared" si="0"/>
        <v>#REF!</v>
      </c>
      <c r="B12" s="5" t="e">
        <f t="shared" si="1"/>
        <v>#REF!</v>
      </c>
      <c r="C12" s="45" t="s">
        <v>2996</v>
      </c>
      <c r="D12" s="1" t="s">
        <v>2997</v>
      </c>
      <c r="E12" s="1" t="s">
        <v>55</v>
      </c>
      <c r="F12" s="6">
        <v>2090</v>
      </c>
      <c r="G12" s="7" t="str">
        <f>Table15[[#This Row],[Short Description]]</f>
        <v>Vocia EWS-4</v>
      </c>
      <c r="H12" s="1" t="s">
        <v>2998</v>
      </c>
      <c r="I12" s="1" t="s">
        <v>2987</v>
      </c>
      <c r="J12" s="1" t="s">
        <v>2966</v>
      </c>
      <c r="K12" s="1" t="s">
        <v>61</v>
      </c>
      <c r="M12" s="6">
        <f t="shared" si="2"/>
        <v>2090</v>
      </c>
      <c r="R12" s="7" t="e">
        <f t="shared" si="3"/>
        <v>#REF!</v>
      </c>
      <c r="S12" s="7" t="e">
        <f t="shared" si="4"/>
        <v>#REF!</v>
      </c>
      <c r="T12" s="7" t="e">
        <f t="shared" si="5"/>
        <v>#REF!</v>
      </c>
      <c r="U12" s="1" t="e">
        <f t="shared" si="6"/>
        <v>#REF!</v>
      </c>
      <c r="V12" s="1" t="s">
        <v>56</v>
      </c>
      <c r="W12" s="1" t="s">
        <v>63</v>
      </c>
      <c r="X12" s="11" t="e">
        <f t="shared" si="7"/>
        <v>#REF!</v>
      </c>
      <c r="Y12" s="7" t="str">
        <f>Table15[[#This Row],[Manufacturer''s Category]]</f>
        <v>Vocia</v>
      </c>
      <c r="AA12" s="7" t="e">
        <f t="shared" si="8"/>
        <v>#REF!</v>
      </c>
    </row>
    <row r="13" spans="1:28" ht="42" customHeight="1" x14ac:dyDescent="0.3">
      <c r="A13" s="1" t="e">
        <f t="shared" si="0"/>
        <v>#REF!</v>
      </c>
      <c r="B13" s="5" t="e">
        <f t="shared" si="1"/>
        <v>#REF!</v>
      </c>
      <c r="C13" s="45" t="s">
        <v>2999</v>
      </c>
      <c r="D13" s="1" t="s">
        <v>3000</v>
      </c>
      <c r="E13" s="1" t="s">
        <v>55</v>
      </c>
      <c r="F13" s="6">
        <v>1982</v>
      </c>
      <c r="G13" s="7" t="str">
        <f>Table15[[#This Row],[Short Description]]</f>
        <v>Vocia GPIO-1</v>
      </c>
      <c r="H13" s="1" t="s">
        <v>3001</v>
      </c>
      <c r="I13" s="7" t="s">
        <v>2980</v>
      </c>
      <c r="J13" s="1" t="s">
        <v>2966</v>
      </c>
      <c r="K13" s="1" t="s">
        <v>61</v>
      </c>
      <c r="M13" s="6">
        <f t="shared" si="2"/>
        <v>1982</v>
      </c>
      <c r="R13" s="7" t="e">
        <f t="shared" si="3"/>
        <v>#REF!</v>
      </c>
      <c r="S13" s="7" t="e">
        <f t="shared" si="4"/>
        <v>#REF!</v>
      </c>
      <c r="T13" s="7" t="e">
        <f t="shared" si="5"/>
        <v>#REF!</v>
      </c>
      <c r="U13" s="1" t="e">
        <f t="shared" si="6"/>
        <v>#REF!</v>
      </c>
      <c r="V13" s="1" t="s">
        <v>56</v>
      </c>
      <c r="W13" s="1" t="s">
        <v>63</v>
      </c>
      <c r="X13" s="11" t="e">
        <f t="shared" si="7"/>
        <v>#REF!</v>
      </c>
      <c r="Y13" s="7" t="str">
        <f>Table15[[#This Row],[Manufacturer''s Category]]</f>
        <v>Vocia</v>
      </c>
      <c r="AA13" s="7" t="e">
        <f t="shared" si="8"/>
        <v>#REF!</v>
      </c>
    </row>
    <row r="14" spans="1:28" ht="42" customHeight="1" x14ac:dyDescent="0.3">
      <c r="A14" s="1" t="e">
        <f t="shared" si="0"/>
        <v>#REF!</v>
      </c>
      <c r="B14" s="5" t="e">
        <f t="shared" si="1"/>
        <v>#REF!</v>
      </c>
      <c r="C14" s="45" t="s">
        <v>3002</v>
      </c>
      <c r="D14" s="1" t="s">
        <v>3003</v>
      </c>
      <c r="E14" s="1" t="s">
        <v>55</v>
      </c>
      <c r="F14" s="6">
        <v>848</v>
      </c>
      <c r="G14" s="7" t="str">
        <f>Table15[[#This Row],[Short Description]]</f>
        <v>Vocia IM-16 CK</v>
      </c>
      <c r="H14" s="1" t="s">
        <v>3004</v>
      </c>
      <c r="I14" s="1" t="s">
        <v>3005</v>
      </c>
      <c r="J14" s="1" t="s">
        <v>2966</v>
      </c>
      <c r="K14" s="1" t="s">
        <v>61</v>
      </c>
      <c r="M14" s="6">
        <f t="shared" si="2"/>
        <v>848</v>
      </c>
      <c r="R14" s="7" t="e">
        <f t="shared" si="3"/>
        <v>#REF!</v>
      </c>
      <c r="S14" s="7" t="e">
        <f t="shared" si="4"/>
        <v>#REF!</v>
      </c>
      <c r="T14" s="7" t="e">
        <f t="shared" si="5"/>
        <v>#REF!</v>
      </c>
      <c r="U14" s="1" t="e">
        <f t="shared" si="6"/>
        <v>#REF!</v>
      </c>
      <c r="V14" s="1" t="s">
        <v>59</v>
      </c>
      <c r="W14" s="1" t="s">
        <v>63</v>
      </c>
      <c r="X14" s="11" t="e">
        <f t="shared" si="7"/>
        <v>#REF!</v>
      </c>
      <c r="Y14" s="7" t="str">
        <f>Table15[[#This Row],[Manufacturer''s Category]]</f>
        <v>Vocia</v>
      </c>
      <c r="AA14" s="7" t="e">
        <f t="shared" si="8"/>
        <v>#REF!</v>
      </c>
    </row>
    <row r="15" spans="1:28" ht="42" customHeight="1" x14ac:dyDescent="0.3">
      <c r="A15" s="1" t="e">
        <f t="shared" si="0"/>
        <v>#REF!</v>
      </c>
      <c r="B15" s="5" t="e">
        <f t="shared" si="1"/>
        <v>#REF!</v>
      </c>
      <c r="C15" s="45" t="s">
        <v>3006</v>
      </c>
      <c r="D15" s="1" t="s">
        <v>3007</v>
      </c>
      <c r="E15" s="1" t="s">
        <v>55</v>
      </c>
      <c r="F15" s="6">
        <v>2420</v>
      </c>
      <c r="G15" s="7" t="str">
        <f>Table15[[#This Row],[Short Description]]</f>
        <v>Vocia LSI-16</v>
      </c>
      <c r="H15" s="1" t="s">
        <v>3008</v>
      </c>
      <c r="I15" s="1" t="s">
        <v>2984</v>
      </c>
      <c r="J15" s="1" t="s">
        <v>2966</v>
      </c>
      <c r="K15" s="1" t="s">
        <v>61</v>
      </c>
      <c r="M15" s="6">
        <f t="shared" si="2"/>
        <v>2420</v>
      </c>
      <c r="R15" s="7" t="e">
        <f t="shared" si="3"/>
        <v>#REF!</v>
      </c>
      <c r="S15" s="7" t="e">
        <f t="shared" si="4"/>
        <v>#REF!</v>
      </c>
      <c r="T15" s="7" t="e">
        <f t="shared" si="5"/>
        <v>#REF!</v>
      </c>
      <c r="U15" s="1" t="e">
        <f t="shared" si="6"/>
        <v>#REF!</v>
      </c>
      <c r="V15" s="1" t="s">
        <v>56</v>
      </c>
      <c r="W15" s="1" t="s">
        <v>63</v>
      </c>
      <c r="X15" s="11" t="e">
        <f t="shared" si="7"/>
        <v>#REF!</v>
      </c>
      <c r="Y15" s="7" t="str">
        <f>Table15[[#This Row],[Manufacturer''s Category]]</f>
        <v>Vocia</v>
      </c>
      <c r="AA15" s="7" t="e">
        <f t="shared" si="8"/>
        <v>#REF!</v>
      </c>
    </row>
    <row r="16" spans="1:28" ht="42" customHeight="1" x14ac:dyDescent="0.3">
      <c r="A16" s="1" t="e">
        <f t="shared" si="0"/>
        <v>#REF!</v>
      </c>
      <c r="B16" s="5" t="e">
        <f t="shared" si="1"/>
        <v>#REF!</v>
      </c>
      <c r="C16" s="45" t="s">
        <v>3009</v>
      </c>
      <c r="D16" s="1" t="s">
        <v>3010</v>
      </c>
      <c r="E16" s="1" t="s">
        <v>55</v>
      </c>
      <c r="F16" s="6">
        <v>3192</v>
      </c>
      <c r="G16" s="7" t="str">
        <f>Table15[[#This Row],[Short Description]]</f>
        <v>Vocia LSI-16e</v>
      </c>
      <c r="H16" s="1" t="s">
        <v>3011</v>
      </c>
      <c r="I16" s="1" t="s">
        <v>2984</v>
      </c>
      <c r="J16" s="1" t="s">
        <v>2966</v>
      </c>
      <c r="K16" s="1" t="s">
        <v>61</v>
      </c>
      <c r="M16" s="6">
        <f t="shared" si="2"/>
        <v>3192</v>
      </c>
      <c r="R16" s="7" t="e">
        <f t="shared" si="3"/>
        <v>#REF!</v>
      </c>
      <c r="S16" s="7" t="e">
        <f t="shared" si="4"/>
        <v>#REF!</v>
      </c>
      <c r="T16" s="7" t="e">
        <f t="shared" si="5"/>
        <v>#REF!</v>
      </c>
      <c r="U16" s="1" t="e">
        <f t="shared" si="6"/>
        <v>#REF!</v>
      </c>
      <c r="V16" s="1" t="s">
        <v>56</v>
      </c>
      <c r="W16" s="1" t="s">
        <v>63</v>
      </c>
      <c r="X16" s="11" t="e">
        <f t="shared" si="7"/>
        <v>#REF!</v>
      </c>
      <c r="Y16" s="7" t="str">
        <f>Table15[[#This Row],[Manufacturer''s Category]]</f>
        <v>Vocia</v>
      </c>
      <c r="AA16" s="7" t="e">
        <f t="shared" si="8"/>
        <v>#REF!</v>
      </c>
    </row>
    <row r="17" spans="1:28" ht="42" customHeight="1" x14ac:dyDescent="0.3">
      <c r="A17" s="1" t="e">
        <f t="shared" si="0"/>
        <v>#REF!</v>
      </c>
      <c r="B17" s="5" t="e">
        <f t="shared" si="1"/>
        <v>#REF!</v>
      </c>
      <c r="C17" s="49" t="s">
        <v>3012</v>
      </c>
      <c r="D17" s="1" t="s">
        <v>3013</v>
      </c>
      <c r="E17" s="1" t="s">
        <v>55</v>
      </c>
      <c r="F17" s="6">
        <v>8470</v>
      </c>
      <c r="G17" s="7" t="str">
        <f>Table15[[#This Row],[Short Description]]</f>
        <v>Vocia MS-1e</v>
      </c>
      <c r="H17" s="1" t="s">
        <v>3014</v>
      </c>
      <c r="I17" s="1" t="s">
        <v>2984</v>
      </c>
      <c r="J17" s="1" t="s">
        <v>2966</v>
      </c>
      <c r="K17" s="1" t="s">
        <v>61</v>
      </c>
      <c r="M17" s="6">
        <f t="shared" si="2"/>
        <v>8470</v>
      </c>
      <c r="R17" s="7" t="e">
        <f t="shared" si="3"/>
        <v>#REF!</v>
      </c>
      <c r="S17" s="7" t="e">
        <f t="shared" si="4"/>
        <v>#REF!</v>
      </c>
      <c r="T17" s="7" t="e">
        <f t="shared" si="5"/>
        <v>#REF!</v>
      </c>
      <c r="U17" s="1" t="e">
        <f t="shared" si="6"/>
        <v>#REF!</v>
      </c>
      <c r="V17" s="1" t="s">
        <v>56</v>
      </c>
      <c r="W17" s="1" t="s">
        <v>63</v>
      </c>
      <c r="X17" s="11" t="e">
        <f t="shared" si="7"/>
        <v>#REF!</v>
      </c>
      <c r="Y17" s="7" t="str">
        <f>Table15[[#This Row],[Manufacturer''s Category]]</f>
        <v>Vocia</v>
      </c>
      <c r="AA17" s="7" t="e">
        <f t="shared" si="8"/>
        <v>#REF!</v>
      </c>
    </row>
    <row r="18" spans="1:28" ht="42" customHeight="1" x14ac:dyDescent="0.3">
      <c r="A18" s="1" t="e">
        <f t="shared" si="0"/>
        <v>#REF!</v>
      </c>
      <c r="B18" s="5" t="e">
        <f t="shared" si="1"/>
        <v>#REF!</v>
      </c>
      <c r="C18" s="45" t="s">
        <v>3015</v>
      </c>
      <c r="D18" s="1" t="s">
        <v>3016</v>
      </c>
      <c r="E18" s="1" t="s">
        <v>55</v>
      </c>
      <c r="F18" s="6">
        <v>452</v>
      </c>
      <c r="G18" s="7" t="str">
        <f>Table15[[#This Row],[Short Description]]</f>
        <v>Vocia PARM-1</v>
      </c>
      <c r="H18" s="1" t="s">
        <v>3017</v>
      </c>
      <c r="I18" s="1" t="s">
        <v>2965</v>
      </c>
      <c r="J18" s="1" t="s">
        <v>2966</v>
      </c>
      <c r="K18" s="1" t="s">
        <v>61</v>
      </c>
      <c r="M18" s="6">
        <f t="shared" si="2"/>
        <v>452</v>
      </c>
      <c r="R18" s="7" t="e">
        <f t="shared" si="3"/>
        <v>#REF!</v>
      </c>
      <c r="S18" s="7" t="e">
        <f t="shared" si="4"/>
        <v>#REF!</v>
      </c>
      <c r="T18" s="7" t="e">
        <f t="shared" si="5"/>
        <v>#REF!</v>
      </c>
      <c r="U18" s="1" t="e">
        <f t="shared" si="6"/>
        <v>#REF!</v>
      </c>
      <c r="V18" s="1" t="s">
        <v>56</v>
      </c>
      <c r="W18" s="1" t="s">
        <v>63</v>
      </c>
      <c r="X18" s="11" t="e">
        <f t="shared" si="7"/>
        <v>#REF!</v>
      </c>
      <c r="Y18" s="7" t="str">
        <f>Table15[[#This Row],[Manufacturer''s Category]]</f>
        <v>Vocia</v>
      </c>
      <c r="AA18" s="7" t="e">
        <f t="shared" si="8"/>
        <v>#REF!</v>
      </c>
      <c r="AB18" s="1" t="s">
        <v>2967</v>
      </c>
    </row>
    <row r="19" spans="1:28" ht="42" customHeight="1" x14ac:dyDescent="0.3">
      <c r="A19" s="1" t="e">
        <f t="shared" si="0"/>
        <v>#REF!</v>
      </c>
      <c r="B19" s="5" t="e">
        <f t="shared" si="1"/>
        <v>#REF!</v>
      </c>
      <c r="C19" s="45" t="s">
        <v>3018</v>
      </c>
      <c r="D19" s="1" t="s">
        <v>3019</v>
      </c>
      <c r="E19" s="1" t="s">
        <v>55</v>
      </c>
      <c r="F19" s="6">
        <v>452</v>
      </c>
      <c r="G19" s="7" t="str">
        <f>Table15[[#This Row],[Short Description]]</f>
        <v>Vocia PARM-1 CK</v>
      </c>
      <c r="H19" s="1" t="s">
        <v>3020</v>
      </c>
      <c r="I19" s="7" t="s">
        <v>2965</v>
      </c>
      <c r="J19" s="1" t="s">
        <v>2966</v>
      </c>
      <c r="K19" s="1" t="s">
        <v>61</v>
      </c>
      <c r="M19" s="6">
        <f t="shared" si="2"/>
        <v>452</v>
      </c>
      <c r="R19" s="7" t="e">
        <f t="shared" si="3"/>
        <v>#REF!</v>
      </c>
      <c r="S19" s="7" t="e">
        <f t="shared" si="4"/>
        <v>#REF!</v>
      </c>
      <c r="T19" s="7" t="e">
        <f t="shared" si="5"/>
        <v>#REF!</v>
      </c>
      <c r="U19" s="1" t="e">
        <f t="shared" si="6"/>
        <v>#REF!</v>
      </c>
      <c r="V19" s="1" t="s">
        <v>56</v>
      </c>
      <c r="W19" s="1" t="s">
        <v>63</v>
      </c>
      <c r="X19" s="11" t="e">
        <f t="shared" si="7"/>
        <v>#REF!</v>
      </c>
      <c r="Y19" s="7" t="str">
        <f>Table15[[#This Row],[Manufacturer''s Category]]</f>
        <v>Vocia</v>
      </c>
      <c r="AA19" s="7" t="e">
        <f t="shared" si="8"/>
        <v>#REF!</v>
      </c>
    </row>
    <row r="20" spans="1:28" ht="42" customHeight="1" x14ac:dyDescent="0.3">
      <c r="A20" s="1" t="e">
        <f t="shared" si="0"/>
        <v>#REF!</v>
      </c>
      <c r="B20" s="5" t="e">
        <f t="shared" si="1"/>
        <v>#REF!</v>
      </c>
      <c r="C20" s="49" t="s">
        <v>3021</v>
      </c>
      <c r="D20" s="1" t="s">
        <v>3022</v>
      </c>
      <c r="E20" s="1" t="s">
        <v>55</v>
      </c>
      <c r="F20" s="6">
        <v>580</v>
      </c>
      <c r="G20" s="7" t="str">
        <f>Table15[[#This Row],[Short Description]]</f>
        <v>Vocia PLD-1</v>
      </c>
      <c r="H20" s="1" t="s">
        <v>3023</v>
      </c>
      <c r="I20" s="7" t="s">
        <v>2980</v>
      </c>
      <c r="J20" s="1" t="s">
        <v>2966</v>
      </c>
      <c r="K20" s="1" t="s">
        <v>61</v>
      </c>
      <c r="M20" s="6">
        <f t="shared" si="2"/>
        <v>580</v>
      </c>
      <c r="R20" s="7" t="e">
        <f t="shared" si="3"/>
        <v>#REF!</v>
      </c>
      <c r="S20" s="7" t="e">
        <f t="shared" si="4"/>
        <v>#REF!</v>
      </c>
      <c r="T20" s="7" t="e">
        <f t="shared" si="5"/>
        <v>#REF!</v>
      </c>
      <c r="U20" s="1" t="e">
        <f t="shared" si="6"/>
        <v>#REF!</v>
      </c>
      <c r="V20" s="1" t="s">
        <v>56</v>
      </c>
      <c r="W20" s="1" t="s">
        <v>63</v>
      </c>
      <c r="X20" s="11" t="e">
        <f t="shared" si="7"/>
        <v>#REF!</v>
      </c>
      <c r="Y20" s="7" t="str">
        <f>Table15[[#This Row],[Manufacturer''s Category]]</f>
        <v>Vocia</v>
      </c>
      <c r="AA20" s="7" t="e">
        <f t="shared" si="8"/>
        <v>#REF!</v>
      </c>
    </row>
    <row r="21" spans="1:28" ht="42" customHeight="1" x14ac:dyDescent="0.3">
      <c r="A21" s="1" t="e">
        <f t="shared" si="0"/>
        <v>#REF!</v>
      </c>
      <c r="B21" s="5" t="e">
        <f t="shared" si="1"/>
        <v>#REF!</v>
      </c>
      <c r="C21" s="49" t="s">
        <v>3024</v>
      </c>
      <c r="D21" s="1" t="s">
        <v>3025</v>
      </c>
      <c r="E21" s="1" t="s">
        <v>55</v>
      </c>
      <c r="F21" s="6">
        <v>580</v>
      </c>
      <c r="G21" s="7" t="str">
        <f>Table15[[#This Row],[Short Description]]</f>
        <v>Vocia PLD-2</v>
      </c>
      <c r="H21" s="1" t="s">
        <v>3026</v>
      </c>
      <c r="I21" s="1" t="s">
        <v>2980</v>
      </c>
      <c r="J21" s="1" t="s">
        <v>2966</v>
      </c>
      <c r="K21" s="1" t="s">
        <v>61</v>
      </c>
      <c r="M21" s="6">
        <f t="shared" si="2"/>
        <v>580</v>
      </c>
      <c r="R21" s="7" t="e">
        <f t="shared" si="3"/>
        <v>#REF!</v>
      </c>
      <c r="S21" s="7" t="e">
        <f t="shared" si="4"/>
        <v>#REF!</v>
      </c>
      <c r="T21" s="7" t="e">
        <f t="shared" si="5"/>
        <v>#REF!</v>
      </c>
      <c r="U21" s="1" t="e">
        <f t="shared" si="6"/>
        <v>#REF!</v>
      </c>
      <c r="V21" s="1" t="s">
        <v>56</v>
      </c>
      <c r="W21" s="1" t="s">
        <v>63</v>
      </c>
      <c r="X21" s="11" t="e">
        <f t="shared" si="7"/>
        <v>#REF!</v>
      </c>
      <c r="Y21" s="7" t="str">
        <f>Table15[[#This Row],[Manufacturer''s Category]]</f>
        <v>Vocia</v>
      </c>
      <c r="AA21" s="7" t="e">
        <f t="shared" si="8"/>
        <v>#REF!</v>
      </c>
    </row>
    <row r="22" spans="1:28" ht="42" customHeight="1" x14ac:dyDescent="0.3">
      <c r="A22" s="1" t="e">
        <f t="shared" si="0"/>
        <v>#REF!</v>
      </c>
      <c r="B22" s="5" t="e">
        <f t="shared" si="1"/>
        <v>#REF!</v>
      </c>
      <c r="C22" s="45" t="s">
        <v>3027</v>
      </c>
      <c r="D22" s="1" t="s">
        <v>3028</v>
      </c>
      <c r="E22" s="1" t="s">
        <v>55</v>
      </c>
      <c r="F22" s="6">
        <v>2972</v>
      </c>
      <c r="G22" s="7" t="str">
        <f>Table15[[#This Row],[Short Description]]</f>
        <v>Vocia POTS-1-2</v>
      </c>
      <c r="H22" s="1" t="s">
        <v>3029</v>
      </c>
      <c r="I22" s="1" t="s">
        <v>2987</v>
      </c>
      <c r="J22" s="1" t="s">
        <v>2966</v>
      </c>
      <c r="K22" s="1" t="s">
        <v>61</v>
      </c>
      <c r="M22" s="6">
        <f t="shared" si="2"/>
        <v>2972</v>
      </c>
      <c r="R22" s="7" t="e">
        <f t="shared" si="3"/>
        <v>#REF!</v>
      </c>
      <c r="S22" s="7" t="e">
        <f t="shared" si="4"/>
        <v>#REF!</v>
      </c>
      <c r="T22" s="7" t="e">
        <f t="shared" si="5"/>
        <v>#REF!</v>
      </c>
      <c r="U22" s="1" t="e">
        <f t="shared" si="6"/>
        <v>#REF!</v>
      </c>
      <c r="V22" s="1" t="s">
        <v>56</v>
      </c>
      <c r="W22" s="1" t="s">
        <v>63</v>
      </c>
      <c r="X22" s="11" t="e">
        <f t="shared" si="7"/>
        <v>#REF!</v>
      </c>
      <c r="Y22" s="7" t="str">
        <f>Table15[[#This Row],[Manufacturer''s Category]]</f>
        <v>Vocia</v>
      </c>
      <c r="AA22" s="7" t="e">
        <f t="shared" si="8"/>
        <v>#REF!</v>
      </c>
    </row>
    <row r="23" spans="1:28" ht="42" customHeight="1" x14ac:dyDescent="0.3">
      <c r="A23" s="1" t="e">
        <f t="shared" si="0"/>
        <v>#REF!</v>
      </c>
      <c r="B23" s="5" t="e">
        <f t="shared" si="1"/>
        <v>#REF!</v>
      </c>
      <c r="C23" s="45" t="s">
        <v>3030</v>
      </c>
      <c r="D23" s="1" t="s">
        <v>3031</v>
      </c>
      <c r="E23" s="1" t="s">
        <v>55</v>
      </c>
      <c r="F23" s="6">
        <v>3632</v>
      </c>
      <c r="G23" s="7" t="str">
        <f>Table15[[#This Row],[Short Description]]</f>
        <v>Vocia POTS-1-4</v>
      </c>
      <c r="H23" s="1" t="s">
        <v>3032</v>
      </c>
      <c r="I23" s="1" t="s">
        <v>2987</v>
      </c>
      <c r="J23" s="1" t="s">
        <v>2966</v>
      </c>
      <c r="K23" s="1" t="s">
        <v>61</v>
      </c>
      <c r="M23" s="6">
        <f t="shared" si="2"/>
        <v>3632</v>
      </c>
      <c r="R23" s="7" t="e">
        <f t="shared" si="3"/>
        <v>#REF!</v>
      </c>
      <c r="S23" s="7" t="e">
        <f t="shared" si="4"/>
        <v>#REF!</v>
      </c>
      <c r="T23" s="7" t="e">
        <f t="shared" si="5"/>
        <v>#REF!</v>
      </c>
      <c r="U23" s="1" t="e">
        <f t="shared" si="6"/>
        <v>#REF!</v>
      </c>
      <c r="V23" s="1" t="s">
        <v>56</v>
      </c>
      <c r="W23" s="1" t="s">
        <v>63</v>
      </c>
      <c r="X23" s="11" t="e">
        <f t="shared" si="7"/>
        <v>#REF!</v>
      </c>
      <c r="Y23" s="7" t="str">
        <f>Table15[[#This Row],[Manufacturer''s Category]]</f>
        <v>Vocia</v>
      </c>
      <c r="AA23" s="7" t="e">
        <f t="shared" si="8"/>
        <v>#REF!</v>
      </c>
    </row>
    <row r="24" spans="1:28" ht="42" customHeight="1" x14ac:dyDescent="0.3">
      <c r="A24" s="1" t="e">
        <f t="shared" si="0"/>
        <v>#REF!</v>
      </c>
      <c r="B24" s="5" t="e">
        <f t="shared" si="1"/>
        <v>#REF!</v>
      </c>
      <c r="C24" s="45" t="s">
        <v>3033</v>
      </c>
      <c r="D24" s="1" t="s">
        <v>3034</v>
      </c>
      <c r="E24" s="1" t="s">
        <v>55</v>
      </c>
      <c r="F24" s="6">
        <v>1982</v>
      </c>
      <c r="G24" s="7" t="str">
        <f>Table15[[#This Row],[Short Description]]</f>
        <v>Vocia PSKIT-1</v>
      </c>
      <c r="H24" s="1" t="s">
        <v>3035</v>
      </c>
      <c r="I24" s="1" t="s">
        <v>2987</v>
      </c>
      <c r="J24" s="1" t="s">
        <v>2966</v>
      </c>
      <c r="K24" s="1" t="s">
        <v>61</v>
      </c>
      <c r="M24" s="6">
        <f t="shared" si="2"/>
        <v>1982</v>
      </c>
      <c r="R24" s="7" t="e">
        <f t="shared" si="3"/>
        <v>#REF!</v>
      </c>
      <c r="S24" s="7" t="e">
        <f t="shared" si="4"/>
        <v>#REF!</v>
      </c>
      <c r="T24" s="7" t="e">
        <f t="shared" si="5"/>
        <v>#REF!</v>
      </c>
      <c r="U24" s="1" t="e">
        <f t="shared" si="6"/>
        <v>#REF!</v>
      </c>
      <c r="V24" s="1" t="s">
        <v>56</v>
      </c>
      <c r="W24" s="1" t="s">
        <v>63</v>
      </c>
      <c r="X24" s="11" t="e">
        <f t="shared" si="7"/>
        <v>#REF!</v>
      </c>
      <c r="Y24" s="7" t="str">
        <f>Table15[[#This Row],[Manufacturer''s Category]]</f>
        <v>Vocia</v>
      </c>
      <c r="AA24" s="7" t="e">
        <f t="shared" si="8"/>
        <v>#REF!</v>
      </c>
    </row>
    <row r="25" spans="1:28" ht="42" customHeight="1" x14ac:dyDescent="0.3">
      <c r="A25" s="1" t="e">
        <f t="shared" si="0"/>
        <v>#REF!</v>
      </c>
      <c r="B25" s="5" t="e">
        <f t="shared" si="1"/>
        <v>#REF!</v>
      </c>
      <c r="C25" s="49" t="s">
        <v>3036</v>
      </c>
      <c r="D25" s="1" t="s">
        <v>3037</v>
      </c>
      <c r="E25" s="1" t="s">
        <v>55</v>
      </c>
      <c r="F25" s="6">
        <v>8690</v>
      </c>
      <c r="G25" s="7" t="str">
        <f>Table15[[#This Row],[Short Description]]</f>
        <v>Vocia TTS-1e</v>
      </c>
      <c r="H25" s="1" t="s">
        <v>3038</v>
      </c>
      <c r="I25" s="1" t="s">
        <v>2984</v>
      </c>
      <c r="J25" s="1" t="s">
        <v>2966</v>
      </c>
      <c r="K25" s="1" t="s">
        <v>3039</v>
      </c>
      <c r="M25" s="6">
        <f t="shared" si="2"/>
        <v>8690</v>
      </c>
      <c r="R25" s="7" t="e">
        <f t="shared" si="3"/>
        <v>#REF!</v>
      </c>
      <c r="S25" s="7" t="e">
        <f t="shared" si="4"/>
        <v>#REF!</v>
      </c>
      <c r="T25" s="7" t="e">
        <f t="shared" si="5"/>
        <v>#REF!</v>
      </c>
      <c r="U25" s="1" t="e">
        <f t="shared" si="6"/>
        <v>#REF!</v>
      </c>
      <c r="V25" s="1" t="s">
        <v>56</v>
      </c>
      <c r="W25" s="1" t="s">
        <v>63</v>
      </c>
      <c r="X25" s="11" t="e">
        <f t="shared" si="7"/>
        <v>#REF!</v>
      </c>
      <c r="Y25" s="7" t="str">
        <f>Table15[[#This Row],[Manufacturer''s Category]]</f>
        <v>Vocia</v>
      </c>
      <c r="AA25" s="7" t="e">
        <f t="shared" si="8"/>
        <v>#REF!</v>
      </c>
      <c r="AB25" s="1" t="s">
        <v>3040</v>
      </c>
    </row>
    <row r="26" spans="1:28" ht="42" customHeight="1" x14ac:dyDescent="0.3">
      <c r="A26" s="1" t="e">
        <f t="shared" si="0"/>
        <v>#REF!</v>
      </c>
      <c r="B26" s="5" t="e">
        <f t="shared" si="1"/>
        <v>#REF!</v>
      </c>
      <c r="C26" s="49" t="s">
        <v>3041</v>
      </c>
      <c r="D26" s="1" t="s">
        <v>3042</v>
      </c>
      <c r="E26" s="1" t="s">
        <v>55</v>
      </c>
      <c r="F26" s="6">
        <v>12102</v>
      </c>
      <c r="G26" s="7" t="str">
        <f>Table15[[#This Row],[Short Description]]</f>
        <v>Vocia TTS-1nce</v>
      </c>
      <c r="H26" s="1" t="s">
        <v>3043</v>
      </c>
      <c r="I26" s="1" t="s">
        <v>2984</v>
      </c>
      <c r="J26" s="1" t="s">
        <v>2966</v>
      </c>
      <c r="K26" s="1" t="s">
        <v>3039</v>
      </c>
      <c r="M26" s="6">
        <f t="shared" si="2"/>
        <v>12102</v>
      </c>
      <c r="R26" s="7" t="e">
        <f t="shared" si="3"/>
        <v>#REF!</v>
      </c>
      <c r="S26" s="7" t="e">
        <f t="shared" si="4"/>
        <v>#REF!</v>
      </c>
      <c r="T26" s="7" t="e">
        <f t="shared" si="5"/>
        <v>#REF!</v>
      </c>
      <c r="U26" s="1" t="e">
        <f t="shared" si="6"/>
        <v>#REF!</v>
      </c>
      <c r="V26" s="1" t="s">
        <v>56</v>
      </c>
      <c r="W26" s="1" t="s">
        <v>63</v>
      </c>
      <c r="X26" s="11" t="e">
        <f t="shared" si="7"/>
        <v>#REF!</v>
      </c>
      <c r="Y26" s="7" t="str">
        <f>Table15[[#This Row],[Manufacturer''s Category]]</f>
        <v>Vocia</v>
      </c>
      <c r="AA26" s="7" t="e">
        <f t="shared" si="8"/>
        <v>#REF!</v>
      </c>
      <c r="AB26" s="1" t="s">
        <v>3040</v>
      </c>
    </row>
    <row r="27" spans="1:28" ht="42" customHeight="1" x14ac:dyDescent="0.3">
      <c r="A27" s="1" t="e">
        <f t="shared" si="0"/>
        <v>#REF!</v>
      </c>
      <c r="B27" s="5" t="e">
        <f t="shared" si="1"/>
        <v>#REF!</v>
      </c>
      <c r="C27" s="49" t="s">
        <v>3044</v>
      </c>
      <c r="D27" s="1" t="s">
        <v>3045</v>
      </c>
      <c r="E27" s="1" t="s">
        <v>55</v>
      </c>
      <c r="F27" s="6">
        <v>7262</v>
      </c>
      <c r="G27" s="7" t="str">
        <f>Table15[[#This Row],[Short Description]]</f>
        <v>Vocia VA-4300CV</v>
      </c>
      <c r="H27" s="1" t="s">
        <v>3046</v>
      </c>
      <c r="I27" s="1" t="s">
        <v>2965</v>
      </c>
      <c r="J27" s="1" t="s">
        <v>2966</v>
      </c>
      <c r="K27" s="1" t="s">
        <v>61</v>
      </c>
      <c r="M27" s="6">
        <f t="shared" si="2"/>
        <v>7262</v>
      </c>
      <c r="R27" s="7" t="e">
        <f t="shared" si="3"/>
        <v>#REF!</v>
      </c>
      <c r="S27" s="7" t="e">
        <f t="shared" si="4"/>
        <v>#REF!</v>
      </c>
      <c r="T27" s="7" t="e">
        <f t="shared" si="5"/>
        <v>#REF!</v>
      </c>
      <c r="U27" s="1" t="e">
        <f t="shared" si="6"/>
        <v>#REF!</v>
      </c>
      <c r="V27" s="1" t="s">
        <v>56</v>
      </c>
      <c r="W27" s="1" t="s">
        <v>63</v>
      </c>
      <c r="X27" s="11" t="e">
        <f t="shared" si="7"/>
        <v>#REF!</v>
      </c>
      <c r="Y27" s="7" t="str">
        <f>Table15[[#This Row],[Manufacturer''s Category]]</f>
        <v>Vocia</v>
      </c>
      <c r="AA27" s="7" t="e">
        <f t="shared" si="8"/>
        <v>#REF!</v>
      </c>
    </row>
    <row r="28" spans="1:28" ht="42" customHeight="1" x14ac:dyDescent="0.3">
      <c r="A28" s="1" t="e">
        <f t="shared" si="0"/>
        <v>#REF!</v>
      </c>
      <c r="B28" s="5" t="e">
        <f t="shared" si="1"/>
        <v>#REF!</v>
      </c>
      <c r="C28" s="49" t="s">
        <v>3047</v>
      </c>
      <c r="D28" s="1" t="s">
        <v>3048</v>
      </c>
      <c r="E28" s="1" t="s">
        <v>55</v>
      </c>
      <c r="F28" s="6">
        <v>9680</v>
      </c>
      <c r="G28" s="7" t="str">
        <f>Table15[[#This Row],[Short Description]]</f>
        <v>Vocia VA-8150CV</v>
      </c>
      <c r="H28" s="1" t="s">
        <v>3049</v>
      </c>
      <c r="I28" s="1" t="s">
        <v>2965</v>
      </c>
      <c r="J28" s="1" t="s">
        <v>2966</v>
      </c>
      <c r="K28" s="1" t="s">
        <v>61</v>
      </c>
      <c r="M28" s="6">
        <f t="shared" si="2"/>
        <v>9680</v>
      </c>
      <c r="R28" s="7" t="e">
        <f t="shared" si="3"/>
        <v>#REF!</v>
      </c>
      <c r="S28" s="7" t="e">
        <f t="shared" si="4"/>
        <v>#REF!</v>
      </c>
      <c r="T28" s="7" t="e">
        <f t="shared" si="5"/>
        <v>#REF!</v>
      </c>
      <c r="U28" s="1" t="e">
        <f t="shared" si="6"/>
        <v>#REF!</v>
      </c>
      <c r="V28" s="1" t="s">
        <v>56</v>
      </c>
      <c r="W28" s="1" t="s">
        <v>63</v>
      </c>
      <c r="X28" s="11" t="e">
        <f t="shared" si="7"/>
        <v>#REF!</v>
      </c>
      <c r="Y28" s="7" t="str">
        <f>Table15[[#This Row],[Manufacturer''s Category]]</f>
        <v>Vocia</v>
      </c>
      <c r="AA28" s="7" t="e">
        <f t="shared" si="8"/>
        <v>#REF!</v>
      </c>
    </row>
    <row r="29" spans="1:28" ht="42" customHeight="1" x14ac:dyDescent="0.3">
      <c r="A29" s="1" t="e">
        <f t="shared" si="0"/>
        <v>#REF!</v>
      </c>
      <c r="B29" s="5" t="e">
        <f t="shared" si="1"/>
        <v>#REF!</v>
      </c>
      <c r="C29" s="45" t="s">
        <v>3050</v>
      </c>
      <c r="D29" s="1" t="s">
        <v>3051</v>
      </c>
      <c r="E29" s="1" t="s">
        <v>55</v>
      </c>
      <c r="F29" s="6">
        <v>6052</v>
      </c>
      <c r="G29" s="7" t="str">
        <f>Table15[[#This Row],[Short Description]]</f>
        <v>Vocia VA-8600</v>
      </c>
      <c r="H29" s="1" t="s">
        <v>3052</v>
      </c>
      <c r="I29" s="1" t="s">
        <v>2965</v>
      </c>
      <c r="J29" s="1" t="s">
        <v>2966</v>
      </c>
      <c r="K29" s="1" t="s">
        <v>61</v>
      </c>
      <c r="M29" s="6">
        <f t="shared" si="2"/>
        <v>6052</v>
      </c>
      <c r="R29" s="7" t="e">
        <f t="shared" si="3"/>
        <v>#REF!</v>
      </c>
      <c r="S29" s="7" t="e">
        <f t="shared" si="4"/>
        <v>#REF!</v>
      </c>
      <c r="T29" s="7" t="e">
        <f t="shared" si="5"/>
        <v>#REF!</v>
      </c>
      <c r="U29" s="1" t="e">
        <f t="shared" si="6"/>
        <v>#REF!</v>
      </c>
      <c r="V29" s="1" t="s">
        <v>56</v>
      </c>
      <c r="W29" s="1" t="s">
        <v>63</v>
      </c>
      <c r="X29" s="11" t="e">
        <f t="shared" si="7"/>
        <v>#REF!</v>
      </c>
      <c r="Y29" s="7" t="str">
        <f>Table15[[#This Row],[Manufacturer''s Category]]</f>
        <v>Vocia</v>
      </c>
      <c r="AA29" s="7" t="e">
        <f t="shared" si="8"/>
        <v>#REF!</v>
      </c>
    </row>
    <row r="30" spans="1:28" ht="42" customHeight="1" x14ac:dyDescent="0.3">
      <c r="A30" s="1" t="e">
        <f t="shared" si="0"/>
        <v>#REF!</v>
      </c>
      <c r="B30" s="5" t="e">
        <f t="shared" si="1"/>
        <v>#REF!</v>
      </c>
      <c r="C30" s="45" t="s">
        <v>3053</v>
      </c>
      <c r="D30" s="1" t="s">
        <v>3054</v>
      </c>
      <c r="E30" s="1" t="s">
        <v>55</v>
      </c>
      <c r="F30" s="6">
        <v>6052</v>
      </c>
      <c r="G30" s="7" t="str">
        <f>Table15[[#This Row],[Short Description]]</f>
        <v>Vocia VA-8600c</v>
      </c>
      <c r="H30" s="1" t="s">
        <v>3055</v>
      </c>
      <c r="I30" s="1" t="s">
        <v>2965</v>
      </c>
      <c r="J30" s="1" t="s">
        <v>2966</v>
      </c>
      <c r="K30" s="1" t="s">
        <v>61</v>
      </c>
      <c r="M30" s="6">
        <f t="shared" si="2"/>
        <v>6052</v>
      </c>
      <c r="R30" s="7" t="e">
        <f t="shared" si="3"/>
        <v>#REF!</v>
      </c>
      <c r="S30" s="7" t="e">
        <f t="shared" si="4"/>
        <v>#REF!</v>
      </c>
      <c r="T30" s="7" t="e">
        <f t="shared" si="5"/>
        <v>#REF!</v>
      </c>
      <c r="U30" s="1" t="e">
        <f t="shared" si="6"/>
        <v>#REF!</v>
      </c>
      <c r="V30" s="1" t="s">
        <v>56</v>
      </c>
      <c r="W30" s="1" t="s">
        <v>63</v>
      </c>
      <c r="X30" s="11" t="e">
        <f t="shared" si="7"/>
        <v>#REF!</v>
      </c>
      <c r="Y30" s="7" t="str">
        <f>Table15[[#This Row],[Manufacturer''s Category]]</f>
        <v>Vocia</v>
      </c>
      <c r="AA30" s="7" t="e">
        <f t="shared" si="8"/>
        <v>#REF!</v>
      </c>
    </row>
    <row r="31" spans="1:28" ht="42" customHeight="1" x14ac:dyDescent="0.3">
      <c r="A31" s="1" t="e">
        <f t="shared" si="0"/>
        <v>#REF!</v>
      </c>
      <c r="B31" s="5" t="e">
        <f t="shared" si="1"/>
        <v>#REF!</v>
      </c>
      <c r="C31" s="45" t="s">
        <v>3056</v>
      </c>
      <c r="D31" s="1" t="s">
        <v>3057</v>
      </c>
      <c r="E31" s="1" t="s">
        <v>55</v>
      </c>
      <c r="F31" s="6">
        <v>660</v>
      </c>
      <c r="G31" s="7" t="str">
        <f>Table15[[#This Row],[Short Description]]</f>
        <v>Vocia VAM-1</v>
      </c>
      <c r="H31" s="1" t="s">
        <v>3058</v>
      </c>
      <c r="I31" s="1" t="s">
        <v>2987</v>
      </c>
      <c r="J31" s="1" t="s">
        <v>2966</v>
      </c>
      <c r="K31" s="1" t="s">
        <v>61</v>
      </c>
      <c r="M31" s="6">
        <f t="shared" si="2"/>
        <v>660</v>
      </c>
      <c r="R31" s="7" t="e">
        <f t="shared" si="3"/>
        <v>#REF!</v>
      </c>
      <c r="S31" s="7" t="e">
        <f t="shared" si="4"/>
        <v>#REF!</v>
      </c>
      <c r="T31" s="7" t="e">
        <f t="shared" si="5"/>
        <v>#REF!</v>
      </c>
      <c r="U31" s="1" t="e">
        <f t="shared" si="6"/>
        <v>#REF!</v>
      </c>
      <c r="V31" s="1" t="s">
        <v>56</v>
      </c>
      <c r="W31" s="1" t="s">
        <v>63</v>
      </c>
      <c r="X31" s="11" t="e">
        <f t="shared" si="7"/>
        <v>#REF!</v>
      </c>
      <c r="Y31" s="7" t="str">
        <f>Table15[[#This Row],[Manufacturer''s Category]]</f>
        <v>Vocia</v>
      </c>
      <c r="AA31" s="7" t="e">
        <f t="shared" si="8"/>
        <v>#REF!</v>
      </c>
    </row>
    <row r="32" spans="1:28" ht="42" customHeight="1" x14ac:dyDescent="0.3">
      <c r="A32" s="1" t="e">
        <f t="shared" si="0"/>
        <v>#REF!</v>
      </c>
      <c r="B32" s="5" t="e">
        <f t="shared" si="1"/>
        <v>#REF!</v>
      </c>
      <c r="C32" s="45" t="s">
        <v>3059</v>
      </c>
      <c r="D32" s="1" t="s">
        <v>3060</v>
      </c>
      <c r="E32" s="1" t="s">
        <v>55</v>
      </c>
      <c r="F32" s="6">
        <v>904</v>
      </c>
      <c r="G32" s="7" t="str">
        <f>Table15[[#This Row],[Short Description]]</f>
        <v>Vocia VFOM-1 CK</v>
      </c>
      <c r="H32" s="1" t="s">
        <v>3061</v>
      </c>
      <c r="I32" s="1" t="s">
        <v>2965</v>
      </c>
      <c r="J32" s="1" t="s">
        <v>2966</v>
      </c>
      <c r="K32" s="1" t="s">
        <v>61</v>
      </c>
      <c r="M32" s="6">
        <f t="shared" si="2"/>
        <v>904</v>
      </c>
      <c r="R32" s="7" t="e">
        <f t="shared" si="3"/>
        <v>#REF!</v>
      </c>
      <c r="S32" s="7" t="e">
        <f t="shared" si="4"/>
        <v>#REF!</v>
      </c>
      <c r="T32" s="7" t="e">
        <f t="shared" si="5"/>
        <v>#REF!</v>
      </c>
      <c r="U32" s="1" t="e">
        <f t="shared" si="6"/>
        <v>#REF!</v>
      </c>
      <c r="V32" s="1" t="s">
        <v>56</v>
      </c>
      <c r="W32" s="1" t="s">
        <v>63</v>
      </c>
      <c r="X32" s="11" t="e">
        <f t="shared" si="7"/>
        <v>#REF!</v>
      </c>
      <c r="Y32" s="7" t="str">
        <f>Table15[[#This Row],[Manufacturer''s Category]]</f>
        <v>Vocia</v>
      </c>
      <c r="AA32" s="7" t="e">
        <f t="shared" si="8"/>
        <v>#REF!</v>
      </c>
    </row>
    <row r="33" spans="1:28" ht="42" customHeight="1" x14ac:dyDescent="0.3">
      <c r="A33" s="1" t="e">
        <f t="shared" si="0"/>
        <v>#REF!</v>
      </c>
      <c r="B33" s="5" t="e">
        <f t="shared" si="1"/>
        <v>#REF!</v>
      </c>
      <c r="C33" s="45" t="s">
        <v>3062</v>
      </c>
      <c r="D33" s="1" t="s">
        <v>3063</v>
      </c>
      <c r="E33" s="1" t="s">
        <v>55</v>
      </c>
      <c r="F33" s="6">
        <v>904</v>
      </c>
      <c r="G33" s="7" t="str">
        <f>Table15[[#This Row],[Short Description]]</f>
        <v>Vocia VFOM-1-3</v>
      </c>
      <c r="H33" s="1" t="s">
        <v>3064</v>
      </c>
      <c r="I33" s="1" t="s">
        <v>2965</v>
      </c>
      <c r="J33" s="1" t="s">
        <v>2966</v>
      </c>
      <c r="K33" s="1" t="s">
        <v>61</v>
      </c>
      <c r="M33" s="6">
        <f t="shared" si="2"/>
        <v>904</v>
      </c>
      <c r="R33" s="7" t="e">
        <f t="shared" si="3"/>
        <v>#REF!</v>
      </c>
      <c r="S33" s="7" t="e">
        <f t="shared" si="4"/>
        <v>#REF!</v>
      </c>
      <c r="T33" s="7" t="e">
        <f t="shared" si="5"/>
        <v>#REF!</v>
      </c>
      <c r="U33" s="1" t="e">
        <f t="shared" si="6"/>
        <v>#REF!</v>
      </c>
      <c r="V33" s="1" t="s">
        <v>56</v>
      </c>
      <c r="W33" s="1" t="s">
        <v>63</v>
      </c>
      <c r="X33" s="11" t="e">
        <f t="shared" si="7"/>
        <v>#REF!</v>
      </c>
      <c r="Y33" s="7" t="str">
        <f>Table15[[#This Row],[Manufacturer''s Category]]</f>
        <v>Vocia</v>
      </c>
      <c r="AA33" s="7" t="e">
        <f t="shared" si="8"/>
        <v>#REF!</v>
      </c>
      <c r="AB33" s="1" t="s">
        <v>2967</v>
      </c>
    </row>
    <row r="34" spans="1:28" ht="42" customHeight="1" x14ac:dyDescent="0.3">
      <c r="A34" s="1" t="e">
        <f t="shared" si="0"/>
        <v>#REF!</v>
      </c>
      <c r="B34" s="5" t="e">
        <f t="shared" si="1"/>
        <v>#REF!</v>
      </c>
      <c r="C34" s="45" t="s">
        <v>3065</v>
      </c>
      <c r="D34" s="1" t="s">
        <v>3066</v>
      </c>
      <c r="E34" s="1" t="s">
        <v>55</v>
      </c>
      <c r="F34" s="6">
        <v>904</v>
      </c>
      <c r="G34" s="7" t="str">
        <f>Table15[[#This Row],[Short Description]]</f>
        <v>Vocia VFOM-1-7</v>
      </c>
      <c r="H34" s="1" t="s">
        <v>3067</v>
      </c>
      <c r="I34" s="1" t="s">
        <v>2965</v>
      </c>
      <c r="J34" s="1" t="s">
        <v>2966</v>
      </c>
      <c r="K34" s="1" t="s">
        <v>61</v>
      </c>
      <c r="M34" s="6">
        <f t="shared" si="2"/>
        <v>904</v>
      </c>
      <c r="R34" s="7" t="e">
        <f t="shared" si="3"/>
        <v>#REF!</v>
      </c>
      <c r="S34" s="7" t="e">
        <f t="shared" si="4"/>
        <v>#REF!</v>
      </c>
      <c r="T34" s="7" t="e">
        <f t="shared" si="5"/>
        <v>#REF!</v>
      </c>
      <c r="U34" s="1" t="e">
        <f t="shared" si="6"/>
        <v>#REF!</v>
      </c>
      <c r="V34" s="1" t="s">
        <v>56</v>
      </c>
      <c r="W34" s="1" t="s">
        <v>63</v>
      </c>
      <c r="X34" s="11" t="e">
        <f t="shared" si="7"/>
        <v>#REF!</v>
      </c>
      <c r="Y34" s="7" t="str">
        <f>Table15[[#This Row],[Manufacturer''s Category]]</f>
        <v>Vocia</v>
      </c>
      <c r="AA34" s="7" t="e">
        <f t="shared" si="8"/>
        <v>#REF!</v>
      </c>
      <c r="AB34" s="1" t="s">
        <v>2967</v>
      </c>
    </row>
    <row r="35" spans="1:28" ht="42" customHeight="1" x14ac:dyDescent="0.3">
      <c r="A35" s="1" t="e">
        <f t="shared" si="0"/>
        <v>#REF!</v>
      </c>
      <c r="B35" s="5" t="e">
        <f t="shared" si="1"/>
        <v>#REF!</v>
      </c>
      <c r="C35" s="45" t="s">
        <v>3068</v>
      </c>
      <c r="D35" s="1" t="s">
        <v>3069</v>
      </c>
      <c r="E35" s="1" t="s">
        <v>55</v>
      </c>
      <c r="F35" s="6">
        <v>2862</v>
      </c>
      <c r="G35" s="7" t="str">
        <f>Table15[[#This Row],[Short Description]]</f>
        <v>Vocia VI-6</v>
      </c>
      <c r="H35" s="1" t="s">
        <v>3070</v>
      </c>
      <c r="I35" s="1" t="s">
        <v>2987</v>
      </c>
      <c r="J35" s="1" t="s">
        <v>2966</v>
      </c>
      <c r="K35" s="1" t="s">
        <v>61</v>
      </c>
      <c r="M35" s="6">
        <f t="shared" si="2"/>
        <v>2862</v>
      </c>
      <c r="R35" s="7" t="e">
        <f t="shared" si="3"/>
        <v>#REF!</v>
      </c>
      <c r="S35" s="7" t="e">
        <f t="shared" si="4"/>
        <v>#REF!</v>
      </c>
      <c r="T35" s="7" t="e">
        <f t="shared" si="5"/>
        <v>#REF!</v>
      </c>
      <c r="U35" s="1" t="e">
        <f t="shared" si="6"/>
        <v>#REF!</v>
      </c>
      <c r="V35" s="1" t="s">
        <v>56</v>
      </c>
      <c r="W35" s="1" t="s">
        <v>63</v>
      </c>
      <c r="X35" s="11" t="e">
        <f t="shared" si="7"/>
        <v>#REF!</v>
      </c>
      <c r="Y35" s="7" t="str">
        <f>Table15[[#This Row],[Manufacturer''s Category]]</f>
        <v>Vocia</v>
      </c>
      <c r="AA35" s="7" t="e">
        <f t="shared" si="8"/>
        <v>#REF!</v>
      </c>
    </row>
    <row r="36" spans="1:28" ht="42" customHeight="1" x14ac:dyDescent="0.3">
      <c r="A36" s="1" t="e">
        <f t="shared" si="0"/>
        <v>#REF!</v>
      </c>
      <c r="B36" s="5" t="e">
        <f t="shared" si="1"/>
        <v>#REF!</v>
      </c>
      <c r="C36" s="45" t="s">
        <v>3071</v>
      </c>
      <c r="D36" s="1" t="s">
        <v>3072</v>
      </c>
      <c r="E36" s="1" t="s">
        <v>55</v>
      </c>
      <c r="F36" s="6">
        <v>3742</v>
      </c>
      <c r="G36" s="7" t="str">
        <f>Table15[[#This Row],[Short Description]]</f>
        <v>Vocia VI-8</v>
      </c>
      <c r="H36" s="1" t="s">
        <v>3073</v>
      </c>
      <c r="I36" s="1" t="s">
        <v>2987</v>
      </c>
      <c r="J36" s="1" t="s">
        <v>2966</v>
      </c>
      <c r="K36" s="1" t="s">
        <v>61</v>
      </c>
      <c r="M36" s="6">
        <f t="shared" si="2"/>
        <v>3742</v>
      </c>
      <c r="R36" s="7" t="e">
        <f t="shared" si="3"/>
        <v>#REF!</v>
      </c>
      <c r="S36" s="7" t="e">
        <f t="shared" si="4"/>
        <v>#REF!</v>
      </c>
      <c r="T36" s="7" t="e">
        <f t="shared" si="5"/>
        <v>#REF!</v>
      </c>
      <c r="U36" s="1" t="e">
        <f t="shared" si="6"/>
        <v>#REF!</v>
      </c>
      <c r="V36" s="1" t="s">
        <v>56</v>
      </c>
      <c r="W36" s="1" t="s">
        <v>63</v>
      </c>
      <c r="X36" s="11" t="e">
        <f t="shared" si="7"/>
        <v>#REF!</v>
      </c>
      <c r="Y36" s="7" t="str">
        <f>Table15[[#This Row],[Manufacturer''s Category]]</f>
        <v>Vocia</v>
      </c>
      <c r="AA36" s="7" t="e">
        <f t="shared" si="8"/>
        <v>#REF!</v>
      </c>
    </row>
    <row r="37" spans="1:28" ht="42" customHeight="1" x14ac:dyDescent="0.3">
      <c r="A37" s="1" t="e">
        <f t="shared" si="0"/>
        <v>#REF!</v>
      </c>
      <c r="B37" s="5" t="e">
        <f t="shared" si="1"/>
        <v>#REF!</v>
      </c>
      <c r="C37" s="45" t="s">
        <v>3074</v>
      </c>
      <c r="D37" s="1" t="s">
        <v>3075</v>
      </c>
      <c r="E37" s="1" t="s">
        <v>55</v>
      </c>
      <c r="F37" s="6">
        <v>2700</v>
      </c>
      <c r="G37" s="7" t="str">
        <f>Table15[[#This Row],[Short Description]]</f>
        <v>Vocia VO-4e</v>
      </c>
      <c r="H37" s="1" t="s">
        <v>3076</v>
      </c>
      <c r="I37" s="1" t="s">
        <v>2965</v>
      </c>
      <c r="J37" s="1" t="s">
        <v>2966</v>
      </c>
      <c r="K37" s="1" t="s">
        <v>61</v>
      </c>
      <c r="M37" s="6">
        <f t="shared" si="2"/>
        <v>2700</v>
      </c>
      <c r="R37" s="7" t="e">
        <f t="shared" si="3"/>
        <v>#REF!</v>
      </c>
      <c r="S37" s="7" t="e">
        <f t="shared" si="4"/>
        <v>#REF!</v>
      </c>
      <c r="T37" s="7" t="e">
        <f t="shared" si="5"/>
        <v>#REF!</v>
      </c>
      <c r="U37" s="1" t="e">
        <f t="shared" si="6"/>
        <v>#REF!</v>
      </c>
      <c r="V37" s="1" t="s">
        <v>56</v>
      </c>
      <c r="W37" s="1" t="s">
        <v>63</v>
      </c>
      <c r="X37" s="11" t="e">
        <f t="shared" si="7"/>
        <v>#REF!</v>
      </c>
      <c r="Y37" s="7" t="str">
        <f>Table15[[#This Row],[Manufacturer''s Category]]</f>
        <v>Vocia</v>
      </c>
      <c r="AA37" s="7" t="e">
        <f t="shared" si="8"/>
        <v>#REF!</v>
      </c>
    </row>
    <row r="38" spans="1:28" ht="42" customHeight="1" x14ac:dyDescent="0.3">
      <c r="A38" s="1" t="e">
        <f t="shared" si="0"/>
        <v>#REF!</v>
      </c>
      <c r="B38" s="5" t="e">
        <f t="shared" si="1"/>
        <v>#REF!</v>
      </c>
      <c r="C38" s="45" t="s">
        <v>3077</v>
      </c>
      <c r="D38" s="1" t="s">
        <v>3078</v>
      </c>
      <c r="E38" s="1" t="s">
        <v>55</v>
      </c>
      <c r="F38" s="6">
        <v>3192</v>
      </c>
      <c r="G38" s="7" t="str">
        <f>Table15[[#This Row],[Short Description]]</f>
        <v>Vocia VOIP-1-2</v>
      </c>
      <c r="H38" s="1" t="s">
        <v>3079</v>
      </c>
      <c r="I38" s="1" t="s">
        <v>2987</v>
      </c>
      <c r="J38" s="1" t="s">
        <v>2966</v>
      </c>
      <c r="K38" s="1" t="s">
        <v>61</v>
      </c>
      <c r="M38" s="6">
        <f t="shared" si="2"/>
        <v>3192</v>
      </c>
      <c r="R38" s="7" t="e">
        <f t="shared" si="3"/>
        <v>#REF!</v>
      </c>
      <c r="S38" s="7" t="e">
        <f t="shared" si="4"/>
        <v>#REF!</v>
      </c>
      <c r="T38" s="7" t="e">
        <f t="shared" si="5"/>
        <v>#REF!</v>
      </c>
      <c r="U38" s="1" t="e">
        <f t="shared" si="6"/>
        <v>#REF!</v>
      </c>
      <c r="V38" s="1" t="s">
        <v>56</v>
      </c>
      <c r="W38" s="1" t="s">
        <v>63</v>
      </c>
      <c r="X38" s="11" t="e">
        <f t="shared" si="7"/>
        <v>#REF!</v>
      </c>
      <c r="Y38" s="7" t="str">
        <f>Table15[[#This Row],[Manufacturer''s Category]]</f>
        <v>Vocia</v>
      </c>
      <c r="AA38" s="7" t="e">
        <f t="shared" si="8"/>
        <v>#REF!</v>
      </c>
    </row>
    <row r="39" spans="1:28" ht="42" customHeight="1" x14ac:dyDescent="0.3">
      <c r="A39" s="1" t="e">
        <f t="shared" si="0"/>
        <v>#REF!</v>
      </c>
      <c r="B39" s="5" t="e">
        <f t="shared" si="1"/>
        <v>#REF!</v>
      </c>
      <c r="C39" s="45" t="s">
        <v>3080</v>
      </c>
      <c r="D39" s="1" t="s">
        <v>3081</v>
      </c>
      <c r="E39" s="1" t="s">
        <v>55</v>
      </c>
      <c r="F39" s="6">
        <v>4072</v>
      </c>
      <c r="G39" s="7" t="str">
        <f>Table15[[#This Row],[Short Description]]</f>
        <v>Vocia VOIP-1-4</v>
      </c>
      <c r="H39" s="1" t="s">
        <v>3082</v>
      </c>
      <c r="I39" s="1" t="s">
        <v>2987</v>
      </c>
      <c r="J39" s="1" t="s">
        <v>2966</v>
      </c>
      <c r="K39" s="1" t="s">
        <v>61</v>
      </c>
      <c r="M39" s="6">
        <f t="shared" si="2"/>
        <v>4072</v>
      </c>
      <c r="R39" s="7" t="e">
        <f t="shared" si="3"/>
        <v>#REF!</v>
      </c>
      <c r="S39" s="7" t="e">
        <f t="shared" si="4"/>
        <v>#REF!</v>
      </c>
      <c r="T39" s="7" t="e">
        <f t="shared" si="5"/>
        <v>#REF!</v>
      </c>
      <c r="U39" s="1" t="e">
        <f t="shared" si="6"/>
        <v>#REF!</v>
      </c>
      <c r="V39" s="1" t="s">
        <v>56</v>
      </c>
      <c r="W39" s="1" t="s">
        <v>63</v>
      </c>
      <c r="X39" s="11" t="e">
        <f t="shared" si="7"/>
        <v>#REF!</v>
      </c>
      <c r="Y39" s="7" t="str">
        <f>Table15[[#This Row],[Manufacturer''s Category]]</f>
        <v>Vocia</v>
      </c>
      <c r="AA39" s="7" t="e">
        <f t="shared" si="8"/>
        <v>#REF!</v>
      </c>
    </row>
    <row r="40" spans="1:28" ht="42" customHeight="1" x14ac:dyDescent="0.3">
      <c r="A40" s="1" t="e">
        <f t="shared" si="0"/>
        <v>#REF!</v>
      </c>
      <c r="B40" s="5" t="e">
        <f t="shared" si="1"/>
        <v>#REF!</v>
      </c>
      <c r="C40" s="45" t="s">
        <v>3083</v>
      </c>
      <c r="D40" s="1" t="s">
        <v>3084</v>
      </c>
      <c r="E40" s="1" t="s">
        <v>55</v>
      </c>
      <c r="F40" s="6">
        <v>342</v>
      </c>
      <c r="G40" s="7" t="str">
        <f>Table15[[#This Row],[Short Description]]</f>
        <v>Vocia VPSI-1</v>
      </c>
      <c r="H40" s="1" t="s">
        <v>3085</v>
      </c>
      <c r="I40" s="7" t="s">
        <v>2987</v>
      </c>
      <c r="J40" s="1" t="s">
        <v>2966</v>
      </c>
      <c r="K40" s="1" t="s">
        <v>61</v>
      </c>
      <c r="M40" s="6">
        <f t="shared" si="2"/>
        <v>342</v>
      </c>
      <c r="R40" s="7" t="e">
        <f t="shared" si="3"/>
        <v>#REF!</v>
      </c>
      <c r="S40" s="7" t="e">
        <f t="shared" si="4"/>
        <v>#REF!</v>
      </c>
      <c r="T40" s="7" t="e">
        <f t="shared" si="5"/>
        <v>#REF!</v>
      </c>
      <c r="U40" s="1" t="e">
        <f t="shared" si="6"/>
        <v>#REF!</v>
      </c>
      <c r="V40" s="1" t="s">
        <v>56</v>
      </c>
      <c r="W40" s="1" t="s">
        <v>63</v>
      </c>
      <c r="X40" s="11" t="e">
        <f t="shared" si="7"/>
        <v>#REF!</v>
      </c>
      <c r="Y40" s="7" t="str">
        <f>Table15[[#This Row],[Manufacturer''s Category]]</f>
        <v>Vocia</v>
      </c>
      <c r="AA40" s="7" t="e">
        <f t="shared" si="8"/>
        <v>#REF!</v>
      </c>
    </row>
    <row r="41" spans="1:28" ht="42" customHeight="1" x14ac:dyDescent="0.3">
      <c r="A41" s="1" t="e">
        <f t="shared" si="0"/>
        <v>#REF!</v>
      </c>
      <c r="B41" s="5" t="e">
        <f t="shared" si="1"/>
        <v>#REF!</v>
      </c>
      <c r="C41" s="45" t="s">
        <v>3086</v>
      </c>
      <c r="D41" s="1" t="s">
        <v>3087</v>
      </c>
      <c r="E41" s="1" t="s">
        <v>55</v>
      </c>
      <c r="F41" s="6">
        <v>606</v>
      </c>
      <c r="G41" s="7" t="str">
        <f>Table15[[#This Row],[Short Description]]</f>
        <v>Vocia WR-1</v>
      </c>
      <c r="H41" s="1" t="s">
        <v>3088</v>
      </c>
      <c r="I41" s="1" t="s">
        <v>2980</v>
      </c>
      <c r="J41" s="1" t="s">
        <v>2966</v>
      </c>
      <c r="K41" s="1" t="s">
        <v>61</v>
      </c>
      <c r="M41" s="6">
        <f t="shared" si="2"/>
        <v>606</v>
      </c>
      <c r="R41" s="7" t="e">
        <f t="shared" si="3"/>
        <v>#REF!</v>
      </c>
      <c r="S41" s="7" t="e">
        <f t="shared" si="4"/>
        <v>#REF!</v>
      </c>
      <c r="T41" s="7" t="e">
        <f t="shared" si="5"/>
        <v>#REF!</v>
      </c>
      <c r="U41" s="1" t="e">
        <f t="shared" si="6"/>
        <v>#REF!</v>
      </c>
      <c r="V41" s="1" t="s">
        <v>56</v>
      </c>
      <c r="W41" s="1" t="s">
        <v>63</v>
      </c>
      <c r="X41" s="11" t="e">
        <f t="shared" si="7"/>
        <v>#REF!</v>
      </c>
      <c r="Y41" s="7" t="str">
        <f>Table15[[#This Row],[Manufacturer''s Category]]</f>
        <v>Vocia</v>
      </c>
      <c r="AA41" s="7" t="e">
        <f t="shared" si="8"/>
        <v>#REF!</v>
      </c>
    </row>
    <row r="42" spans="1:28" ht="42" customHeight="1" x14ac:dyDescent="0.3">
      <c r="A42" s="1" t="e">
        <f t="shared" si="0"/>
        <v>#REF!</v>
      </c>
      <c r="B42" s="5" t="e">
        <f t="shared" si="1"/>
        <v>#REF!</v>
      </c>
      <c r="C42" s="45" t="s">
        <v>3089</v>
      </c>
      <c r="D42" s="1" t="s">
        <v>3090</v>
      </c>
      <c r="E42" s="1" t="s">
        <v>55</v>
      </c>
      <c r="F42" s="6">
        <v>2200</v>
      </c>
      <c r="G42" s="7" t="str">
        <f>Table15[[#This Row],[Short Description]]</f>
        <v>Vocia WS-10</v>
      </c>
      <c r="H42" s="1" t="s">
        <v>3091</v>
      </c>
      <c r="I42" s="1" t="s">
        <v>2987</v>
      </c>
      <c r="J42" s="1" t="s">
        <v>2966</v>
      </c>
      <c r="K42" s="1" t="s">
        <v>61</v>
      </c>
      <c r="M42" s="6">
        <f t="shared" si="2"/>
        <v>2200</v>
      </c>
      <c r="R42" s="7" t="e">
        <f t="shared" si="3"/>
        <v>#REF!</v>
      </c>
      <c r="S42" s="7" t="e">
        <f t="shared" si="4"/>
        <v>#REF!</v>
      </c>
      <c r="T42" s="7" t="e">
        <f t="shared" si="5"/>
        <v>#REF!</v>
      </c>
      <c r="U42" s="1" t="e">
        <f t="shared" si="6"/>
        <v>#REF!</v>
      </c>
      <c r="V42" s="1" t="s">
        <v>56</v>
      </c>
      <c r="W42" s="1" t="s">
        <v>63</v>
      </c>
      <c r="X42" s="11" t="e">
        <f t="shared" si="7"/>
        <v>#REF!</v>
      </c>
      <c r="Y42" s="7" t="str">
        <f>Table15[[#This Row],[Manufacturer''s Category]]</f>
        <v>Vocia</v>
      </c>
      <c r="AA42" s="7" t="e">
        <f t="shared" si="8"/>
        <v>#REF!</v>
      </c>
    </row>
    <row r="43" spans="1:28" ht="42" customHeight="1" x14ac:dyDescent="0.3">
      <c r="A43" s="1" t="e">
        <f t="shared" si="0"/>
        <v>#REF!</v>
      </c>
      <c r="B43" s="5" t="e">
        <f t="shared" si="1"/>
        <v>#REF!</v>
      </c>
      <c r="C43" s="45" t="s">
        <v>3092</v>
      </c>
      <c r="D43" s="1" t="s">
        <v>3093</v>
      </c>
      <c r="E43" s="1" t="s">
        <v>55</v>
      </c>
      <c r="F43" s="6">
        <v>2090</v>
      </c>
      <c r="G43" s="7" t="str">
        <f>Table15[[#This Row],[Short Description]]</f>
        <v>Vocia WS-4</v>
      </c>
      <c r="H43" s="1" t="s">
        <v>3094</v>
      </c>
      <c r="I43" s="1" t="s">
        <v>2987</v>
      </c>
      <c r="J43" s="1" t="s">
        <v>2966</v>
      </c>
      <c r="K43" s="1" t="s">
        <v>61</v>
      </c>
      <c r="M43" s="6">
        <f t="shared" si="2"/>
        <v>2090</v>
      </c>
      <c r="R43" s="7" t="e">
        <f t="shared" si="3"/>
        <v>#REF!</v>
      </c>
      <c r="S43" s="7" t="e">
        <f t="shared" si="4"/>
        <v>#REF!</v>
      </c>
      <c r="T43" s="7" t="e">
        <f t="shared" si="5"/>
        <v>#REF!</v>
      </c>
      <c r="U43" s="1" t="e">
        <f t="shared" si="6"/>
        <v>#REF!</v>
      </c>
      <c r="V43" s="1" t="s">
        <v>56</v>
      </c>
      <c r="W43" s="1" t="s">
        <v>63</v>
      </c>
      <c r="X43" s="11" t="e">
        <f t="shared" si="7"/>
        <v>#REF!</v>
      </c>
      <c r="Y43" s="7" t="str">
        <f>Table15[[#This Row],[Manufacturer''s Category]]</f>
        <v>Vocia</v>
      </c>
      <c r="AA43" s="7" t="e">
        <f t="shared" si="8"/>
        <v>#REF!</v>
      </c>
    </row>
    <row r="44" spans="1:28" ht="42" customHeight="1" x14ac:dyDescent="0.3">
      <c r="A44" s="1" t="s">
        <v>0</v>
      </c>
      <c r="B44" s="5" t="e">
        <f>Effectivity_Date</f>
        <v>#REF!</v>
      </c>
      <c r="C44" s="45" t="s">
        <v>3210</v>
      </c>
      <c r="D44" s="1" t="s">
        <v>3220</v>
      </c>
      <c r="E44" s="1" t="s">
        <v>55</v>
      </c>
      <c r="F44" s="6">
        <v>1000</v>
      </c>
      <c r="G44" s="1" t="s">
        <v>3220</v>
      </c>
      <c r="H44" s="1" t="s">
        <v>3214</v>
      </c>
      <c r="I44" s="1" t="s">
        <v>262</v>
      </c>
      <c r="J44" s="1" t="s">
        <v>3218</v>
      </c>
      <c r="M44" s="6">
        <v>1000</v>
      </c>
      <c r="R44" s="1" t="s">
        <v>5</v>
      </c>
      <c r="S44" s="1" t="s">
        <v>6</v>
      </c>
      <c r="T44" s="1" t="s">
        <v>3</v>
      </c>
      <c r="V44" s="1" t="s">
        <v>56</v>
      </c>
      <c r="W44" s="1" t="s">
        <v>63</v>
      </c>
      <c r="X44" s="67" t="s">
        <v>7</v>
      </c>
      <c r="Y44" s="1" t="s">
        <v>3218</v>
      </c>
      <c r="AA44" s="1">
        <v>4911</v>
      </c>
    </row>
    <row r="45" spans="1:28" ht="42" customHeight="1" x14ac:dyDescent="0.3">
      <c r="A45" s="1" t="s">
        <v>0</v>
      </c>
      <c r="B45" s="5" t="e">
        <f>Effectivity_Date</f>
        <v>#REF!</v>
      </c>
      <c r="C45" s="45" t="s">
        <v>3211</v>
      </c>
      <c r="D45" s="1" t="s">
        <v>3221</v>
      </c>
      <c r="E45" s="1" t="s">
        <v>55</v>
      </c>
      <c r="F45" s="6">
        <v>1300</v>
      </c>
      <c r="G45" s="1" t="s">
        <v>3221</v>
      </c>
      <c r="H45" s="1" t="s">
        <v>3215</v>
      </c>
      <c r="I45" s="1" t="s">
        <v>262</v>
      </c>
      <c r="J45" s="1" t="s">
        <v>3218</v>
      </c>
      <c r="M45" s="6">
        <v>1300</v>
      </c>
      <c r="R45" s="1" t="s">
        <v>5</v>
      </c>
      <c r="S45" s="1" t="s">
        <v>6</v>
      </c>
      <c r="T45" s="1" t="s">
        <v>3</v>
      </c>
      <c r="V45" s="1" t="s">
        <v>56</v>
      </c>
      <c r="W45" s="1" t="s">
        <v>63</v>
      </c>
      <c r="X45" s="67" t="s">
        <v>7</v>
      </c>
      <c r="Y45" s="1" t="s">
        <v>3218</v>
      </c>
      <c r="AA45" s="1">
        <v>4911</v>
      </c>
    </row>
    <row r="46" spans="1:28" ht="42" customHeight="1" x14ac:dyDescent="0.3">
      <c r="A46" s="1" t="s">
        <v>0</v>
      </c>
      <c r="B46" s="5" t="e">
        <f>Effectivity_Date</f>
        <v>#REF!</v>
      </c>
      <c r="C46" s="45" t="s">
        <v>3212</v>
      </c>
      <c r="D46" s="1" t="s">
        <v>3222</v>
      </c>
      <c r="E46" s="1" t="s">
        <v>55</v>
      </c>
      <c r="F46" s="6">
        <v>1300</v>
      </c>
      <c r="G46" s="1" t="s">
        <v>3222</v>
      </c>
      <c r="H46" s="1" t="s">
        <v>3216</v>
      </c>
      <c r="I46" s="1" t="s">
        <v>262</v>
      </c>
      <c r="J46" s="1" t="s">
        <v>3218</v>
      </c>
      <c r="M46" s="6">
        <v>1300</v>
      </c>
      <c r="R46" s="1" t="s">
        <v>5</v>
      </c>
      <c r="S46" s="1" t="s">
        <v>6</v>
      </c>
      <c r="T46" s="1" t="s">
        <v>3</v>
      </c>
      <c r="V46" s="1" t="s">
        <v>56</v>
      </c>
      <c r="W46" s="1" t="s">
        <v>63</v>
      </c>
      <c r="X46" s="67" t="s">
        <v>7</v>
      </c>
      <c r="Y46" s="1" t="s">
        <v>3218</v>
      </c>
      <c r="AA46" s="1">
        <v>4911</v>
      </c>
    </row>
    <row r="47" spans="1:28" ht="42" customHeight="1" x14ac:dyDescent="0.3">
      <c r="A47" s="1" t="s">
        <v>0</v>
      </c>
      <c r="B47" s="5" t="e">
        <f>Effectivity_Date</f>
        <v>#REF!</v>
      </c>
      <c r="C47" s="45" t="s">
        <v>3213</v>
      </c>
      <c r="D47" s="1" t="s">
        <v>3223</v>
      </c>
      <c r="E47" s="1" t="s">
        <v>55</v>
      </c>
      <c r="F47" s="6">
        <v>1700</v>
      </c>
      <c r="G47" s="1" t="s">
        <v>3223</v>
      </c>
      <c r="H47" s="1" t="s">
        <v>3217</v>
      </c>
      <c r="I47" s="1" t="s">
        <v>262</v>
      </c>
      <c r="J47" s="1" t="s">
        <v>3218</v>
      </c>
      <c r="M47" s="6">
        <v>1700</v>
      </c>
      <c r="R47" s="1" t="s">
        <v>5</v>
      </c>
      <c r="S47" s="1" t="s">
        <v>6</v>
      </c>
      <c r="T47" s="1" t="s">
        <v>3</v>
      </c>
      <c r="V47" s="1" t="s">
        <v>56</v>
      </c>
      <c r="W47" s="1" t="s">
        <v>63</v>
      </c>
      <c r="X47" s="67" t="s">
        <v>7</v>
      </c>
      <c r="Y47" s="1" t="s">
        <v>3218</v>
      </c>
      <c r="AA47" s="1">
        <v>4911</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749C-FF1F-4A36-9068-CC9512D49ADA}">
  <dimension ref="A1:F13"/>
  <sheetViews>
    <sheetView showGridLines="0" workbookViewId="0">
      <selection activeCell="J6" sqref="J6"/>
    </sheetView>
  </sheetViews>
  <sheetFormatPr defaultColWidth="8.6640625" defaultRowHeight="13.8" x14ac:dyDescent="0.3"/>
  <cols>
    <col min="1" max="1" width="17.33203125" style="19" customWidth="1"/>
    <col min="2" max="6" width="16.5546875" style="19" customWidth="1"/>
    <col min="7" max="16384" width="8.6640625" style="19"/>
  </cols>
  <sheetData>
    <row r="1" spans="1:6" ht="42" customHeight="1" x14ac:dyDescent="0.3">
      <c r="A1" s="78" t="s">
        <v>3095</v>
      </c>
      <c r="B1" s="82" t="s">
        <v>3096</v>
      </c>
      <c r="C1" s="83"/>
      <c r="D1" s="83"/>
      <c r="E1" s="83"/>
      <c r="F1" s="83"/>
    </row>
    <row r="2" spans="1:6" ht="42" customHeight="1" thickBot="1" x14ac:dyDescent="0.35">
      <c r="A2" s="78"/>
      <c r="B2" s="77">
        <v>1</v>
      </c>
      <c r="C2" s="77">
        <v>2</v>
      </c>
      <c r="D2" s="77">
        <v>3</v>
      </c>
      <c r="E2" s="77">
        <v>4</v>
      </c>
      <c r="F2" s="77">
        <v>5</v>
      </c>
    </row>
    <row r="3" spans="1:6" ht="42" customHeight="1" thickTop="1" thickBot="1" x14ac:dyDescent="0.35">
      <c r="A3" s="79"/>
      <c r="B3" s="21" t="s">
        <v>13</v>
      </c>
      <c r="C3" s="21" t="s">
        <v>13</v>
      </c>
      <c r="D3" s="21" t="s">
        <v>13</v>
      </c>
      <c r="E3" s="21" t="s">
        <v>13</v>
      </c>
      <c r="F3" s="21" t="s">
        <v>13</v>
      </c>
    </row>
    <row r="4" spans="1:6" ht="42" customHeight="1" thickTop="1" x14ac:dyDescent="0.3">
      <c r="A4" s="22" t="s">
        <v>3097</v>
      </c>
      <c r="B4" s="25">
        <v>9020</v>
      </c>
      <c r="C4" s="25">
        <v>10800</v>
      </c>
      <c r="D4" s="25">
        <v>12600</v>
      </c>
      <c r="E4" s="25">
        <v>14300</v>
      </c>
      <c r="F4" s="25">
        <v>16200</v>
      </c>
    </row>
    <row r="5" spans="1:6" ht="42" customHeight="1" x14ac:dyDescent="0.3">
      <c r="A5" s="23" t="s">
        <v>3098</v>
      </c>
      <c r="B5" s="26">
        <v>23900</v>
      </c>
      <c r="C5" s="26">
        <v>28600</v>
      </c>
      <c r="D5" s="26">
        <v>33600</v>
      </c>
      <c r="E5" s="26">
        <v>38200</v>
      </c>
      <c r="F5" s="26">
        <v>42900</v>
      </c>
    </row>
    <row r="6" spans="1:6" ht="42" customHeight="1" x14ac:dyDescent="0.3">
      <c r="A6" s="22" t="s">
        <v>3099</v>
      </c>
      <c r="B6" s="25">
        <v>35800</v>
      </c>
      <c r="C6" s="25">
        <v>42900</v>
      </c>
      <c r="D6" s="25">
        <v>50100</v>
      </c>
      <c r="E6" s="25">
        <v>57200</v>
      </c>
      <c r="F6" s="25">
        <v>64400</v>
      </c>
    </row>
    <row r="7" spans="1:6" ht="42" customHeight="1" x14ac:dyDescent="0.3">
      <c r="A7" s="23" t="s">
        <v>3100</v>
      </c>
      <c r="B7" s="26">
        <v>44700</v>
      </c>
      <c r="C7" s="26">
        <v>53700</v>
      </c>
      <c r="D7" s="26">
        <v>62600</v>
      </c>
      <c r="E7" s="26">
        <v>71500</v>
      </c>
      <c r="F7" s="26">
        <v>80500</v>
      </c>
    </row>
    <row r="8" spans="1:6" ht="42" customHeight="1" x14ac:dyDescent="0.3">
      <c r="A8" s="22" t="s">
        <v>3101</v>
      </c>
      <c r="B8" s="25">
        <v>53700</v>
      </c>
      <c r="C8" s="25">
        <v>64400</v>
      </c>
      <c r="D8" s="25">
        <v>75200</v>
      </c>
      <c r="E8" s="25">
        <v>85800</v>
      </c>
      <c r="F8" s="25">
        <v>96500</v>
      </c>
    </row>
    <row r="9" spans="1:6" ht="42" customHeight="1" x14ac:dyDescent="0.3">
      <c r="A9" s="23" t="s">
        <v>3102</v>
      </c>
      <c r="B9" s="80" t="s">
        <v>3103</v>
      </c>
      <c r="C9" s="81"/>
      <c r="D9" s="81"/>
      <c r="E9" s="81"/>
      <c r="F9" s="81"/>
    </row>
    <row r="12" spans="1:6" ht="15.6" x14ac:dyDescent="0.3">
      <c r="A12" s="20" t="s">
        <v>3104</v>
      </c>
    </row>
    <row r="13" spans="1:6" ht="15.6" x14ac:dyDescent="0.3">
      <c r="A13" s="20" t="s">
        <v>3105</v>
      </c>
    </row>
  </sheetData>
  <mergeCells count="3">
    <mergeCell ref="A1:A3"/>
    <mergeCell ref="B9:F9"/>
    <mergeCell ref="B1:F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210D7-5DF3-4C57-AC7A-7FF567D715E6}">
  <dimension ref="A1:R14"/>
  <sheetViews>
    <sheetView workbookViewId="0">
      <selection activeCell="U6" sqref="U6"/>
    </sheetView>
  </sheetViews>
  <sheetFormatPr defaultRowHeight="13.2" x14ac:dyDescent="0.25"/>
  <cols>
    <col min="1" max="1" width="17.5546875" customWidth="1"/>
    <col min="2" max="2" width="19.44140625" customWidth="1"/>
    <col min="3" max="3" width="15.44140625" customWidth="1"/>
    <col min="4" max="4" width="28.44140625" customWidth="1"/>
    <col min="5" max="5" width="11.109375" customWidth="1"/>
    <col min="6" max="6" width="14.109375" customWidth="1"/>
    <col min="7" max="7" width="23.109375" bestFit="1" customWidth="1"/>
    <col min="8" max="8" width="56.33203125" customWidth="1"/>
    <col min="9" max="9" width="34.44140625" customWidth="1"/>
    <col min="10" max="10" width="17" customWidth="1"/>
    <col min="11" max="11" width="15.44140625" customWidth="1"/>
    <col min="12" max="12" width="12" customWidth="1"/>
    <col min="13" max="13" width="16.5546875" customWidth="1"/>
    <col min="14" max="14" width="16.44140625" customWidth="1"/>
    <col min="15" max="15" width="18.109375" bestFit="1" customWidth="1"/>
    <col min="16" max="16" width="21" customWidth="1"/>
    <col min="17" max="17" width="15.44140625" customWidth="1"/>
    <col min="18" max="18" width="72.109375" customWidth="1"/>
  </cols>
  <sheetData>
    <row r="1" spans="1:18" ht="31.2" x14ac:dyDescent="0.3">
      <c r="A1" s="17" t="s">
        <v>8</v>
      </c>
      <c r="B1" s="17" t="s">
        <v>9</v>
      </c>
      <c r="C1" s="18" t="s">
        <v>10</v>
      </c>
      <c r="D1" s="17" t="s">
        <v>11</v>
      </c>
      <c r="E1" s="17" t="s">
        <v>12</v>
      </c>
      <c r="F1" s="17" t="s">
        <v>13</v>
      </c>
      <c r="G1" s="17" t="s">
        <v>26</v>
      </c>
      <c r="H1" s="17" t="s">
        <v>27</v>
      </c>
      <c r="I1" s="17" t="s">
        <v>28</v>
      </c>
      <c r="J1" s="17" t="s">
        <v>32</v>
      </c>
      <c r="K1" s="17" t="s">
        <v>43</v>
      </c>
      <c r="L1" s="17" t="s">
        <v>44</v>
      </c>
      <c r="M1" s="17" t="s">
        <v>45</v>
      </c>
      <c r="N1" s="17" t="s">
        <v>46</v>
      </c>
      <c r="O1" s="17" t="s">
        <v>47</v>
      </c>
      <c r="P1" s="17" t="s">
        <v>48</v>
      </c>
      <c r="Q1" s="17" t="s">
        <v>49</v>
      </c>
      <c r="R1" s="17" t="s">
        <v>52</v>
      </c>
    </row>
    <row r="2" spans="1:18" ht="42" customHeight="1" x14ac:dyDescent="0.3">
      <c r="A2" s="1" t="e">
        <f>Company</f>
        <v>#REF!</v>
      </c>
      <c r="B2" s="5" t="e">
        <f t="shared" ref="B2:B9" si="0">Effectivity_Date</f>
        <v>#REF!</v>
      </c>
      <c r="C2" s="49" t="s">
        <v>3210</v>
      </c>
      <c r="D2" s="46" t="s">
        <v>3220</v>
      </c>
      <c r="E2" s="1" t="s">
        <v>55</v>
      </c>
      <c r="F2" s="6">
        <v>1000</v>
      </c>
      <c r="G2" s="1" t="str">
        <f>Table131162[[#This Row],[Short Description]]</f>
        <v>Voltera A 300.2</v>
      </c>
      <c r="H2" s="1" t="s">
        <v>3214</v>
      </c>
      <c r="I2" s="1" t="s">
        <v>262</v>
      </c>
      <c r="J2" s="1" t="s">
        <v>3218</v>
      </c>
      <c r="K2" s="1" t="e">
        <f>Freight</f>
        <v>#REF!</v>
      </c>
      <c r="L2" s="1" t="e">
        <f>DropShip</f>
        <v>#REF!</v>
      </c>
      <c r="M2" s="1"/>
      <c r="N2" s="1" t="s">
        <v>56</v>
      </c>
      <c r="O2" s="1" t="s">
        <v>63</v>
      </c>
      <c r="P2" s="37" t="e">
        <f t="shared" ref="P2:P14" si="1">URL</f>
        <v>#REF!</v>
      </c>
      <c r="Q2" s="1" t="str">
        <f>Table131162[[#This Row],[Manufacturer''s Category]]</f>
        <v>Voltera</v>
      </c>
      <c r="R2" s="1"/>
    </row>
    <row r="3" spans="1:18" ht="42" customHeight="1" x14ac:dyDescent="0.3">
      <c r="A3" s="1" t="e">
        <f>Company</f>
        <v>#REF!</v>
      </c>
      <c r="B3" s="5" t="e">
        <f t="shared" si="0"/>
        <v>#REF!</v>
      </c>
      <c r="C3" s="49" t="s">
        <v>3211</v>
      </c>
      <c r="D3" s="46" t="s">
        <v>3221</v>
      </c>
      <c r="E3" s="1" t="s">
        <v>55</v>
      </c>
      <c r="F3" s="6">
        <v>1300</v>
      </c>
      <c r="G3" s="1" t="str">
        <f>Table131162[[#This Row],[Short Description]]</f>
        <v>Voltera A 300.4</v>
      </c>
      <c r="H3" s="1" t="s">
        <v>3215</v>
      </c>
      <c r="I3" s="1" t="s">
        <v>262</v>
      </c>
      <c r="J3" s="1" t="s">
        <v>3218</v>
      </c>
      <c r="K3" s="1" t="e">
        <f>Freight</f>
        <v>#REF!</v>
      </c>
      <c r="L3" s="1" t="e">
        <f>DropShip</f>
        <v>#REF!</v>
      </c>
      <c r="M3" s="1"/>
      <c r="N3" s="1" t="s">
        <v>56</v>
      </c>
      <c r="O3" s="1" t="s">
        <v>63</v>
      </c>
      <c r="P3" s="37" t="e">
        <f t="shared" si="1"/>
        <v>#REF!</v>
      </c>
      <c r="Q3" s="1" t="str">
        <f>Table131162[[#This Row],[Manufacturer''s Category]]</f>
        <v>Voltera</v>
      </c>
      <c r="R3" s="1"/>
    </row>
    <row r="4" spans="1:18" ht="42" customHeight="1" x14ac:dyDescent="0.3">
      <c r="A4" s="1" t="e">
        <f>Company</f>
        <v>#REF!</v>
      </c>
      <c r="B4" s="5" t="e">
        <f t="shared" si="0"/>
        <v>#REF!</v>
      </c>
      <c r="C4" s="49" t="s">
        <v>3212</v>
      </c>
      <c r="D4" s="46" t="s">
        <v>3222</v>
      </c>
      <c r="E4" s="1" t="s">
        <v>55</v>
      </c>
      <c r="F4" s="6">
        <v>1300</v>
      </c>
      <c r="G4" s="1" t="str">
        <f>Table131162[[#This Row],[Short Description]]</f>
        <v>Voltera A 600.2</v>
      </c>
      <c r="H4" s="1" t="s">
        <v>3216</v>
      </c>
      <c r="I4" s="1" t="s">
        <v>262</v>
      </c>
      <c r="J4" s="1" t="s">
        <v>3218</v>
      </c>
      <c r="K4" s="1" t="e">
        <f>Freight</f>
        <v>#REF!</v>
      </c>
      <c r="L4" s="1" t="e">
        <f>DropShip</f>
        <v>#REF!</v>
      </c>
      <c r="M4" s="1"/>
      <c r="N4" s="1" t="s">
        <v>56</v>
      </c>
      <c r="O4" s="1" t="s">
        <v>63</v>
      </c>
      <c r="P4" s="37" t="e">
        <f t="shared" si="1"/>
        <v>#REF!</v>
      </c>
      <c r="Q4" s="1" t="str">
        <f>Table131162[[#This Row],[Manufacturer''s Category]]</f>
        <v>Voltera</v>
      </c>
      <c r="R4" s="1"/>
    </row>
    <row r="5" spans="1:18" ht="42" customHeight="1" x14ac:dyDescent="0.3">
      <c r="A5" s="1" t="e">
        <f>Company</f>
        <v>#REF!</v>
      </c>
      <c r="B5" s="5" t="e">
        <f t="shared" si="0"/>
        <v>#REF!</v>
      </c>
      <c r="C5" s="45" t="s">
        <v>3213</v>
      </c>
      <c r="D5" s="46" t="s">
        <v>3223</v>
      </c>
      <c r="E5" s="1" t="s">
        <v>55</v>
      </c>
      <c r="F5" s="6">
        <v>1700</v>
      </c>
      <c r="G5" s="1" t="str">
        <f>Table131162[[#This Row],[Short Description]]</f>
        <v>Voltera A 600.4</v>
      </c>
      <c r="H5" s="1" t="s">
        <v>3217</v>
      </c>
      <c r="I5" s="1" t="s">
        <v>262</v>
      </c>
      <c r="J5" s="1" t="s">
        <v>3218</v>
      </c>
      <c r="K5" s="1" t="e">
        <f>Freight</f>
        <v>#REF!</v>
      </c>
      <c r="L5" s="1" t="e">
        <f>DropShip</f>
        <v>#REF!</v>
      </c>
      <c r="M5" s="1"/>
      <c r="N5" s="1" t="s">
        <v>56</v>
      </c>
      <c r="O5" s="1" t="s">
        <v>63</v>
      </c>
      <c r="P5" s="37" t="e">
        <f t="shared" si="1"/>
        <v>#REF!</v>
      </c>
      <c r="Q5" s="1" t="str">
        <f>Table131162[[#This Row],[Manufacturer''s Category]]</f>
        <v>Voltera</v>
      </c>
      <c r="R5" s="1"/>
    </row>
    <row r="6" spans="1:18" ht="42" customHeight="1" x14ac:dyDescent="0.3">
      <c r="A6" s="1" t="s">
        <v>0</v>
      </c>
      <c r="B6" s="5" t="e">
        <f t="shared" si="0"/>
        <v>#REF!</v>
      </c>
      <c r="C6" s="45" t="s">
        <v>3490</v>
      </c>
      <c r="D6" s="46" t="s">
        <v>3491</v>
      </c>
      <c r="E6" s="1" t="s">
        <v>55</v>
      </c>
      <c r="F6" s="6">
        <v>3400</v>
      </c>
      <c r="G6" s="1" t="s">
        <v>3491</v>
      </c>
      <c r="H6" s="1" t="s">
        <v>3492</v>
      </c>
      <c r="I6" s="1" t="s">
        <v>262</v>
      </c>
      <c r="J6" s="1" t="s">
        <v>3218</v>
      </c>
      <c r="K6" s="1" t="s">
        <v>6</v>
      </c>
      <c r="L6" s="1" t="s">
        <v>75</v>
      </c>
      <c r="M6" s="1" t="s">
        <v>75</v>
      </c>
      <c r="N6" s="1" t="s">
        <v>56</v>
      </c>
      <c r="O6" s="1" t="s">
        <v>165</v>
      </c>
      <c r="P6" s="37" t="e">
        <f t="shared" si="1"/>
        <v>#REF!</v>
      </c>
      <c r="Q6" s="1" t="s">
        <v>3218</v>
      </c>
      <c r="R6" s="1"/>
    </row>
    <row r="7" spans="1:18" ht="42" customHeight="1" x14ac:dyDescent="0.3">
      <c r="A7" s="1" t="s">
        <v>0</v>
      </c>
      <c r="B7" s="5" t="e">
        <f t="shared" si="0"/>
        <v>#REF!</v>
      </c>
      <c r="C7" s="45" t="s">
        <v>3493</v>
      </c>
      <c r="D7" s="46" t="s">
        <v>3494</v>
      </c>
      <c r="E7" s="1" t="s">
        <v>55</v>
      </c>
      <c r="F7" s="6">
        <v>4200</v>
      </c>
      <c r="G7" s="1" t="s">
        <v>3494</v>
      </c>
      <c r="H7" s="1" t="s">
        <v>3495</v>
      </c>
      <c r="I7" s="1" t="s">
        <v>262</v>
      </c>
      <c r="J7" s="1" t="s">
        <v>3218</v>
      </c>
      <c r="K7" s="1" t="s">
        <v>6</v>
      </c>
      <c r="L7" s="1" t="s">
        <v>75</v>
      </c>
      <c r="M7" s="1" t="s">
        <v>75</v>
      </c>
      <c r="N7" s="1" t="s">
        <v>56</v>
      </c>
      <c r="O7" s="1" t="s">
        <v>165</v>
      </c>
      <c r="P7" s="37" t="e">
        <f t="shared" si="1"/>
        <v>#REF!</v>
      </c>
      <c r="Q7" s="1" t="s">
        <v>3218</v>
      </c>
      <c r="R7" s="1"/>
    </row>
    <row r="8" spans="1:18" ht="42" customHeight="1" x14ac:dyDescent="0.3">
      <c r="A8" s="1" t="s">
        <v>0</v>
      </c>
      <c r="B8" s="5" t="e">
        <f t="shared" si="0"/>
        <v>#REF!</v>
      </c>
      <c r="C8" s="45" t="s">
        <v>3496</v>
      </c>
      <c r="D8" s="46" t="s">
        <v>3497</v>
      </c>
      <c r="E8" s="1" t="s">
        <v>55</v>
      </c>
      <c r="F8" s="6">
        <v>5000</v>
      </c>
      <c r="G8" s="1" t="s">
        <v>3497</v>
      </c>
      <c r="H8" s="1" t="s">
        <v>3498</v>
      </c>
      <c r="I8" s="1" t="s">
        <v>262</v>
      </c>
      <c r="J8" s="1" t="s">
        <v>3218</v>
      </c>
      <c r="K8" s="1" t="s">
        <v>6</v>
      </c>
      <c r="L8" s="1" t="s">
        <v>75</v>
      </c>
      <c r="M8" s="1" t="s">
        <v>75</v>
      </c>
      <c r="N8" s="1" t="s">
        <v>56</v>
      </c>
      <c r="O8" s="1" t="s">
        <v>165</v>
      </c>
      <c r="P8" s="37" t="e">
        <f t="shared" si="1"/>
        <v>#REF!</v>
      </c>
      <c r="Q8" s="1" t="s">
        <v>3218</v>
      </c>
      <c r="R8" s="1"/>
    </row>
    <row r="9" spans="1:18" ht="42" customHeight="1" x14ac:dyDescent="0.3">
      <c r="A9" s="1" t="s">
        <v>0</v>
      </c>
      <c r="B9" s="5" t="e">
        <f t="shared" si="0"/>
        <v>#REF!</v>
      </c>
      <c r="C9" s="45" t="s">
        <v>3499</v>
      </c>
      <c r="D9" s="46" t="s">
        <v>3500</v>
      </c>
      <c r="E9" s="1" t="s">
        <v>55</v>
      </c>
      <c r="F9" s="6">
        <v>6400</v>
      </c>
      <c r="G9" s="1" t="s">
        <v>3500</v>
      </c>
      <c r="H9" s="1" t="s">
        <v>3501</v>
      </c>
      <c r="I9" s="1" t="s">
        <v>262</v>
      </c>
      <c r="J9" s="1" t="s">
        <v>3218</v>
      </c>
      <c r="K9" s="1" t="s">
        <v>6</v>
      </c>
      <c r="L9" s="1" t="s">
        <v>75</v>
      </c>
      <c r="M9" s="1" t="s">
        <v>75</v>
      </c>
      <c r="N9" s="1" t="s">
        <v>56</v>
      </c>
      <c r="O9" s="1" t="s">
        <v>165</v>
      </c>
      <c r="P9" s="37" t="e">
        <f t="shared" si="1"/>
        <v>#REF!</v>
      </c>
      <c r="Q9" s="1" t="s">
        <v>3218</v>
      </c>
      <c r="R9" s="1"/>
    </row>
    <row r="10" spans="1:18" ht="42" customHeight="1" x14ac:dyDescent="0.3">
      <c r="A10" s="1" t="e">
        <f>Company</f>
        <v>#REF!</v>
      </c>
      <c r="B10" s="5" t="e">
        <f>Effectivity_Date</f>
        <v>#REF!</v>
      </c>
      <c r="C10" s="45" t="s">
        <v>3604</v>
      </c>
      <c r="D10" s="46" t="s">
        <v>3605</v>
      </c>
      <c r="E10" s="1" t="s">
        <v>55</v>
      </c>
      <c r="F10" s="6">
        <v>3200</v>
      </c>
      <c r="G10" s="1" t="s">
        <v>3605</v>
      </c>
      <c r="H10" s="1" t="s">
        <v>3606</v>
      </c>
      <c r="I10" s="1" t="s">
        <v>262</v>
      </c>
      <c r="J10" s="1" t="s">
        <v>3218</v>
      </c>
      <c r="K10" s="1" t="s">
        <v>6</v>
      </c>
      <c r="L10" s="1" t="s">
        <v>75</v>
      </c>
      <c r="M10" s="1" t="s">
        <v>75</v>
      </c>
      <c r="N10" s="1" t="s">
        <v>56</v>
      </c>
      <c r="O10" s="1" t="s">
        <v>3331</v>
      </c>
      <c r="P10" s="37" t="e">
        <f t="shared" si="1"/>
        <v>#REF!</v>
      </c>
      <c r="Q10" s="1" t="s">
        <v>3218</v>
      </c>
      <c r="R10" s="1" t="s">
        <v>3533</v>
      </c>
    </row>
    <row r="11" spans="1:18" ht="42" customHeight="1" x14ac:dyDescent="0.3">
      <c r="A11" s="1" t="e">
        <f>Company</f>
        <v>#REF!</v>
      </c>
      <c r="B11" s="5" t="e">
        <f>Effectivity_Date</f>
        <v>#REF!</v>
      </c>
      <c r="C11" s="45" t="s">
        <v>3607</v>
      </c>
      <c r="D11" s="46" t="s">
        <v>3608</v>
      </c>
      <c r="E11" s="1" t="s">
        <v>55</v>
      </c>
      <c r="F11" s="6">
        <v>4400</v>
      </c>
      <c r="G11" s="1" t="s">
        <v>3608</v>
      </c>
      <c r="H11" s="1" t="s">
        <v>3609</v>
      </c>
      <c r="I11" s="1" t="s">
        <v>262</v>
      </c>
      <c r="J11" s="1" t="s">
        <v>3218</v>
      </c>
      <c r="K11" s="1" t="s">
        <v>6</v>
      </c>
      <c r="L11" s="1" t="s">
        <v>75</v>
      </c>
      <c r="M11" s="1" t="s">
        <v>75</v>
      </c>
      <c r="N11" s="1" t="s">
        <v>56</v>
      </c>
      <c r="O11" s="1" t="s">
        <v>3331</v>
      </c>
      <c r="P11" s="37" t="e">
        <f t="shared" si="1"/>
        <v>#REF!</v>
      </c>
      <c r="Q11" s="1" t="s">
        <v>3218</v>
      </c>
      <c r="R11" s="1" t="s">
        <v>3533</v>
      </c>
    </row>
    <row r="12" spans="1:18" ht="42" customHeight="1" x14ac:dyDescent="0.3">
      <c r="A12" s="1" t="e">
        <f>Company</f>
        <v>#REF!</v>
      </c>
      <c r="B12" s="5" t="e">
        <f>Effectivity_Date</f>
        <v>#REF!</v>
      </c>
      <c r="C12" s="45" t="s">
        <v>3610</v>
      </c>
      <c r="D12" s="46" t="s">
        <v>3611</v>
      </c>
      <c r="E12" s="1" t="s">
        <v>55</v>
      </c>
      <c r="F12" s="6">
        <v>3800</v>
      </c>
      <c r="G12" s="1" t="s">
        <v>3611</v>
      </c>
      <c r="H12" s="1" t="s">
        <v>3612</v>
      </c>
      <c r="I12" s="1" t="s">
        <v>262</v>
      </c>
      <c r="J12" s="1" t="s">
        <v>3218</v>
      </c>
      <c r="K12" s="1" t="s">
        <v>6</v>
      </c>
      <c r="L12" s="1" t="s">
        <v>75</v>
      </c>
      <c r="M12" s="1" t="s">
        <v>75</v>
      </c>
      <c r="N12" s="1" t="s">
        <v>56</v>
      </c>
      <c r="O12" s="1" t="s">
        <v>3331</v>
      </c>
      <c r="P12" s="37" t="e">
        <f t="shared" si="1"/>
        <v>#REF!</v>
      </c>
      <c r="Q12" s="1" t="s">
        <v>3218</v>
      </c>
      <c r="R12" s="1" t="s">
        <v>3533</v>
      </c>
    </row>
    <row r="13" spans="1:18" ht="42" customHeight="1" x14ac:dyDescent="0.3">
      <c r="A13" s="1" t="e">
        <f>Company</f>
        <v>#REF!</v>
      </c>
      <c r="B13" s="5" t="e">
        <f>Effectivity_Date</f>
        <v>#REF!</v>
      </c>
      <c r="C13" s="45" t="s">
        <v>3613</v>
      </c>
      <c r="D13" s="46" t="s">
        <v>3614</v>
      </c>
      <c r="E13" s="1" t="s">
        <v>55</v>
      </c>
      <c r="F13" s="6">
        <v>5200</v>
      </c>
      <c r="G13" s="1" t="s">
        <v>3614</v>
      </c>
      <c r="H13" s="1" t="s">
        <v>3615</v>
      </c>
      <c r="I13" s="1" t="s">
        <v>262</v>
      </c>
      <c r="J13" s="1" t="s">
        <v>3218</v>
      </c>
      <c r="K13" s="1" t="s">
        <v>6</v>
      </c>
      <c r="L13" s="1" t="s">
        <v>75</v>
      </c>
      <c r="M13" s="1" t="s">
        <v>75</v>
      </c>
      <c r="N13" s="1" t="s">
        <v>56</v>
      </c>
      <c r="O13" s="1" t="s">
        <v>3331</v>
      </c>
      <c r="P13" s="37" t="e">
        <f t="shared" si="1"/>
        <v>#REF!</v>
      </c>
      <c r="Q13" s="1" t="s">
        <v>3218</v>
      </c>
      <c r="R13" s="1" t="s">
        <v>3533</v>
      </c>
    </row>
    <row r="14" spans="1:18" ht="42" customHeight="1" x14ac:dyDescent="0.3">
      <c r="A14" s="1" t="e">
        <f>Company</f>
        <v>#REF!</v>
      </c>
      <c r="B14" s="5" t="e">
        <f>Effectivity_Date</f>
        <v>#REF!</v>
      </c>
      <c r="C14" s="45" t="s">
        <v>3616</v>
      </c>
      <c r="D14" s="46" t="s">
        <v>3617</v>
      </c>
      <c r="E14" s="1" t="s">
        <v>55</v>
      </c>
      <c r="F14" s="6">
        <v>3700</v>
      </c>
      <c r="G14" s="1" t="s">
        <v>3617</v>
      </c>
      <c r="H14" s="1" t="s">
        <v>3618</v>
      </c>
      <c r="I14" s="1" t="s">
        <v>262</v>
      </c>
      <c r="J14" s="1" t="s">
        <v>3218</v>
      </c>
      <c r="K14" s="1" t="s">
        <v>6</v>
      </c>
      <c r="L14" s="1" t="s">
        <v>75</v>
      </c>
      <c r="M14" s="1" t="s">
        <v>75</v>
      </c>
      <c r="N14" s="1" t="s">
        <v>56</v>
      </c>
      <c r="O14" s="1" t="s">
        <v>3331</v>
      </c>
      <c r="P14" s="37" t="e">
        <f t="shared" si="1"/>
        <v>#REF!</v>
      </c>
      <c r="Q14" s="1" t="s">
        <v>3218</v>
      </c>
      <c r="R14" s="1" t="s">
        <v>3533</v>
      </c>
    </row>
  </sheetData>
  <conditionalFormatting sqref="C2:C14">
    <cfRule type="duplicateValues" dxfId="1" priority="1"/>
    <cfRule type="duplicateValues" dxfId="0" priority="2"/>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EBD4B-55BA-4B68-80A4-13B692C97B8E}">
  <dimension ref="A1:X18"/>
  <sheetViews>
    <sheetView workbookViewId="0">
      <pane xSplit="4" ySplit="1" topLeftCell="E2" activePane="bottomRight" state="frozen"/>
      <selection pane="topRight" activeCell="E1" sqref="E1"/>
      <selection pane="bottomLeft" activeCell="A2" sqref="A2"/>
      <selection pane="bottomRight" activeCell="M1" sqref="M1:N1048576"/>
    </sheetView>
  </sheetViews>
  <sheetFormatPr defaultRowHeight="13.2" x14ac:dyDescent="0.25"/>
  <cols>
    <col min="1" max="1" width="17.5546875" customWidth="1"/>
    <col min="2" max="2" width="19.44140625" customWidth="1"/>
    <col min="3" max="3" width="15.44140625" customWidth="1"/>
    <col min="4" max="4" width="28.44140625" customWidth="1"/>
    <col min="5" max="5" width="11.109375" customWidth="1"/>
    <col min="6" max="6" width="14.109375" customWidth="1"/>
    <col min="7" max="7" width="13.88671875" hidden="1" customWidth="1"/>
    <col min="8" max="8" width="14.109375" hidden="1" customWidth="1"/>
    <col min="9" max="9" width="11.44140625" hidden="1" customWidth="1"/>
    <col min="10" max="10" width="23.109375" bestFit="1" customWidth="1"/>
    <col min="11" max="11" width="41.21875" customWidth="1"/>
    <col min="12" max="12" width="25.5546875" customWidth="1"/>
    <col min="13" max="13" width="10.5546875" customWidth="1"/>
    <col min="14" max="14" width="17" customWidth="1"/>
    <col min="15" max="15" width="23.44140625" customWidth="1"/>
    <col min="16" max="16" width="22.33203125" bestFit="1" customWidth="1"/>
    <col min="17" max="17" width="15.44140625" customWidth="1"/>
    <col min="18" max="18" width="12" customWidth="1"/>
    <col min="19" max="19" width="16.5546875" customWidth="1"/>
    <col min="20" max="20" width="16.44140625" customWidth="1"/>
    <col min="21" max="21" width="18.109375" bestFit="1" customWidth="1"/>
    <col min="22" max="22" width="21" customWidth="1"/>
    <col min="23" max="23" width="15.44140625" customWidth="1"/>
    <col min="24" max="24" width="72.109375" customWidth="1"/>
  </cols>
  <sheetData>
    <row r="1" spans="1:24" ht="31.2" x14ac:dyDescent="0.3">
      <c r="A1" s="17" t="s">
        <v>8</v>
      </c>
      <c r="B1" s="17" t="s">
        <v>9</v>
      </c>
      <c r="C1" s="18" t="s">
        <v>10</v>
      </c>
      <c r="D1" s="17" t="s">
        <v>11</v>
      </c>
      <c r="E1" s="17" t="s">
        <v>12</v>
      </c>
      <c r="F1" s="17" t="s">
        <v>13</v>
      </c>
      <c r="G1" s="16" t="s">
        <v>23</v>
      </c>
      <c r="H1" s="17" t="s">
        <v>24</v>
      </c>
      <c r="I1" s="17" t="s">
        <v>25</v>
      </c>
      <c r="J1" s="17" t="s">
        <v>26</v>
      </c>
      <c r="K1" s="17" t="s">
        <v>27</v>
      </c>
      <c r="L1" s="17" t="s">
        <v>28</v>
      </c>
      <c r="M1" s="17" t="s">
        <v>31</v>
      </c>
      <c r="N1" s="17" t="s">
        <v>32</v>
      </c>
      <c r="O1" s="17" t="s">
        <v>35</v>
      </c>
      <c r="P1" s="17" t="s">
        <v>36</v>
      </c>
      <c r="Q1" s="17" t="s">
        <v>43</v>
      </c>
      <c r="R1" s="17" t="s">
        <v>44</v>
      </c>
      <c r="S1" s="17" t="s">
        <v>45</v>
      </c>
      <c r="T1" s="17" t="s">
        <v>46</v>
      </c>
      <c r="U1" s="17" t="s">
        <v>47</v>
      </c>
      <c r="V1" s="17" t="s">
        <v>48</v>
      </c>
      <c r="W1" s="17" t="s">
        <v>49</v>
      </c>
      <c r="X1" s="17" t="s">
        <v>52</v>
      </c>
    </row>
    <row r="2" spans="1:24" ht="42" customHeight="1" x14ac:dyDescent="0.3">
      <c r="A2" s="1" t="e">
        <f t="shared" ref="A2:A17" si="0">Company</f>
        <v>#REF!</v>
      </c>
      <c r="B2" s="5" t="e">
        <f t="shared" ref="B2:B18" si="1">Effectivity_Date</f>
        <v>#REF!</v>
      </c>
      <c r="C2" s="58" t="s">
        <v>53</v>
      </c>
      <c r="D2" s="7" t="s">
        <v>54</v>
      </c>
      <c r="E2" s="10" t="s">
        <v>55</v>
      </c>
      <c r="F2" s="61">
        <v>672</v>
      </c>
      <c r="G2" s="40"/>
      <c r="H2" s="1" t="e">
        <f t="shared" ref="H2:H17" si="2">WeightUOM</f>
        <v>#REF!</v>
      </c>
      <c r="I2" s="7"/>
      <c r="J2" s="7" t="str">
        <f>Table131112[[#This Row],[Short Description]]</f>
        <v>Apprimo TEC-X 1000 Black</v>
      </c>
      <c r="K2" s="7" t="s">
        <v>57</v>
      </c>
      <c r="L2" s="7" t="s">
        <v>58</v>
      </c>
      <c r="M2" s="7" t="e">
        <f t="shared" ref="M2:M17" si="3">ItemStatus</f>
        <v>#REF!</v>
      </c>
      <c r="N2" s="7" t="s">
        <v>60</v>
      </c>
      <c r="O2" s="7" t="s">
        <v>61</v>
      </c>
      <c r="P2" s="1" t="s">
        <v>62</v>
      </c>
      <c r="Q2" s="7" t="e">
        <f t="shared" ref="Q2:Q17" si="4">Freight</f>
        <v>#REF!</v>
      </c>
      <c r="R2" s="7" t="e">
        <f t="shared" ref="R2:R17" si="5">DropShip</f>
        <v>#REF!</v>
      </c>
      <c r="S2" s="1" t="e">
        <f t="shared" ref="S2:S17" si="6">EnergyStar</f>
        <v>#REF!</v>
      </c>
      <c r="T2" s="1" t="s">
        <v>59</v>
      </c>
      <c r="U2" s="1" t="s">
        <v>63</v>
      </c>
      <c r="V2" s="37" t="e">
        <f t="shared" ref="V2:V18" si="7">URL</f>
        <v>#REF!</v>
      </c>
      <c r="W2" s="7" t="str">
        <f>Table131112[[#This Row],[Manufacturer''s Category]]</f>
        <v>Apprimo</v>
      </c>
      <c r="X2" s="10"/>
    </row>
    <row r="3" spans="1:24" ht="42" customHeight="1" x14ac:dyDescent="0.3">
      <c r="A3" s="1" t="e">
        <f t="shared" si="0"/>
        <v>#REF!</v>
      </c>
      <c r="B3" s="5" t="e">
        <f t="shared" si="1"/>
        <v>#REF!</v>
      </c>
      <c r="C3" s="58" t="s">
        <v>64</v>
      </c>
      <c r="D3" s="7" t="s">
        <v>65</v>
      </c>
      <c r="E3" s="10" t="s">
        <v>55</v>
      </c>
      <c r="F3" s="61">
        <v>672</v>
      </c>
      <c r="G3" s="40"/>
      <c r="H3" s="1" t="e">
        <f t="shared" si="2"/>
        <v>#REF!</v>
      </c>
      <c r="I3" s="7"/>
      <c r="J3" s="7" t="str">
        <f>Table131112[[#This Row],[Short Description]]</f>
        <v>Apprimo TEC-X 1000 White</v>
      </c>
      <c r="K3" s="7" t="s">
        <v>66</v>
      </c>
      <c r="L3" s="7" t="s">
        <v>58</v>
      </c>
      <c r="M3" s="7" t="e">
        <f t="shared" si="3"/>
        <v>#REF!</v>
      </c>
      <c r="N3" s="7" t="s">
        <v>60</v>
      </c>
      <c r="O3" s="7" t="s">
        <v>61</v>
      </c>
      <c r="P3" s="1" t="s">
        <v>62</v>
      </c>
      <c r="Q3" s="7" t="e">
        <f t="shared" si="4"/>
        <v>#REF!</v>
      </c>
      <c r="R3" s="7" t="e">
        <f t="shared" si="5"/>
        <v>#REF!</v>
      </c>
      <c r="S3" s="1" t="e">
        <f t="shared" si="6"/>
        <v>#REF!</v>
      </c>
      <c r="T3" s="1" t="s">
        <v>59</v>
      </c>
      <c r="U3" s="1" t="s">
        <v>63</v>
      </c>
      <c r="V3" s="37" t="e">
        <f t="shared" si="7"/>
        <v>#REF!</v>
      </c>
      <c r="W3" s="7" t="str">
        <f>Table131112[[#This Row],[Manufacturer''s Category]]</f>
        <v>Apprimo</v>
      </c>
      <c r="X3" s="10"/>
    </row>
    <row r="4" spans="1:24" ht="42" customHeight="1" x14ac:dyDescent="0.3">
      <c r="A4" s="1" t="e">
        <f t="shared" si="0"/>
        <v>#REF!</v>
      </c>
      <c r="B4" s="5" t="e">
        <f t="shared" si="1"/>
        <v>#REF!</v>
      </c>
      <c r="C4" s="58" t="s">
        <v>67</v>
      </c>
      <c r="D4" s="7" t="s">
        <v>68</v>
      </c>
      <c r="E4" s="10" t="s">
        <v>55</v>
      </c>
      <c r="F4" s="61">
        <v>606</v>
      </c>
      <c r="G4" s="40"/>
      <c r="H4" s="1" t="e">
        <f t="shared" si="2"/>
        <v>#REF!</v>
      </c>
      <c r="I4" s="7"/>
      <c r="J4" s="7" t="str">
        <f>Table131112[[#This Row],[Short Description]]</f>
        <v>Apprimo TEC-X 2000 Black</v>
      </c>
      <c r="K4" s="7" t="s">
        <v>69</v>
      </c>
      <c r="L4" s="7" t="s">
        <v>58</v>
      </c>
      <c r="M4" s="7" t="e">
        <f t="shared" si="3"/>
        <v>#REF!</v>
      </c>
      <c r="N4" s="7" t="s">
        <v>60</v>
      </c>
      <c r="O4" s="7" t="s">
        <v>61</v>
      </c>
      <c r="P4" s="1" t="s">
        <v>62</v>
      </c>
      <c r="Q4" s="7" t="e">
        <f t="shared" si="4"/>
        <v>#REF!</v>
      </c>
      <c r="R4" s="7" t="e">
        <f t="shared" si="5"/>
        <v>#REF!</v>
      </c>
      <c r="S4" s="1" t="e">
        <f t="shared" si="6"/>
        <v>#REF!</v>
      </c>
      <c r="T4" s="1" t="s">
        <v>59</v>
      </c>
      <c r="U4" s="1" t="s">
        <v>63</v>
      </c>
      <c r="V4" s="37" t="e">
        <f t="shared" si="7"/>
        <v>#REF!</v>
      </c>
      <c r="W4" s="7" t="str">
        <f>Table131112[[#This Row],[Manufacturer''s Category]]</f>
        <v>Apprimo</v>
      </c>
      <c r="X4" s="10"/>
    </row>
    <row r="5" spans="1:24" ht="42" customHeight="1" x14ac:dyDescent="0.3">
      <c r="A5" s="1" t="e">
        <f t="shared" si="0"/>
        <v>#REF!</v>
      </c>
      <c r="B5" s="5" t="e">
        <f t="shared" si="1"/>
        <v>#REF!</v>
      </c>
      <c r="C5" s="58" t="s">
        <v>70</v>
      </c>
      <c r="D5" s="7" t="s">
        <v>71</v>
      </c>
      <c r="E5" s="10" t="s">
        <v>55</v>
      </c>
      <c r="F5" s="61">
        <v>606</v>
      </c>
      <c r="G5" s="40"/>
      <c r="H5" s="1" t="e">
        <f t="shared" si="2"/>
        <v>#REF!</v>
      </c>
      <c r="I5" s="7"/>
      <c r="J5" s="7" t="str">
        <f>Table131112[[#This Row],[Short Description]]</f>
        <v>Apprimo TEC-X 2000 White</v>
      </c>
      <c r="K5" s="7" t="s">
        <v>72</v>
      </c>
      <c r="L5" s="7" t="s">
        <v>58</v>
      </c>
      <c r="M5" s="7" t="e">
        <f t="shared" si="3"/>
        <v>#REF!</v>
      </c>
      <c r="N5" s="7" t="s">
        <v>60</v>
      </c>
      <c r="O5" s="7" t="s">
        <v>61</v>
      </c>
      <c r="P5" s="1" t="s">
        <v>62</v>
      </c>
      <c r="Q5" s="7" t="e">
        <f t="shared" si="4"/>
        <v>#REF!</v>
      </c>
      <c r="R5" s="7" t="e">
        <f t="shared" si="5"/>
        <v>#REF!</v>
      </c>
      <c r="S5" s="1" t="e">
        <f t="shared" si="6"/>
        <v>#REF!</v>
      </c>
      <c r="T5" s="1" t="s">
        <v>59</v>
      </c>
      <c r="U5" s="1" t="s">
        <v>63</v>
      </c>
      <c r="V5" s="37" t="e">
        <f t="shared" si="7"/>
        <v>#REF!</v>
      </c>
      <c r="W5" s="7" t="str">
        <f>Table131112[[#This Row],[Manufacturer''s Category]]</f>
        <v>Apprimo</v>
      </c>
      <c r="X5" s="10"/>
    </row>
    <row r="6" spans="1:24" ht="42" customHeight="1" x14ac:dyDescent="0.3">
      <c r="A6" s="1" t="e">
        <f t="shared" si="0"/>
        <v>#REF!</v>
      </c>
      <c r="B6" s="5" t="e">
        <f t="shared" si="1"/>
        <v>#REF!</v>
      </c>
      <c r="C6" s="15" t="s">
        <v>73</v>
      </c>
      <c r="D6" s="7" t="s">
        <v>74</v>
      </c>
      <c r="E6" s="10" t="s">
        <v>55</v>
      </c>
      <c r="F6" s="61">
        <v>244</v>
      </c>
      <c r="G6" s="9"/>
      <c r="H6" s="1" t="e">
        <f t="shared" si="2"/>
        <v>#REF!</v>
      </c>
      <c r="I6" s="7"/>
      <c r="J6" s="7" t="str">
        <f>Table131112[[#This Row],[Short Description]]</f>
        <v>Apprimo TEC-X-TM Black</v>
      </c>
      <c r="K6" s="7" t="s">
        <v>76</v>
      </c>
      <c r="L6" s="7" t="s">
        <v>77</v>
      </c>
      <c r="M6" s="7" t="e">
        <f t="shared" si="3"/>
        <v>#REF!</v>
      </c>
      <c r="N6" s="7" t="s">
        <v>60</v>
      </c>
      <c r="O6" s="7"/>
      <c r="P6" s="1"/>
      <c r="Q6" s="7" t="e">
        <f t="shared" si="4"/>
        <v>#REF!</v>
      </c>
      <c r="R6" s="7" t="e">
        <f t="shared" si="5"/>
        <v>#REF!</v>
      </c>
      <c r="S6" s="1" t="e">
        <f t="shared" si="6"/>
        <v>#REF!</v>
      </c>
      <c r="T6" s="1" t="s">
        <v>75</v>
      </c>
      <c r="U6" s="1" t="s">
        <v>78</v>
      </c>
      <c r="V6" s="37" t="e">
        <f t="shared" si="7"/>
        <v>#REF!</v>
      </c>
      <c r="W6" s="7" t="str">
        <f>Table131112[[#This Row],[Manufacturer''s Category]]</f>
        <v>Apprimo</v>
      </c>
      <c r="X6" s="10"/>
    </row>
    <row r="7" spans="1:24" ht="42" customHeight="1" x14ac:dyDescent="0.3">
      <c r="A7" s="1" t="e">
        <f t="shared" si="0"/>
        <v>#REF!</v>
      </c>
      <c r="B7" s="5" t="e">
        <f t="shared" si="1"/>
        <v>#REF!</v>
      </c>
      <c r="C7" s="27" t="s">
        <v>79</v>
      </c>
      <c r="D7" s="12" t="s">
        <v>80</v>
      </c>
      <c r="E7" s="14" t="s">
        <v>55</v>
      </c>
      <c r="F7" s="61">
        <v>244</v>
      </c>
      <c r="G7" s="13"/>
      <c r="H7" s="1" t="e">
        <f t="shared" si="2"/>
        <v>#REF!</v>
      </c>
      <c r="I7" s="12"/>
      <c r="J7" s="7" t="str">
        <f>Table131112[[#This Row],[Short Description]]</f>
        <v>Apprimo TEC-X-TM White</v>
      </c>
      <c r="K7" s="12" t="s">
        <v>81</v>
      </c>
      <c r="L7" s="12" t="s">
        <v>77</v>
      </c>
      <c r="M7" s="7" t="e">
        <f t="shared" si="3"/>
        <v>#REF!</v>
      </c>
      <c r="N7" s="7" t="s">
        <v>60</v>
      </c>
      <c r="O7" s="12"/>
      <c r="P7" s="1"/>
      <c r="Q7" s="7" t="e">
        <f t="shared" si="4"/>
        <v>#REF!</v>
      </c>
      <c r="R7" s="7" t="e">
        <f t="shared" si="5"/>
        <v>#REF!</v>
      </c>
      <c r="S7" s="1" t="e">
        <f t="shared" si="6"/>
        <v>#REF!</v>
      </c>
      <c r="T7" s="1" t="s">
        <v>75</v>
      </c>
      <c r="U7" s="1" t="s">
        <v>78</v>
      </c>
      <c r="V7" s="37" t="e">
        <f t="shared" si="7"/>
        <v>#REF!</v>
      </c>
      <c r="W7" s="7" t="str">
        <f>Table131112[[#This Row],[Manufacturer''s Category]]</f>
        <v>Apprimo</v>
      </c>
      <c r="X7" s="14"/>
    </row>
    <row r="8" spans="1:24" ht="42" customHeight="1" x14ac:dyDescent="0.3">
      <c r="A8" s="1" t="e">
        <f t="shared" si="0"/>
        <v>#REF!</v>
      </c>
      <c r="B8" s="5" t="e">
        <f t="shared" si="1"/>
        <v>#REF!</v>
      </c>
      <c r="C8" s="2" t="s">
        <v>3111</v>
      </c>
      <c r="D8" s="1" t="s">
        <v>82</v>
      </c>
      <c r="E8" s="14" t="s">
        <v>55</v>
      </c>
      <c r="F8" s="61">
        <v>1930</v>
      </c>
      <c r="G8" s="13"/>
      <c r="H8" s="1" t="e">
        <f t="shared" si="2"/>
        <v>#REF!</v>
      </c>
      <c r="I8" s="1"/>
      <c r="J8" s="7" t="str">
        <f>Table131112[[#This Row],[Short Description]]</f>
        <v>Apprimo Touch 10</v>
      </c>
      <c r="K8" s="1" t="s">
        <v>83</v>
      </c>
      <c r="L8" s="1" t="s">
        <v>84</v>
      </c>
      <c r="M8" s="7" t="e">
        <f t="shared" si="3"/>
        <v>#REF!</v>
      </c>
      <c r="N8" s="7" t="s">
        <v>60</v>
      </c>
      <c r="O8" s="1"/>
      <c r="P8" s="1" t="s">
        <v>85</v>
      </c>
      <c r="Q8" s="7" t="e">
        <f t="shared" si="4"/>
        <v>#REF!</v>
      </c>
      <c r="R8" s="7" t="e">
        <f t="shared" si="5"/>
        <v>#REF!</v>
      </c>
      <c r="S8" s="1" t="e">
        <f t="shared" si="6"/>
        <v>#REF!</v>
      </c>
      <c r="T8" s="1" t="s">
        <v>75</v>
      </c>
      <c r="U8" s="1" t="s">
        <v>78</v>
      </c>
      <c r="V8" s="37" t="e">
        <f t="shared" si="7"/>
        <v>#REF!</v>
      </c>
      <c r="W8" s="7" t="str">
        <f>Table131112[[#This Row],[Manufacturer''s Category]]</f>
        <v>Apprimo</v>
      </c>
      <c r="X8" s="1"/>
    </row>
    <row r="9" spans="1:24" ht="42" customHeight="1" x14ac:dyDescent="0.3">
      <c r="A9" s="1" t="e">
        <f t="shared" si="0"/>
        <v>#REF!</v>
      </c>
      <c r="B9" s="5" t="e">
        <f t="shared" si="1"/>
        <v>#REF!</v>
      </c>
      <c r="C9" s="2" t="s">
        <v>86</v>
      </c>
      <c r="D9" s="1" t="s">
        <v>87</v>
      </c>
      <c r="E9" s="14" t="s">
        <v>55</v>
      </c>
      <c r="F9" s="61">
        <v>992</v>
      </c>
      <c r="G9" s="13"/>
      <c r="H9" s="1" t="e">
        <f t="shared" si="2"/>
        <v>#REF!</v>
      </c>
      <c r="I9" s="1"/>
      <c r="J9" s="7" t="str">
        <f>Table131112[[#This Row],[Short Description]]</f>
        <v>Apprimo Touch 4</v>
      </c>
      <c r="K9" s="1" t="s">
        <v>88</v>
      </c>
      <c r="L9" s="1" t="s">
        <v>84</v>
      </c>
      <c r="M9" s="7" t="e">
        <f t="shared" si="3"/>
        <v>#REF!</v>
      </c>
      <c r="N9" s="7" t="s">
        <v>60</v>
      </c>
      <c r="O9" s="1"/>
      <c r="P9" s="1" t="s">
        <v>85</v>
      </c>
      <c r="Q9" s="7" t="e">
        <f t="shared" si="4"/>
        <v>#REF!</v>
      </c>
      <c r="R9" s="7" t="e">
        <f t="shared" si="5"/>
        <v>#REF!</v>
      </c>
      <c r="S9" s="1" t="e">
        <f t="shared" si="6"/>
        <v>#REF!</v>
      </c>
      <c r="T9" s="1" t="s">
        <v>75</v>
      </c>
      <c r="U9" s="1" t="s">
        <v>78</v>
      </c>
      <c r="V9" s="37" t="e">
        <f t="shared" si="7"/>
        <v>#REF!</v>
      </c>
      <c r="W9" s="7" t="str">
        <f>Table131112[[#This Row],[Manufacturer''s Category]]</f>
        <v>Apprimo</v>
      </c>
      <c r="X9" s="1"/>
    </row>
    <row r="10" spans="1:24" ht="42" customHeight="1" x14ac:dyDescent="0.3">
      <c r="A10" s="1" t="e">
        <f t="shared" si="0"/>
        <v>#REF!</v>
      </c>
      <c r="B10" s="5" t="e">
        <f t="shared" si="1"/>
        <v>#REF!</v>
      </c>
      <c r="C10" s="2" t="s">
        <v>3109</v>
      </c>
      <c r="D10" s="1" t="s">
        <v>89</v>
      </c>
      <c r="E10" s="14" t="s">
        <v>55</v>
      </c>
      <c r="F10" s="61">
        <v>1380</v>
      </c>
      <c r="G10" s="13"/>
      <c r="H10" s="1" t="e">
        <f t="shared" si="2"/>
        <v>#REF!</v>
      </c>
      <c r="I10" s="1"/>
      <c r="J10" s="7" t="str">
        <f>Table131112[[#This Row],[Short Description]]</f>
        <v>Apprimo Touch 7 Black</v>
      </c>
      <c r="K10" s="1" t="s">
        <v>90</v>
      </c>
      <c r="L10" s="1" t="s">
        <v>84</v>
      </c>
      <c r="M10" s="7" t="e">
        <f t="shared" si="3"/>
        <v>#REF!</v>
      </c>
      <c r="N10" s="7" t="s">
        <v>60</v>
      </c>
      <c r="O10" s="1"/>
      <c r="P10" s="1" t="s">
        <v>85</v>
      </c>
      <c r="Q10" s="7" t="e">
        <f t="shared" si="4"/>
        <v>#REF!</v>
      </c>
      <c r="R10" s="7" t="e">
        <f t="shared" si="5"/>
        <v>#REF!</v>
      </c>
      <c r="S10" s="1" t="e">
        <f t="shared" si="6"/>
        <v>#REF!</v>
      </c>
      <c r="T10" s="1" t="s">
        <v>75</v>
      </c>
      <c r="U10" s="1" t="s">
        <v>78</v>
      </c>
      <c r="V10" s="37" t="e">
        <f t="shared" si="7"/>
        <v>#REF!</v>
      </c>
      <c r="W10" s="7" t="str">
        <f>Table131112[[#This Row],[Manufacturer''s Category]]</f>
        <v>Apprimo</v>
      </c>
      <c r="X10" s="1"/>
    </row>
    <row r="11" spans="1:24" ht="42" customHeight="1" x14ac:dyDescent="0.3">
      <c r="A11" s="1" t="e">
        <f t="shared" si="0"/>
        <v>#REF!</v>
      </c>
      <c r="B11" s="5" t="e">
        <f t="shared" si="1"/>
        <v>#REF!</v>
      </c>
      <c r="C11" s="2" t="s">
        <v>3110</v>
      </c>
      <c r="D11" s="1" t="s">
        <v>91</v>
      </c>
      <c r="E11" s="14" t="s">
        <v>55</v>
      </c>
      <c r="F11" s="61">
        <v>1380</v>
      </c>
      <c r="G11" s="13"/>
      <c r="H11" s="1" t="e">
        <f t="shared" si="2"/>
        <v>#REF!</v>
      </c>
      <c r="I11" s="1"/>
      <c r="J11" s="7" t="str">
        <f>Table131112[[#This Row],[Short Description]]</f>
        <v>Apprimo Touch 7 White</v>
      </c>
      <c r="K11" s="1" t="s">
        <v>92</v>
      </c>
      <c r="L11" s="1" t="s">
        <v>84</v>
      </c>
      <c r="M11" s="7" t="e">
        <f t="shared" si="3"/>
        <v>#REF!</v>
      </c>
      <c r="N11" s="7" t="s">
        <v>60</v>
      </c>
      <c r="O11" s="1"/>
      <c r="P11" s="1" t="s">
        <v>85</v>
      </c>
      <c r="Q11" s="7" t="e">
        <f t="shared" si="4"/>
        <v>#REF!</v>
      </c>
      <c r="R11" s="7" t="e">
        <f t="shared" si="5"/>
        <v>#REF!</v>
      </c>
      <c r="S11" s="1" t="e">
        <f t="shared" si="6"/>
        <v>#REF!</v>
      </c>
      <c r="T11" s="1" t="s">
        <v>75</v>
      </c>
      <c r="U11" s="1" t="s">
        <v>78</v>
      </c>
      <c r="V11" s="37" t="e">
        <f t="shared" si="7"/>
        <v>#REF!</v>
      </c>
      <c r="W11" s="7" t="str">
        <f>Table131112[[#This Row],[Manufacturer''s Category]]</f>
        <v>Apprimo</v>
      </c>
      <c r="X11" s="1"/>
    </row>
    <row r="12" spans="1:24" ht="42" customHeight="1" x14ac:dyDescent="0.3">
      <c r="A12" s="1" t="e">
        <f t="shared" si="0"/>
        <v>#REF!</v>
      </c>
      <c r="B12" s="5" t="e">
        <f t="shared" si="1"/>
        <v>#REF!</v>
      </c>
      <c r="C12" s="2" t="s">
        <v>93</v>
      </c>
      <c r="D12" s="1" t="s">
        <v>94</v>
      </c>
      <c r="E12" s="14" t="s">
        <v>55</v>
      </c>
      <c r="F12" s="61">
        <v>2420</v>
      </c>
      <c r="G12" s="13"/>
      <c r="H12" s="1" t="e">
        <f t="shared" si="2"/>
        <v>#REF!</v>
      </c>
      <c r="I12" s="1"/>
      <c r="J12" s="7" t="str">
        <f>Table131112[[#This Row],[Short Description]]</f>
        <v>Apprimo Touch 8i</v>
      </c>
      <c r="K12" s="1" t="s">
        <v>95</v>
      </c>
      <c r="L12" s="1" t="s">
        <v>84</v>
      </c>
      <c r="M12" s="7" t="e">
        <f t="shared" si="3"/>
        <v>#REF!</v>
      </c>
      <c r="N12" s="7" t="s">
        <v>60</v>
      </c>
      <c r="O12" s="1"/>
      <c r="P12" s="1" t="s">
        <v>85</v>
      </c>
      <c r="Q12" s="7" t="e">
        <f t="shared" si="4"/>
        <v>#REF!</v>
      </c>
      <c r="R12" s="7" t="e">
        <f t="shared" si="5"/>
        <v>#REF!</v>
      </c>
      <c r="S12" s="1" t="e">
        <f t="shared" si="6"/>
        <v>#REF!</v>
      </c>
      <c r="T12" s="1" t="s">
        <v>75</v>
      </c>
      <c r="U12" s="1" t="s">
        <v>78</v>
      </c>
      <c r="V12" s="37" t="e">
        <f t="shared" si="7"/>
        <v>#REF!</v>
      </c>
      <c r="W12" s="7" t="str">
        <f>Table131112[[#This Row],[Manufacturer''s Category]]</f>
        <v>Apprimo</v>
      </c>
      <c r="X12" s="1"/>
    </row>
    <row r="13" spans="1:24" ht="42" customHeight="1" x14ac:dyDescent="0.3">
      <c r="A13" s="1" t="e">
        <f t="shared" si="0"/>
        <v>#REF!</v>
      </c>
      <c r="B13" s="5" t="e">
        <f t="shared" si="1"/>
        <v>#REF!</v>
      </c>
      <c r="C13" s="2" t="s">
        <v>100</v>
      </c>
      <c r="D13" s="1" t="s">
        <v>3131</v>
      </c>
      <c r="E13" s="14" t="s">
        <v>55</v>
      </c>
      <c r="F13" s="61">
        <v>244</v>
      </c>
      <c r="G13" s="41"/>
      <c r="H13" s="1" t="e">
        <f t="shared" si="2"/>
        <v>#REF!</v>
      </c>
      <c r="I13" s="1"/>
      <c r="J13" s="7" t="str">
        <f>Table131112[[#This Row],[Short Description]]</f>
        <v>Apprimo Touch 8-WMA</v>
      </c>
      <c r="K13" s="1" t="s">
        <v>3227</v>
      </c>
      <c r="L13" s="1" t="s">
        <v>96</v>
      </c>
      <c r="M13" s="7" t="e">
        <f t="shared" si="3"/>
        <v>#REF!</v>
      </c>
      <c r="N13" s="7" t="s">
        <v>60</v>
      </c>
      <c r="O13" s="1"/>
      <c r="P13" s="1"/>
      <c r="Q13" s="7" t="e">
        <f t="shared" si="4"/>
        <v>#REF!</v>
      </c>
      <c r="R13" s="7" t="e">
        <f t="shared" si="5"/>
        <v>#REF!</v>
      </c>
      <c r="S13" s="1" t="e">
        <f t="shared" si="6"/>
        <v>#REF!</v>
      </c>
      <c r="T13" s="1" t="s">
        <v>75</v>
      </c>
      <c r="U13" s="1" t="s">
        <v>78</v>
      </c>
      <c r="V13" s="37" t="e">
        <f t="shared" si="7"/>
        <v>#REF!</v>
      </c>
      <c r="W13" s="7" t="str">
        <f>Table131112[[#This Row],[Manufacturer''s Category]]</f>
        <v>Apprimo</v>
      </c>
      <c r="X13" s="1"/>
    </row>
    <row r="14" spans="1:24" ht="42" customHeight="1" x14ac:dyDescent="0.3">
      <c r="A14" s="1" t="e">
        <f t="shared" si="0"/>
        <v>#REF!</v>
      </c>
      <c r="B14" s="5" t="e">
        <f t="shared" si="1"/>
        <v>#REF!</v>
      </c>
      <c r="C14" s="2" t="s">
        <v>3133</v>
      </c>
      <c r="D14" s="1" t="s">
        <v>3134</v>
      </c>
      <c r="E14" s="14" t="s">
        <v>55</v>
      </c>
      <c r="F14" s="38">
        <v>244</v>
      </c>
      <c r="G14" s="41"/>
      <c r="H14" s="1" t="e">
        <f t="shared" si="2"/>
        <v>#REF!</v>
      </c>
      <c r="I14" s="1"/>
      <c r="J14" s="7" t="str">
        <f>Table131112[[#This Row],[Short Description]]</f>
        <v>Apprimo Touch 8-WMC</v>
      </c>
      <c r="K14" s="1" t="s">
        <v>3228</v>
      </c>
      <c r="L14" s="1" t="s">
        <v>96</v>
      </c>
      <c r="M14" s="7" t="e">
        <f t="shared" si="3"/>
        <v>#REF!</v>
      </c>
      <c r="N14" s="7" t="s">
        <v>60</v>
      </c>
      <c r="O14" s="1"/>
      <c r="P14" s="1"/>
      <c r="Q14" s="7" t="e">
        <f t="shared" si="4"/>
        <v>#REF!</v>
      </c>
      <c r="R14" s="7" t="e">
        <f t="shared" si="5"/>
        <v>#REF!</v>
      </c>
      <c r="S14" s="1" t="e">
        <f t="shared" si="6"/>
        <v>#REF!</v>
      </c>
      <c r="T14" s="1" t="s">
        <v>75</v>
      </c>
      <c r="U14" s="1" t="s">
        <v>78</v>
      </c>
      <c r="V14" s="37" t="e">
        <f t="shared" si="7"/>
        <v>#REF!</v>
      </c>
      <c r="W14" s="7" t="str">
        <f>Table131112[[#This Row],[Manufacturer''s Category]]</f>
        <v>Apprimo</v>
      </c>
      <c r="X14" s="1"/>
    </row>
    <row r="15" spans="1:24" ht="42" customHeight="1" x14ac:dyDescent="0.3">
      <c r="A15" s="1" t="e">
        <f t="shared" si="0"/>
        <v>#REF!</v>
      </c>
      <c r="B15" s="5" t="e">
        <f t="shared" si="1"/>
        <v>#REF!</v>
      </c>
      <c r="C15" s="2" t="s">
        <v>101</v>
      </c>
      <c r="D15" s="1" t="s">
        <v>3132</v>
      </c>
      <c r="E15" s="14" t="s">
        <v>55</v>
      </c>
      <c r="F15" s="61">
        <v>244</v>
      </c>
      <c r="G15" s="41"/>
      <c r="H15" s="1" t="e">
        <f t="shared" si="2"/>
        <v>#REF!</v>
      </c>
      <c r="I15" s="1"/>
      <c r="J15" s="7" t="str">
        <f>Table131112[[#This Row],[Short Description]]</f>
        <v>Apprimo Touch 8-WMF</v>
      </c>
      <c r="K15" s="1" t="s">
        <v>3229</v>
      </c>
      <c r="L15" s="1" t="s">
        <v>96</v>
      </c>
      <c r="M15" s="7" t="e">
        <f t="shared" si="3"/>
        <v>#REF!</v>
      </c>
      <c r="N15" s="7" t="s">
        <v>60</v>
      </c>
      <c r="O15" s="1"/>
      <c r="P15" s="1"/>
      <c r="Q15" s="7" t="e">
        <f t="shared" si="4"/>
        <v>#REF!</v>
      </c>
      <c r="R15" s="7" t="e">
        <f t="shared" si="5"/>
        <v>#REF!</v>
      </c>
      <c r="S15" s="1" t="e">
        <f t="shared" si="6"/>
        <v>#REF!</v>
      </c>
      <c r="T15" s="1" t="s">
        <v>75</v>
      </c>
      <c r="U15" s="1" t="s">
        <v>78</v>
      </c>
      <c r="V15" s="37" t="e">
        <f t="shared" si="7"/>
        <v>#REF!</v>
      </c>
      <c r="W15" s="7" t="str">
        <f>Table131112[[#This Row],[Manufacturer''s Category]]</f>
        <v>Apprimo</v>
      </c>
      <c r="X15" s="1"/>
    </row>
    <row r="16" spans="1:24" ht="42" customHeight="1" x14ac:dyDescent="0.3">
      <c r="A16" s="1" t="e">
        <f t="shared" si="0"/>
        <v>#REF!</v>
      </c>
      <c r="B16" s="5" t="e">
        <f t="shared" si="1"/>
        <v>#REF!</v>
      </c>
      <c r="C16" s="2" t="s">
        <v>3135</v>
      </c>
      <c r="D16" s="1" t="s">
        <v>3136</v>
      </c>
      <c r="E16" s="14" t="s">
        <v>55</v>
      </c>
      <c r="F16" s="38">
        <v>244</v>
      </c>
      <c r="G16" s="41"/>
      <c r="H16" s="1" t="e">
        <f t="shared" si="2"/>
        <v>#REF!</v>
      </c>
      <c r="I16" s="1"/>
      <c r="J16" s="7" t="str">
        <f>Table131112[[#This Row],[Short Description]]</f>
        <v>Apprimo Touch 8-WML</v>
      </c>
      <c r="K16" s="1" t="s">
        <v>3230</v>
      </c>
      <c r="L16" s="1" t="s">
        <v>96</v>
      </c>
      <c r="M16" s="7" t="e">
        <f t="shared" si="3"/>
        <v>#REF!</v>
      </c>
      <c r="N16" s="7" t="s">
        <v>60</v>
      </c>
      <c r="O16" s="1"/>
      <c r="P16" s="1"/>
      <c r="Q16" s="7" t="e">
        <f t="shared" si="4"/>
        <v>#REF!</v>
      </c>
      <c r="R16" s="7" t="e">
        <f t="shared" si="5"/>
        <v>#REF!</v>
      </c>
      <c r="S16" s="1" t="e">
        <f t="shared" si="6"/>
        <v>#REF!</v>
      </c>
      <c r="T16" s="1" t="s">
        <v>75</v>
      </c>
      <c r="U16" s="1" t="s">
        <v>78</v>
      </c>
      <c r="V16" s="37" t="e">
        <f t="shared" si="7"/>
        <v>#REF!</v>
      </c>
      <c r="W16" s="7" t="str">
        <f>Table131112[[#This Row],[Manufacturer''s Category]]</f>
        <v>Apprimo</v>
      </c>
      <c r="X16" s="1"/>
    </row>
    <row r="17" spans="1:24" ht="42" customHeight="1" x14ac:dyDescent="0.3">
      <c r="A17" s="1" t="e">
        <f t="shared" si="0"/>
        <v>#REF!</v>
      </c>
      <c r="B17" s="5" t="e">
        <f t="shared" si="1"/>
        <v>#REF!</v>
      </c>
      <c r="C17" s="2" t="s">
        <v>97</v>
      </c>
      <c r="D17" s="1" t="s">
        <v>98</v>
      </c>
      <c r="E17" s="65" t="s">
        <v>55</v>
      </c>
      <c r="F17" s="61">
        <v>308</v>
      </c>
      <c r="G17" s="3"/>
      <c r="H17" s="1" t="e">
        <f t="shared" si="2"/>
        <v>#REF!</v>
      </c>
      <c r="I17" s="1"/>
      <c r="J17" s="1" t="str">
        <f>Table131112[[#This Row],[Short Description]]</f>
        <v>Apprimo TP-TS</v>
      </c>
      <c r="K17" s="1" t="s">
        <v>99</v>
      </c>
      <c r="L17" s="1" t="s">
        <v>96</v>
      </c>
      <c r="M17" s="1" t="e">
        <f t="shared" si="3"/>
        <v>#REF!</v>
      </c>
      <c r="N17" s="12" t="s">
        <v>60</v>
      </c>
      <c r="O17" s="1"/>
      <c r="P17" s="1"/>
      <c r="Q17" s="1" t="e">
        <f t="shared" si="4"/>
        <v>#REF!</v>
      </c>
      <c r="R17" s="1" t="e">
        <f t="shared" si="5"/>
        <v>#REF!</v>
      </c>
      <c r="S17" s="1" t="e">
        <f t="shared" si="6"/>
        <v>#REF!</v>
      </c>
      <c r="T17" s="1" t="s">
        <v>75</v>
      </c>
      <c r="U17" s="1" t="s">
        <v>78</v>
      </c>
      <c r="V17" s="37" t="e">
        <f t="shared" si="7"/>
        <v>#REF!</v>
      </c>
      <c r="W17" s="1" t="str">
        <f>Table131112[[#This Row],[Manufacturer''s Category]]</f>
        <v>Apprimo</v>
      </c>
      <c r="X17" s="1"/>
    </row>
    <row r="18" spans="1:24" ht="42" customHeight="1" x14ac:dyDescent="0.3">
      <c r="A18" s="1" t="s">
        <v>0</v>
      </c>
      <c r="B18" s="5" t="e">
        <f t="shared" si="1"/>
        <v>#REF!</v>
      </c>
      <c r="C18" s="2" t="s">
        <v>3232</v>
      </c>
      <c r="D18" s="1" t="s">
        <v>3233</v>
      </c>
      <c r="E18" s="65" t="s">
        <v>55</v>
      </c>
      <c r="F18" s="38">
        <v>1500</v>
      </c>
      <c r="G18" s="4">
        <v>1</v>
      </c>
      <c r="H18" s="1" t="s">
        <v>2</v>
      </c>
      <c r="I18" s="1"/>
      <c r="J18" s="1" t="s">
        <v>3233</v>
      </c>
      <c r="K18" s="1" t="s">
        <v>3234</v>
      </c>
      <c r="L18" s="1" t="s">
        <v>3235</v>
      </c>
      <c r="M18" s="1" t="s">
        <v>4</v>
      </c>
      <c r="N18" s="12" t="s">
        <v>60</v>
      </c>
      <c r="O18" s="1"/>
      <c r="P18" s="1"/>
      <c r="Q18" s="1" t="s">
        <v>6</v>
      </c>
      <c r="R18" s="1" t="s">
        <v>75</v>
      </c>
      <c r="S18" s="1"/>
      <c r="T18" s="1" t="s">
        <v>75</v>
      </c>
      <c r="U18" s="1" t="s">
        <v>78</v>
      </c>
      <c r="V18" s="37" t="e">
        <f t="shared" si="7"/>
        <v>#REF!</v>
      </c>
      <c r="W18" s="1" t="s">
        <v>60</v>
      </c>
      <c r="X18" s="1" t="s">
        <v>3619</v>
      </c>
    </row>
  </sheetData>
  <conditionalFormatting sqref="C2:C18">
    <cfRule type="duplicateValues" dxfId="49" priority="25"/>
  </conditionalFormatting>
  <conditionalFormatting sqref="C17">
    <cfRule type="duplicateValues" dxfId="48" priority="27"/>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4855-A179-422D-945D-4E1D485F85A0}">
  <dimension ref="A1:U135"/>
  <sheetViews>
    <sheetView zoomScaleNormal="100" workbookViewId="0">
      <pane xSplit="4" ySplit="1" topLeftCell="E2" activePane="bottomRight" state="frozen"/>
      <selection pane="topRight" activeCell="E1" sqref="E1"/>
      <selection pane="bottomLeft" activeCell="A2" sqref="A2"/>
      <selection pane="bottomRight" activeCell="P7" sqref="P7"/>
    </sheetView>
  </sheetViews>
  <sheetFormatPr defaultColWidth="8.88671875" defaultRowHeight="15.6" x14ac:dyDescent="0.3"/>
  <cols>
    <col min="1" max="1" width="17.5546875" style="17" customWidth="1"/>
    <col min="2" max="2" width="15.33203125" style="17" customWidth="1"/>
    <col min="3" max="3" width="15.5546875" style="18" customWidth="1"/>
    <col min="4" max="4" width="27.33203125" style="17" customWidth="1"/>
    <col min="5" max="5" width="14" style="17" customWidth="1"/>
    <col min="6" max="6" width="14" style="35" hidden="1" customWidth="1"/>
    <col min="7" max="7" width="14.109375" style="17" hidden="1" customWidth="1"/>
    <col min="8" max="8" width="11.44140625" style="17" hidden="1" customWidth="1"/>
    <col min="9" max="9" width="20.109375" style="17" customWidth="1"/>
    <col min="10" max="10" width="41.109375" style="17" customWidth="1"/>
    <col min="11" max="11" width="21.33203125" style="17" customWidth="1"/>
    <col min="12" max="12" width="10.5546875" style="17" customWidth="1"/>
    <col min="13" max="13" width="17" style="17" customWidth="1"/>
    <col min="14" max="14" width="16.5546875" style="17" customWidth="1"/>
    <col min="15" max="15" width="22.88671875" style="17" customWidth="1"/>
    <col min="16" max="16" width="18" style="17" bestFit="1" customWidth="1"/>
    <col min="17" max="17" width="21" style="17" customWidth="1"/>
    <col min="18" max="19" width="15.33203125" style="17" customWidth="1"/>
    <col min="20" max="20" width="20.44140625" style="17" customWidth="1"/>
    <col min="21" max="21" width="69" style="17" customWidth="1"/>
    <col min="22" max="16384" width="8.88671875" style="17"/>
  </cols>
  <sheetData>
    <row r="1" spans="1:21" ht="46.8" x14ac:dyDescent="0.3">
      <c r="A1" s="17" t="s">
        <v>8</v>
      </c>
      <c r="B1" s="17" t="s">
        <v>9</v>
      </c>
      <c r="C1" s="18" t="s">
        <v>10</v>
      </c>
      <c r="D1" s="17" t="s">
        <v>11</v>
      </c>
      <c r="E1" s="17" t="s">
        <v>13</v>
      </c>
      <c r="F1" s="16" t="s">
        <v>23</v>
      </c>
      <c r="G1" s="17" t="s">
        <v>24</v>
      </c>
      <c r="H1" s="17" t="s">
        <v>25</v>
      </c>
      <c r="I1" s="17" t="s">
        <v>26</v>
      </c>
      <c r="J1" s="17" t="s">
        <v>27</v>
      </c>
      <c r="K1" s="17" t="s">
        <v>28</v>
      </c>
      <c r="L1" s="17" t="s">
        <v>31</v>
      </c>
      <c r="M1" s="17" t="s">
        <v>32</v>
      </c>
      <c r="N1" s="17" t="s">
        <v>45</v>
      </c>
      <c r="O1" s="17" t="s">
        <v>46</v>
      </c>
      <c r="P1" s="17" t="s">
        <v>47</v>
      </c>
      <c r="Q1" s="17" t="s">
        <v>48</v>
      </c>
      <c r="R1" s="17" t="s">
        <v>49</v>
      </c>
      <c r="S1" s="17" t="s">
        <v>50</v>
      </c>
      <c r="T1" s="17" t="s">
        <v>51</v>
      </c>
      <c r="U1" s="17" t="s">
        <v>52</v>
      </c>
    </row>
    <row r="2" spans="1:21" s="1" customFormat="1" ht="42" customHeight="1" x14ac:dyDescent="0.3">
      <c r="A2" s="1" t="e">
        <f>Company</f>
        <v>#REF!</v>
      </c>
      <c r="B2" s="5" t="e">
        <f t="shared" ref="B2:B33" si="0">Effectivity_Date</f>
        <v>#REF!</v>
      </c>
      <c r="C2" s="49" t="s">
        <v>102</v>
      </c>
      <c r="D2" s="46" t="s">
        <v>103</v>
      </c>
      <c r="E2" s="6">
        <v>32</v>
      </c>
      <c r="F2" s="3">
        <v>0.226796</v>
      </c>
      <c r="G2" s="1" t="e">
        <f>WeightUOM</f>
        <v>#REF!</v>
      </c>
      <c r="I2" s="1" t="str">
        <f>Table1367[[#This Row],[Short Description]]</f>
        <v>AE-BB-B</v>
      </c>
      <c r="J2" s="1" t="s">
        <v>104</v>
      </c>
      <c r="K2" s="1" t="s">
        <v>105</v>
      </c>
      <c r="L2" s="1" t="e">
        <f>ItemStatus</f>
        <v>#REF!</v>
      </c>
      <c r="M2" s="1" t="s">
        <v>106</v>
      </c>
      <c r="N2" s="1" t="e">
        <f>EnergyStar</f>
        <v>#REF!</v>
      </c>
      <c r="O2" s="1" t="s">
        <v>75</v>
      </c>
      <c r="P2" s="1" t="s">
        <v>78</v>
      </c>
      <c r="Q2" s="11" t="e">
        <f>URL</f>
        <v>#REF!</v>
      </c>
      <c r="R2" s="1" t="str">
        <f>Table1367[[#This Row],[Manufacturer''s Category]]</f>
        <v>Cambridge</v>
      </c>
      <c r="T2" s="1" t="e">
        <f>InfoComm_Number</f>
        <v>#REF!</v>
      </c>
      <c r="U2" s="1" t="s">
        <v>107</v>
      </c>
    </row>
    <row r="3" spans="1:21" s="1" customFormat="1" ht="42" customHeight="1" x14ac:dyDescent="0.3">
      <c r="A3" s="1" t="e">
        <f>Company</f>
        <v>#REF!</v>
      </c>
      <c r="B3" s="5" t="e">
        <f t="shared" si="0"/>
        <v>#REF!</v>
      </c>
      <c r="C3" s="49" t="s">
        <v>108</v>
      </c>
      <c r="D3" s="46" t="s">
        <v>109</v>
      </c>
      <c r="E3" s="6">
        <v>32</v>
      </c>
      <c r="F3" s="3">
        <v>0.226796</v>
      </c>
      <c r="G3" s="1" t="e">
        <f>WeightUOM</f>
        <v>#REF!</v>
      </c>
      <c r="I3" s="1" t="str">
        <f>Table1367[[#This Row],[Short Description]]</f>
        <v>AE-BB-W</v>
      </c>
      <c r="J3" s="1" t="s">
        <v>110</v>
      </c>
      <c r="K3" s="1" t="s">
        <v>105</v>
      </c>
      <c r="L3" s="1" t="e">
        <f>ItemStatus</f>
        <v>#REF!</v>
      </c>
      <c r="M3" s="1" t="s">
        <v>106</v>
      </c>
      <c r="N3" s="1" t="e">
        <f>EnergyStar</f>
        <v>#REF!</v>
      </c>
      <c r="O3" s="1" t="s">
        <v>75</v>
      </c>
      <c r="P3" s="1" t="s">
        <v>78</v>
      </c>
      <c r="Q3" s="11" t="e">
        <f>URL</f>
        <v>#REF!</v>
      </c>
      <c r="R3" s="1" t="str">
        <f>Table1367[[#This Row],[Manufacturer''s Category]]</f>
        <v>Cambridge</v>
      </c>
      <c r="T3" s="1" t="e">
        <f>InfoComm_Number</f>
        <v>#REF!</v>
      </c>
      <c r="U3" s="1" t="s">
        <v>107</v>
      </c>
    </row>
    <row r="4" spans="1:21" s="1" customFormat="1" ht="42" customHeight="1" x14ac:dyDescent="0.3">
      <c r="A4" s="1" t="e">
        <f>Company</f>
        <v>#REF!</v>
      </c>
      <c r="B4" s="5" t="e">
        <f t="shared" si="0"/>
        <v>#REF!</v>
      </c>
      <c r="C4" s="49" t="s">
        <v>111</v>
      </c>
      <c r="D4" s="46" t="s">
        <v>112</v>
      </c>
      <c r="E4" s="6">
        <v>32</v>
      </c>
      <c r="F4" s="3">
        <v>0.113398</v>
      </c>
      <c r="G4" s="1" t="e">
        <f>WeightUOM</f>
        <v>#REF!</v>
      </c>
      <c r="I4" s="1" t="str">
        <f>Table1367[[#This Row],[Short Description]]</f>
        <v>AE-UB-B</v>
      </c>
      <c r="J4" s="1" t="s">
        <v>113</v>
      </c>
      <c r="K4" s="1" t="s">
        <v>105</v>
      </c>
      <c r="L4" s="1" t="e">
        <f>ItemStatus</f>
        <v>#REF!</v>
      </c>
      <c r="M4" s="1" t="s">
        <v>106</v>
      </c>
      <c r="N4" s="1" t="e">
        <f>EnergyStar</f>
        <v>#REF!</v>
      </c>
      <c r="O4" s="1" t="s">
        <v>75</v>
      </c>
      <c r="P4" s="1" t="s">
        <v>78</v>
      </c>
      <c r="Q4" s="11" t="e">
        <f>URL</f>
        <v>#REF!</v>
      </c>
      <c r="R4" s="1" t="str">
        <f>Table1367[[#This Row],[Manufacturer''s Category]]</f>
        <v>Cambridge</v>
      </c>
      <c r="T4" s="1" t="e">
        <f>InfoComm_Number</f>
        <v>#REF!</v>
      </c>
      <c r="U4" s="1" t="s">
        <v>114</v>
      </c>
    </row>
    <row r="5" spans="1:21" s="1" customFormat="1" ht="42" customHeight="1" x14ac:dyDescent="0.3">
      <c r="A5" s="1" t="e">
        <f>Company</f>
        <v>#REF!</v>
      </c>
      <c r="B5" s="5" t="e">
        <f t="shared" si="0"/>
        <v>#REF!</v>
      </c>
      <c r="C5" s="49" t="s">
        <v>115</v>
      </c>
      <c r="D5" s="46" t="s">
        <v>116</v>
      </c>
      <c r="E5" s="6">
        <v>32</v>
      </c>
      <c r="F5" s="3">
        <v>0.2041164</v>
      </c>
      <c r="G5" s="1" t="e">
        <f>WeightUOM</f>
        <v>#REF!</v>
      </c>
      <c r="I5" s="1" t="str">
        <f>Table1367[[#This Row],[Short Description]]</f>
        <v>AE-UB-W</v>
      </c>
      <c r="J5" s="1" t="s">
        <v>117</v>
      </c>
      <c r="K5" s="1" t="s">
        <v>105</v>
      </c>
      <c r="L5" s="1" t="e">
        <f>ItemStatus</f>
        <v>#REF!</v>
      </c>
      <c r="M5" s="1" t="s">
        <v>106</v>
      </c>
      <c r="N5" s="1" t="e">
        <f>EnergyStar</f>
        <v>#REF!</v>
      </c>
      <c r="O5" s="1" t="s">
        <v>75</v>
      </c>
      <c r="P5" s="1" t="s">
        <v>78</v>
      </c>
      <c r="Q5" s="11" t="e">
        <f>URL</f>
        <v>#REF!</v>
      </c>
      <c r="R5" s="1" t="str">
        <f>Table1367[[#This Row],[Manufacturer''s Category]]</f>
        <v>Cambridge</v>
      </c>
      <c r="T5" s="1" t="e">
        <f>InfoComm_Number</f>
        <v>#REF!</v>
      </c>
      <c r="U5" s="1" t="s">
        <v>114</v>
      </c>
    </row>
    <row r="6" spans="1:21" s="1" customFormat="1" ht="42" customHeight="1" x14ac:dyDescent="0.3">
      <c r="A6" s="1" t="e">
        <f>Company</f>
        <v>#REF!</v>
      </c>
      <c r="B6" s="5" t="e">
        <f t="shared" si="0"/>
        <v>#REF!</v>
      </c>
      <c r="C6" s="45" t="s">
        <v>3137</v>
      </c>
      <c r="D6" s="46" t="s">
        <v>3237</v>
      </c>
      <c r="E6" s="6">
        <v>2200</v>
      </c>
      <c r="F6" s="3"/>
      <c r="G6" s="1" t="e">
        <f>WeightUOM</f>
        <v>#REF!</v>
      </c>
      <c r="I6" s="1" t="str">
        <f>Table1367[[#This Row],[Short Description]]</f>
        <v>Biamp NMS-NG10GPX-AVB</v>
      </c>
      <c r="J6" s="1" t="s">
        <v>3231</v>
      </c>
      <c r="K6" s="1" t="s">
        <v>121</v>
      </c>
      <c r="L6" s="1" t="e">
        <f>ItemStatus</f>
        <v>#REF!</v>
      </c>
      <c r="M6" s="1" t="s">
        <v>106</v>
      </c>
      <c r="N6" s="1" t="e">
        <f>EnergyStar</f>
        <v>#REF!</v>
      </c>
      <c r="O6" s="1" t="s">
        <v>75</v>
      </c>
      <c r="P6" s="1" t="s">
        <v>263</v>
      </c>
      <c r="Q6" s="11" t="e">
        <f>URL</f>
        <v>#REF!</v>
      </c>
      <c r="R6" s="1" t="str">
        <f>Table1367[[#This Row],[Manufacturer''s Category]]</f>
        <v>Cambridge</v>
      </c>
      <c r="T6" s="1" t="e">
        <f>InfoComm_Number</f>
        <v>#REF!</v>
      </c>
    </row>
    <row r="7" spans="1:21" s="1" customFormat="1" ht="42" customHeight="1" x14ac:dyDescent="0.3">
      <c r="A7" s="1" t="s">
        <v>0</v>
      </c>
      <c r="B7" s="5" t="e">
        <f t="shared" si="0"/>
        <v>#REF!</v>
      </c>
      <c r="C7" s="45" t="s">
        <v>3238</v>
      </c>
      <c r="D7" s="46" t="s">
        <v>3239</v>
      </c>
      <c r="E7" s="6">
        <v>3900</v>
      </c>
      <c r="F7" s="3">
        <v>6.86</v>
      </c>
      <c r="G7" s="1" t="s">
        <v>2</v>
      </c>
      <c r="I7" s="1" t="s">
        <v>3239</v>
      </c>
      <c r="J7" s="1" t="s">
        <v>3240</v>
      </c>
      <c r="K7" s="1" t="s">
        <v>3241</v>
      </c>
      <c r="M7" s="1" t="s">
        <v>3241</v>
      </c>
      <c r="N7" s="1" t="s">
        <v>75</v>
      </c>
      <c r="O7" s="1" t="s">
        <v>75</v>
      </c>
      <c r="P7" s="1" t="s">
        <v>263</v>
      </c>
      <c r="Q7" s="66" t="s">
        <v>3236</v>
      </c>
      <c r="R7" s="1" t="s">
        <v>106</v>
      </c>
      <c r="T7" s="1">
        <v>4911</v>
      </c>
    </row>
    <row r="8" spans="1:21" s="1" customFormat="1" ht="42" customHeight="1" x14ac:dyDescent="0.3">
      <c r="A8" s="1" t="e">
        <f t="shared" ref="A8:A39" si="1">Company</f>
        <v>#REF!</v>
      </c>
      <c r="B8" s="5" t="e">
        <f t="shared" si="0"/>
        <v>#REF!</v>
      </c>
      <c r="C8" s="49" t="s">
        <v>118</v>
      </c>
      <c r="D8" s="46" t="s">
        <v>119</v>
      </c>
      <c r="E8" s="36">
        <v>4</v>
      </c>
      <c r="F8" s="3">
        <v>0.113398</v>
      </c>
      <c r="G8" s="1" t="e">
        <f>WeightUOM</f>
        <v>#REF!</v>
      </c>
      <c r="I8" s="1" t="str">
        <f>Table1367[[#This Row],[Short Description]]</f>
        <v>CADDY CLIP KIT</v>
      </c>
      <c r="J8" s="1" t="s">
        <v>120</v>
      </c>
      <c r="K8" s="1" t="s">
        <v>121</v>
      </c>
      <c r="L8" s="1" t="e">
        <f>ItemStatus</f>
        <v>#REF!</v>
      </c>
      <c r="M8" s="1" t="s">
        <v>106</v>
      </c>
      <c r="N8" s="1" t="e">
        <f>EnergyStar</f>
        <v>#REF!</v>
      </c>
      <c r="O8" s="1" t="s">
        <v>75</v>
      </c>
      <c r="P8" s="1" t="s">
        <v>122</v>
      </c>
      <c r="Q8" s="11" t="e">
        <f>URL</f>
        <v>#REF!</v>
      </c>
      <c r="R8" s="1" t="str">
        <f>Table1367[[#This Row],[Manufacturer''s Category]]</f>
        <v>Cambridge</v>
      </c>
      <c r="T8" s="1" t="e">
        <f>InfoComm_Number</f>
        <v>#REF!</v>
      </c>
    </row>
    <row r="9" spans="1:21" s="1" customFormat="1" ht="42" customHeight="1" x14ac:dyDescent="0.3">
      <c r="A9" s="1" t="e">
        <f t="shared" si="1"/>
        <v>#REF!</v>
      </c>
      <c r="B9" s="5" t="e">
        <f t="shared" si="0"/>
        <v>#REF!</v>
      </c>
      <c r="C9" s="45" t="s">
        <v>123</v>
      </c>
      <c r="D9" s="46" t="s">
        <v>124</v>
      </c>
      <c r="E9" s="6">
        <v>222</v>
      </c>
      <c r="F9" s="3">
        <v>0.90718399999999999</v>
      </c>
      <c r="G9" s="1" t="e">
        <f>WeightUOM</f>
        <v>#REF!</v>
      </c>
      <c r="I9" s="1" t="str">
        <f>Table1367[[#This Row],[Short Description]]</f>
        <v>CC-100-B</v>
      </c>
      <c r="J9" s="1" t="s">
        <v>125</v>
      </c>
      <c r="K9" s="1" t="s">
        <v>126</v>
      </c>
      <c r="L9" s="1" t="e">
        <f>ItemStatus</f>
        <v>#REF!</v>
      </c>
      <c r="M9" s="1" t="s">
        <v>106</v>
      </c>
      <c r="N9" s="1" t="e">
        <f>EnergyStar</f>
        <v>#REF!</v>
      </c>
      <c r="O9" s="1" t="s">
        <v>56</v>
      </c>
      <c r="P9" s="1" t="s">
        <v>127</v>
      </c>
      <c r="Q9" s="11" t="e">
        <f>URL</f>
        <v>#REF!</v>
      </c>
      <c r="R9" s="1" t="str">
        <f>Table1367[[#This Row],[Manufacturer''s Category]]</f>
        <v>Cambridge</v>
      </c>
      <c r="T9" s="1" t="e">
        <f>InfoComm_Number</f>
        <v>#REF!</v>
      </c>
      <c r="U9" s="1" t="s">
        <v>128</v>
      </c>
    </row>
    <row r="10" spans="1:21" s="1" customFormat="1" ht="42" customHeight="1" x14ac:dyDescent="0.3">
      <c r="A10" s="1" t="e">
        <f t="shared" si="1"/>
        <v>#REF!</v>
      </c>
      <c r="B10" s="5" t="e">
        <f t="shared" si="0"/>
        <v>#REF!</v>
      </c>
      <c r="C10" s="45" t="s">
        <v>129</v>
      </c>
      <c r="D10" s="46" t="s">
        <v>130</v>
      </c>
      <c r="E10" s="6">
        <v>204</v>
      </c>
      <c r="F10" s="3">
        <v>0.90718399999999999</v>
      </c>
      <c r="G10" s="1" t="e">
        <f>WeightUOM</f>
        <v>#REF!</v>
      </c>
      <c r="I10" s="1" t="str">
        <f>Table1367[[#This Row],[Short Description]]</f>
        <v>CC-100-W</v>
      </c>
      <c r="J10" s="1" t="s">
        <v>131</v>
      </c>
      <c r="K10" s="1" t="s">
        <v>126</v>
      </c>
      <c r="L10" s="1" t="e">
        <f>ItemStatus</f>
        <v>#REF!</v>
      </c>
      <c r="M10" s="1" t="s">
        <v>106</v>
      </c>
      <c r="N10" s="1" t="e">
        <f>EnergyStar</f>
        <v>#REF!</v>
      </c>
      <c r="O10" s="1" t="s">
        <v>56</v>
      </c>
      <c r="P10" s="1" t="s">
        <v>127</v>
      </c>
      <c r="Q10" s="11" t="e">
        <f>URL</f>
        <v>#REF!</v>
      </c>
      <c r="R10" s="1" t="str">
        <f>Table1367[[#This Row],[Manufacturer''s Category]]</f>
        <v>Cambridge</v>
      </c>
      <c r="T10" s="1" t="e">
        <f>InfoComm_Number</f>
        <v>#REF!</v>
      </c>
      <c r="U10" s="1" t="s">
        <v>128</v>
      </c>
    </row>
    <row r="11" spans="1:21" s="1" customFormat="1" ht="42" customHeight="1" x14ac:dyDescent="0.3">
      <c r="A11" s="1" t="e">
        <f t="shared" si="1"/>
        <v>#REF!</v>
      </c>
      <c r="B11" s="5" t="e">
        <f t="shared" si="0"/>
        <v>#REF!</v>
      </c>
      <c r="C11" s="45" t="s">
        <v>132</v>
      </c>
      <c r="D11" s="46" t="s">
        <v>133</v>
      </c>
      <c r="E11" s="6">
        <v>52</v>
      </c>
      <c r="F11" s="3">
        <v>0.113398</v>
      </c>
      <c r="G11" s="1" t="e">
        <f>WeightUOM</f>
        <v>#REF!</v>
      </c>
      <c r="I11" s="1" t="str">
        <f>Table1367[[#This Row],[Short Description]]</f>
        <v>CC-10-B</v>
      </c>
      <c r="J11" s="1" t="s">
        <v>134</v>
      </c>
      <c r="K11" s="1" t="s">
        <v>126</v>
      </c>
      <c r="L11" s="1" t="e">
        <f>ItemStatus</f>
        <v>#REF!</v>
      </c>
      <c r="M11" s="1" t="s">
        <v>106</v>
      </c>
      <c r="N11" s="1" t="e">
        <f>EnergyStar</f>
        <v>#REF!</v>
      </c>
      <c r="O11" s="1" t="s">
        <v>56</v>
      </c>
      <c r="P11" s="1" t="s">
        <v>127</v>
      </c>
      <c r="Q11" s="11" t="e">
        <f>URL</f>
        <v>#REF!</v>
      </c>
      <c r="R11" s="1" t="str">
        <f>Table1367[[#This Row],[Manufacturer''s Category]]</f>
        <v>Cambridge</v>
      </c>
      <c r="T11" s="1" t="e">
        <f>InfoComm_Number</f>
        <v>#REF!</v>
      </c>
      <c r="U11" s="1" t="s">
        <v>128</v>
      </c>
    </row>
    <row r="12" spans="1:21" s="1" customFormat="1" ht="42" customHeight="1" x14ac:dyDescent="0.3">
      <c r="A12" s="1" t="e">
        <f t="shared" si="1"/>
        <v>#REF!</v>
      </c>
      <c r="B12" s="5" t="e">
        <f t="shared" si="0"/>
        <v>#REF!</v>
      </c>
      <c r="C12" s="45" t="s">
        <v>135</v>
      </c>
      <c r="D12" s="46" t="s">
        <v>136</v>
      </c>
      <c r="E12" s="6">
        <v>42</v>
      </c>
      <c r="F12" s="3">
        <v>0.113398</v>
      </c>
      <c r="G12" s="1" t="e">
        <f>WeightUOM</f>
        <v>#REF!</v>
      </c>
      <c r="I12" s="1" t="str">
        <f>Table1367[[#This Row],[Short Description]]</f>
        <v>CC-10-W</v>
      </c>
      <c r="J12" s="1" t="s">
        <v>137</v>
      </c>
      <c r="K12" s="1" t="s">
        <v>126</v>
      </c>
      <c r="L12" s="1" t="e">
        <f>ItemStatus</f>
        <v>#REF!</v>
      </c>
      <c r="M12" s="1" t="s">
        <v>106</v>
      </c>
      <c r="N12" s="1" t="e">
        <f>EnergyStar</f>
        <v>#REF!</v>
      </c>
      <c r="O12" s="1" t="s">
        <v>56</v>
      </c>
      <c r="P12" s="1" t="s">
        <v>127</v>
      </c>
      <c r="Q12" s="11" t="e">
        <f>URL</f>
        <v>#REF!</v>
      </c>
      <c r="R12" s="1" t="str">
        <f>Table1367[[#This Row],[Manufacturer''s Category]]</f>
        <v>Cambridge</v>
      </c>
      <c r="T12" s="1" t="e">
        <f>InfoComm_Number</f>
        <v>#REF!</v>
      </c>
      <c r="U12" s="1" t="s">
        <v>128</v>
      </c>
    </row>
    <row r="13" spans="1:21" s="1" customFormat="1" ht="42" customHeight="1" x14ac:dyDescent="0.3">
      <c r="A13" s="1" t="e">
        <f t="shared" si="1"/>
        <v>#REF!</v>
      </c>
      <c r="B13" s="5" t="e">
        <f t="shared" si="0"/>
        <v>#REF!</v>
      </c>
      <c r="C13" s="45" t="s">
        <v>3526</v>
      </c>
      <c r="D13" s="46" t="s">
        <v>3527</v>
      </c>
      <c r="E13" s="6">
        <v>44</v>
      </c>
      <c r="F13" s="3"/>
      <c r="G13" s="1" t="s">
        <v>3331</v>
      </c>
      <c r="H13" s="1" t="s">
        <v>3331</v>
      </c>
      <c r="I13" s="1" t="s">
        <v>3527</v>
      </c>
      <c r="J13" s="1" t="s">
        <v>3528</v>
      </c>
      <c r="K13" s="1" t="s">
        <v>121</v>
      </c>
      <c r="L13" s="1" t="s">
        <v>4</v>
      </c>
      <c r="M13" s="1" t="s">
        <v>106</v>
      </c>
      <c r="N13" s="1" t="s">
        <v>75</v>
      </c>
      <c r="O13" s="1" t="s">
        <v>3331</v>
      </c>
      <c r="P13" s="1" t="s">
        <v>127</v>
      </c>
      <c r="Q13" s="66" t="s">
        <v>7</v>
      </c>
      <c r="R13" s="1" t="s">
        <v>106</v>
      </c>
      <c r="S13" s="1" t="s">
        <v>3331</v>
      </c>
      <c r="T13" s="1">
        <v>4911</v>
      </c>
      <c r="U13" s="1" t="s">
        <v>3331</v>
      </c>
    </row>
    <row r="14" spans="1:21" s="1" customFormat="1" ht="42" customHeight="1" x14ac:dyDescent="0.3">
      <c r="A14" s="1" t="e">
        <f t="shared" si="1"/>
        <v>#REF!</v>
      </c>
      <c r="B14" s="5" t="e">
        <f t="shared" si="0"/>
        <v>#REF!</v>
      </c>
      <c r="C14" s="45" t="s">
        <v>138</v>
      </c>
      <c r="D14" s="46" t="s">
        <v>139</v>
      </c>
      <c r="E14" s="6">
        <v>42</v>
      </c>
      <c r="F14" s="3">
        <v>0.226796</v>
      </c>
      <c r="G14" s="1" t="e">
        <f t="shared" ref="G14:G45" si="2">WeightUOM</f>
        <v>#REF!</v>
      </c>
      <c r="I14" s="1" t="str">
        <f>Table1367[[#This Row],[Short Description]]</f>
        <v>CC-25-B</v>
      </c>
      <c r="J14" s="1" t="s">
        <v>140</v>
      </c>
      <c r="K14" s="1" t="s">
        <v>126</v>
      </c>
      <c r="L14" s="1" t="e">
        <f t="shared" ref="L14:L45" si="3">ItemStatus</f>
        <v>#REF!</v>
      </c>
      <c r="M14" s="1" t="s">
        <v>106</v>
      </c>
      <c r="N14" s="1" t="e">
        <f t="shared" ref="N14:N45" si="4">EnergyStar</f>
        <v>#REF!</v>
      </c>
      <c r="O14" s="1" t="s">
        <v>56</v>
      </c>
      <c r="P14" s="1" t="s">
        <v>127</v>
      </c>
      <c r="Q14" s="11" t="e">
        <f t="shared" ref="Q14:Q45" si="5">URL</f>
        <v>#REF!</v>
      </c>
      <c r="R14" s="1" t="str">
        <f>Table1367[[#This Row],[Manufacturer''s Category]]</f>
        <v>Cambridge</v>
      </c>
      <c r="T14" s="1" t="e">
        <f t="shared" ref="T14:T45" si="6">InfoComm_Number</f>
        <v>#REF!</v>
      </c>
      <c r="U14" s="1" t="s">
        <v>128</v>
      </c>
    </row>
    <row r="15" spans="1:21" s="1" customFormat="1" ht="42" customHeight="1" x14ac:dyDescent="0.3">
      <c r="A15" s="1" t="e">
        <f t="shared" si="1"/>
        <v>#REF!</v>
      </c>
      <c r="B15" s="5" t="e">
        <f t="shared" si="0"/>
        <v>#REF!</v>
      </c>
      <c r="C15" s="45" t="s">
        <v>141</v>
      </c>
      <c r="D15" s="46" t="s">
        <v>142</v>
      </c>
      <c r="E15" s="6">
        <v>34</v>
      </c>
      <c r="F15" s="3">
        <v>0.226796</v>
      </c>
      <c r="G15" s="1" t="e">
        <f t="shared" si="2"/>
        <v>#REF!</v>
      </c>
      <c r="I15" s="1" t="str">
        <f>Table1367[[#This Row],[Short Description]]</f>
        <v>CC-25-W</v>
      </c>
      <c r="J15" s="1" t="s">
        <v>143</v>
      </c>
      <c r="K15" s="1" t="s">
        <v>126</v>
      </c>
      <c r="L15" s="1" t="e">
        <f t="shared" si="3"/>
        <v>#REF!</v>
      </c>
      <c r="M15" s="1" t="s">
        <v>106</v>
      </c>
      <c r="N15" s="1" t="e">
        <f t="shared" si="4"/>
        <v>#REF!</v>
      </c>
      <c r="O15" s="1" t="s">
        <v>56</v>
      </c>
      <c r="P15" s="1" t="s">
        <v>127</v>
      </c>
      <c r="Q15" s="11" t="e">
        <f t="shared" si="5"/>
        <v>#REF!</v>
      </c>
      <c r="R15" s="1" t="str">
        <f>Table1367[[#This Row],[Manufacturer''s Category]]</f>
        <v>Cambridge</v>
      </c>
      <c r="T15" s="1" t="e">
        <f t="shared" si="6"/>
        <v>#REF!</v>
      </c>
      <c r="U15" s="1" t="s">
        <v>128</v>
      </c>
    </row>
    <row r="16" spans="1:21" s="1" customFormat="1" ht="42" customHeight="1" x14ac:dyDescent="0.3">
      <c r="A16" s="1" t="e">
        <f t="shared" si="1"/>
        <v>#REF!</v>
      </c>
      <c r="B16" s="5" t="e">
        <f t="shared" si="0"/>
        <v>#REF!</v>
      </c>
      <c r="C16" s="45" t="s">
        <v>144</v>
      </c>
      <c r="D16" s="46" t="s">
        <v>145</v>
      </c>
      <c r="E16" s="6">
        <v>176</v>
      </c>
      <c r="F16" s="3">
        <v>0.27</v>
      </c>
      <c r="G16" s="1" t="e">
        <f t="shared" si="2"/>
        <v>#REF!</v>
      </c>
      <c r="I16" s="1" t="str">
        <f>Table1367[[#This Row],[Short Description]]</f>
        <v>CC-30-B</v>
      </c>
      <c r="J16" s="1" t="s">
        <v>146</v>
      </c>
      <c r="K16" s="1" t="s">
        <v>126</v>
      </c>
      <c r="L16" s="1" t="e">
        <f t="shared" si="3"/>
        <v>#REF!</v>
      </c>
      <c r="M16" s="1" t="s">
        <v>106</v>
      </c>
      <c r="N16" s="1" t="e">
        <f t="shared" si="4"/>
        <v>#REF!</v>
      </c>
      <c r="O16" s="1" t="s">
        <v>56</v>
      </c>
      <c r="P16" s="1" t="s">
        <v>127</v>
      </c>
      <c r="Q16" s="11" t="e">
        <f t="shared" si="5"/>
        <v>#REF!</v>
      </c>
      <c r="R16" s="1" t="str">
        <f>Table1367[[#This Row],[Manufacturer''s Category]]</f>
        <v>Cambridge</v>
      </c>
      <c r="T16" s="1" t="e">
        <f t="shared" si="6"/>
        <v>#REF!</v>
      </c>
      <c r="U16" s="1" t="s">
        <v>128</v>
      </c>
    </row>
    <row r="17" spans="1:21" s="1" customFormat="1" ht="42" customHeight="1" x14ac:dyDescent="0.3">
      <c r="A17" s="1" t="e">
        <f t="shared" si="1"/>
        <v>#REF!</v>
      </c>
      <c r="B17" s="5" t="e">
        <f t="shared" si="0"/>
        <v>#REF!</v>
      </c>
      <c r="C17" s="45" t="s">
        <v>147</v>
      </c>
      <c r="D17" s="46" t="s">
        <v>148</v>
      </c>
      <c r="E17" s="6">
        <v>148</v>
      </c>
      <c r="F17" s="3">
        <v>0.27</v>
      </c>
      <c r="G17" s="1" t="e">
        <f t="shared" si="2"/>
        <v>#REF!</v>
      </c>
      <c r="I17" s="1" t="str">
        <f>Table1367[[#This Row],[Short Description]]</f>
        <v>CC-30-W</v>
      </c>
      <c r="J17" s="1" t="s">
        <v>149</v>
      </c>
      <c r="K17" s="1" t="s">
        <v>126</v>
      </c>
      <c r="L17" s="1" t="e">
        <f t="shared" si="3"/>
        <v>#REF!</v>
      </c>
      <c r="M17" s="1" t="s">
        <v>106</v>
      </c>
      <c r="N17" s="1" t="e">
        <f t="shared" si="4"/>
        <v>#REF!</v>
      </c>
      <c r="O17" s="1" t="s">
        <v>56</v>
      </c>
      <c r="P17" s="1" t="s">
        <v>127</v>
      </c>
      <c r="Q17" s="11" t="e">
        <f t="shared" si="5"/>
        <v>#REF!</v>
      </c>
      <c r="R17" s="1" t="str">
        <f>Table1367[[#This Row],[Manufacturer''s Category]]</f>
        <v>Cambridge</v>
      </c>
      <c r="T17" s="1" t="e">
        <f t="shared" si="6"/>
        <v>#REF!</v>
      </c>
      <c r="U17" s="1" t="s">
        <v>128</v>
      </c>
    </row>
    <row r="18" spans="1:21" s="1" customFormat="1" ht="42" customHeight="1" x14ac:dyDescent="0.3">
      <c r="A18" s="1" t="e">
        <f t="shared" si="1"/>
        <v>#REF!</v>
      </c>
      <c r="B18" s="5" t="e">
        <f t="shared" si="0"/>
        <v>#REF!</v>
      </c>
      <c r="C18" s="45" t="s">
        <v>150</v>
      </c>
      <c r="D18" s="46" t="s">
        <v>151</v>
      </c>
      <c r="E18" s="6">
        <v>132</v>
      </c>
      <c r="F18" s="3">
        <v>0.46</v>
      </c>
      <c r="G18" s="1" t="e">
        <f t="shared" si="2"/>
        <v>#REF!</v>
      </c>
      <c r="I18" s="1" t="str">
        <f>Table1367[[#This Row],[Short Description]]</f>
        <v>CC-50-B</v>
      </c>
      <c r="J18" s="1" t="s">
        <v>152</v>
      </c>
      <c r="K18" s="1" t="s">
        <v>126</v>
      </c>
      <c r="L18" s="1" t="e">
        <f t="shared" si="3"/>
        <v>#REF!</v>
      </c>
      <c r="M18" s="1" t="s">
        <v>106</v>
      </c>
      <c r="N18" s="1" t="e">
        <f t="shared" si="4"/>
        <v>#REF!</v>
      </c>
      <c r="O18" s="1" t="s">
        <v>56</v>
      </c>
      <c r="P18" s="1" t="s">
        <v>127</v>
      </c>
      <c r="Q18" s="11" t="e">
        <f t="shared" si="5"/>
        <v>#REF!</v>
      </c>
      <c r="R18" s="1" t="str">
        <f>Table1367[[#This Row],[Manufacturer''s Category]]</f>
        <v>Cambridge</v>
      </c>
      <c r="T18" s="1" t="e">
        <f t="shared" si="6"/>
        <v>#REF!</v>
      </c>
      <c r="U18" s="1" t="s">
        <v>128</v>
      </c>
    </row>
    <row r="19" spans="1:21" s="1" customFormat="1" ht="42" customHeight="1" x14ac:dyDescent="0.3">
      <c r="A19" s="1" t="e">
        <f t="shared" si="1"/>
        <v>#REF!</v>
      </c>
      <c r="B19" s="5" t="e">
        <f t="shared" si="0"/>
        <v>#REF!</v>
      </c>
      <c r="C19" s="45" t="s">
        <v>153</v>
      </c>
      <c r="D19" s="46" t="s">
        <v>154</v>
      </c>
      <c r="E19" s="6">
        <v>128</v>
      </c>
      <c r="F19" s="3">
        <v>0.46</v>
      </c>
      <c r="G19" s="1" t="e">
        <f t="shared" si="2"/>
        <v>#REF!</v>
      </c>
      <c r="I19" s="1" t="str">
        <f>Table1367[[#This Row],[Short Description]]</f>
        <v>CC-50-W</v>
      </c>
      <c r="J19" s="1" t="s">
        <v>155</v>
      </c>
      <c r="K19" s="1" t="s">
        <v>126</v>
      </c>
      <c r="L19" s="1" t="e">
        <f t="shared" si="3"/>
        <v>#REF!</v>
      </c>
      <c r="M19" s="1" t="s">
        <v>106</v>
      </c>
      <c r="N19" s="1" t="e">
        <f t="shared" si="4"/>
        <v>#REF!</v>
      </c>
      <c r="O19" s="1" t="s">
        <v>56</v>
      </c>
      <c r="P19" s="1" t="s">
        <v>127</v>
      </c>
      <c r="Q19" s="11" t="e">
        <f t="shared" si="5"/>
        <v>#REF!</v>
      </c>
      <c r="R19" s="1" t="str">
        <f>Table1367[[#This Row],[Manufacturer''s Category]]</f>
        <v>Cambridge</v>
      </c>
      <c r="T19" s="1" t="e">
        <f t="shared" si="6"/>
        <v>#REF!</v>
      </c>
      <c r="U19" s="1" t="s">
        <v>128</v>
      </c>
    </row>
    <row r="20" spans="1:21" s="1" customFormat="1" ht="42" customHeight="1" x14ac:dyDescent="0.3">
      <c r="A20" s="1" t="e">
        <f t="shared" si="1"/>
        <v>#REF!</v>
      </c>
      <c r="B20" s="5" t="e">
        <f t="shared" si="0"/>
        <v>#REF!</v>
      </c>
      <c r="C20" s="45" t="s">
        <v>156</v>
      </c>
      <c r="D20" s="46" t="s">
        <v>157</v>
      </c>
      <c r="E20" s="6">
        <v>172</v>
      </c>
      <c r="F20" s="3">
        <v>0.68038799999999999</v>
      </c>
      <c r="G20" s="1" t="e">
        <f t="shared" si="2"/>
        <v>#REF!</v>
      </c>
      <c r="I20" s="1" t="str">
        <f>Table1367[[#This Row],[Short Description]]</f>
        <v>CC-75-B</v>
      </c>
      <c r="J20" s="1" t="s">
        <v>158</v>
      </c>
      <c r="K20" s="1" t="s">
        <v>126</v>
      </c>
      <c r="L20" s="1" t="e">
        <f t="shared" si="3"/>
        <v>#REF!</v>
      </c>
      <c r="M20" s="1" t="s">
        <v>106</v>
      </c>
      <c r="N20" s="1" t="e">
        <f t="shared" si="4"/>
        <v>#REF!</v>
      </c>
      <c r="O20" s="1" t="s">
        <v>56</v>
      </c>
      <c r="P20" s="1" t="s">
        <v>127</v>
      </c>
      <c r="Q20" s="11" t="e">
        <f t="shared" si="5"/>
        <v>#REF!</v>
      </c>
      <c r="R20" s="1" t="str">
        <f>Table1367[[#This Row],[Manufacturer''s Category]]</f>
        <v>Cambridge</v>
      </c>
      <c r="T20" s="1" t="e">
        <f t="shared" si="6"/>
        <v>#REF!</v>
      </c>
      <c r="U20" s="1" t="s">
        <v>128</v>
      </c>
    </row>
    <row r="21" spans="1:21" s="1" customFormat="1" ht="42" customHeight="1" x14ac:dyDescent="0.3">
      <c r="A21" s="1" t="e">
        <f t="shared" si="1"/>
        <v>#REF!</v>
      </c>
      <c r="B21" s="5" t="e">
        <f t="shared" si="0"/>
        <v>#REF!</v>
      </c>
      <c r="C21" s="45" t="s">
        <v>159</v>
      </c>
      <c r="D21" s="46" t="s">
        <v>160</v>
      </c>
      <c r="E21" s="6">
        <v>160</v>
      </c>
      <c r="F21" s="3">
        <v>0.68038799999999999</v>
      </c>
      <c r="G21" s="1" t="e">
        <f t="shared" si="2"/>
        <v>#REF!</v>
      </c>
      <c r="I21" s="1" t="str">
        <f>Table1367[[#This Row],[Short Description]]</f>
        <v>CC-75-W</v>
      </c>
      <c r="J21" s="1" t="s">
        <v>161</v>
      </c>
      <c r="K21" s="1" t="s">
        <v>126</v>
      </c>
      <c r="L21" s="1" t="e">
        <f t="shared" si="3"/>
        <v>#REF!</v>
      </c>
      <c r="M21" s="1" t="s">
        <v>106</v>
      </c>
      <c r="N21" s="1" t="e">
        <f t="shared" si="4"/>
        <v>#REF!</v>
      </c>
      <c r="O21" s="1" t="s">
        <v>56</v>
      </c>
      <c r="P21" s="1" t="s">
        <v>127</v>
      </c>
      <c r="Q21" s="11" t="e">
        <f t="shared" si="5"/>
        <v>#REF!</v>
      </c>
      <c r="R21" s="1" t="str">
        <f>Table1367[[#This Row],[Manufacturer''s Category]]</f>
        <v>Cambridge</v>
      </c>
      <c r="T21" s="1" t="e">
        <f t="shared" si="6"/>
        <v>#REF!</v>
      </c>
      <c r="U21" s="1" t="s">
        <v>128</v>
      </c>
    </row>
    <row r="22" spans="1:21" s="1" customFormat="1" ht="42" customHeight="1" x14ac:dyDescent="0.3">
      <c r="A22" s="1" t="e">
        <f t="shared" si="1"/>
        <v>#REF!</v>
      </c>
      <c r="B22" s="5" t="e">
        <f t="shared" si="0"/>
        <v>#REF!</v>
      </c>
      <c r="C22" s="45" t="s">
        <v>162</v>
      </c>
      <c r="D22" s="46" t="s">
        <v>163</v>
      </c>
      <c r="E22" s="6">
        <v>1078</v>
      </c>
      <c r="F22" s="3">
        <v>20.411639999999998</v>
      </c>
      <c r="G22" s="1" t="e">
        <f t="shared" si="2"/>
        <v>#REF!</v>
      </c>
      <c r="I22" s="1" t="str">
        <f>Table1367[[#This Row],[Short Description]]</f>
        <v>CC-AE-400-PC</v>
      </c>
      <c r="J22" s="1" t="s">
        <v>164</v>
      </c>
      <c r="K22" s="1" t="s">
        <v>126</v>
      </c>
      <c r="L22" s="1" t="e">
        <f t="shared" si="3"/>
        <v>#REF!</v>
      </c>
      <c r="M22" s="1" t="s">
        <v>106</v>
      </c>
      <c r="N22" s="1" t="e">
        <f t="shared" si="4"/>
        <v>#REF!</v>
      </c>
      <c r="O22" s="1" t="s">
        <v>59</v>
      </c>
      <c r="P22" s="1" t="s">
        <v>165</v>
      </c>
      <c r="Q22" s="11" t="e">
        <f t="shared" si="5"/>
        <v>#REF!</v>
      </c>
      <c r="R22" s="1" t="str">
        <f>Table1367[[#This Row],[Manufacturer''s Category]]</f>
        <v>Cambridge</v>
      </c>
      <c r="T22" s="1" t="e">
        <f t="shared" si="6"/>
        <v>#REF!</v>
      </c>
      <c r="U22" s="1" t="s">
        <v>128</v>
      </c>
    </row>
    <row r="23" spans="1:21" s="1" customFormat="1" ht="42" customHeight="1" x14ac:dyDescent="0.3">
      <c r="A23" s="1" t="e">
        <f t="shared" si="1"/>
        <v>#REF!</v>
      </c>
      <c r="B23" s="5" t="e">
        <f t="shared" si="0"/>
        <v>#REF!</v>
      </c>
      <c r="C23" s="45" t="s">
        <v>166</v>
      </c>
      <c r="D23" s="46" t="s">
        <v>167</v>
      </c>
      <c r="E23" s="6">
        <v>54</v>
      </c>
      <c r="F23" s="3">
        <v>0.113398</v>
      </c>
      <c r="G23" s="1" t="e">
        <f t="shared" si="2"/>
        <v>#REF!</v>
      </c>
      <c r="I23" s="1" t="str">
        <f>Table1367[[#This Row],[Short Description]]</f>
        <v>CC-BMC</v>
      </c>
      <c r="J23" s="1" t="s">
        <v>168</v>
      </c>
      <c r="K23" s="1" t="s">
        <v>126</v>
      </c>
      <c r="L23" s="1" t="e">
        <f t="shared" si="3"/>
        <v>#REF!</v>
      </c>
      <c r="M23" s="1" t="s">
        <v>106</v>
      </c>
      <c r="N23" s="1" t="e">
        <f t="shared" si="4"/>
        <v>#REF!</v>
      </c>
      <c r="O23" s="1" t="s">
        <v>75</v>
      </c>
      <c r="P23" s="1" t="s">
        <v>78</v>
      </c>
      <c r="Q23" s="11" t="e">
        <f t="shared" si="5"/>
        <v>#REF!</v>
      </c>
      <c r="R23" s="1" t="str">
        <f>Table1367[[#This Row],[Manufacturer''s Category]]</f>
        <v>Cambridge</v>
      </c>
      <c r="T23" s="1" t="e">
        <f t="shared" si="6"/>
        <v>#REF!</v>
      </c>
      <c r="U23" s="1" t="s">
        <v>128</v>
      </c>
    </row>
    <row r="24" spans="1:21" s="1" customFormat="1" ht="42" customHeight="1" x14ac:dyDescent="0.3">
      <c r="A24" s="1" t="e">
        <f t="shared" si="1"/>
        <v>#REF!</v>
      </c>
      <c r="B24" s="5" t="e">
        <f t="shared" si="0"/>
        <v>#REF!</v>
      </c>
      <c r="C24" s="49" t="s">
        <v>169</v>
      </c>
      <c r="D24" s="46" t="s">
        <v>170</v>
      </c>
      <c r="E24" s="6">
        <v>6</v>
      </c>
      <c r="F24" s="3">
        <v>0.226796</v>
      </c>
      <c r="G24" s="1" t="e">
        <f t="shared" si="2"/>
        <v>#REF!</v>
      </c>
      <c r="I24" s="1" t="str">
        <f>Table1367[[#This Row],[Short Description]]</f>
        <v>CCEA</v>
      </c>
      <c r="J24" s="1" t="s">
        <v>171</v>
      </c>
      <c r="K24" s="1" t="s">
        <v>121</v>
      </c>
      <c r="L24" s="1" t="e">
        <f t="shared" si="3"/>
        <v>#REF!</v>
      </c>
      <c r="M24" s="1" t="s">
        <v>106</v>
      </c>
      <c r="N24" s="1" t="e">
        <f t="shared" si="4"/>
        <v>#REF!</v>
      </c>
      <c r="O24" s="1" t="s">
        <v>75</v>
      </c>
      <c r="P24" s="1" t="s">
        <v>122</v>
      </c>
      <c r="Q24" s="11" t="e">
        <f t="shared" si="5"/>
        <v>#REF!</v>
      </c>
      <c r="R24" s="1" t="str">
        <f>Table1367[[#This Row],[Manufacturer''s Category]]</f>
        <v>Cambridge</v>
      </c>
      <c r="T24" s="1" t="e">
        <f t="shared" si="6"/>
        <v>#REF!</v>
      </c>
    </row>
    <row r="25" spans="1:21" s="1" customFormat="1" ht="42" customHeight="1" x14ac:dyDescent="0.3">
      <c r="A25" s="1" t="e">
        <f t="shared" si="1"/>
        <v>#REF!</v>
      </c>
      <c r="B25" s="5" t="e">
        <f t="shared" si="0"/>
        <v>#REF!</v>
      </c>
      <c r="C25" s="49" t="s">
        <v>172</v>
      </c>
      <c r="D25" s="46" t="s">
        <v>173</v>
      </c>
      <c r="E25" s="6">
        <v>6</v>
      </c>
      <c r="F25" s="3">
        <v>0.226796</v>
      </c>
      <c r="G25" s="1" t="e">
        <f t="shared" si="2"/>
        <v>#REF!</v>
      </c>
      <c r="I25" s="1" t="str">
        <f>Table1367[[#This Row],[Short Description]]</f>
        <v>CCEA-98</v>
      </c>
      <c r="J25" s="1" t="s">
        <v>174</v>
      </c>
      <c r="K25" s="1" t="s">
        <v>121</v>
      </c>
      <c r="L25" s="1" t="e">
        <f t="shared" si="3"/>
        <v>#REF!</v>
      </c>
      <c r="M25" s="1" t="s">
        <v>106</v>
      </c>
      <c r="N25" s="1" t="e">
        <f t="shared" si="4"/>
        <v>#REF!</v>
      </c>
      <c r="O25" s="1" t="s">
        <v>75</v>
      </c>
      <c r="P25" s="1" t="s">
        <v>122</v>
      </c>
      <c r="Q25" s="11" t="e">
        <f t="shared" si="5"/>
        <v>#REF!</v>
      </c>
      <c r="R25" s="1" t="str">
        <f>Table1367[[#This Row],[Manufacturer''s Category]]</f>
        <v>Cambridge</v>
      </c>
      <c r="T25" s="1" t="e">
        <f t="shared" si="6"/>
        <v>#REF!</v>
      </c>
    </row>
    <row r="26" spans="1:21" s="1" customFormat="1" ht="42" customHeight="1" x14ac:dyDescent="0.3">
      <c r="A26" s="1" t="e">
        <f t="shared" si="1"/>
        <v>#REF!</v>
      </c>
      <c r="B26" s="5" t="e">
        <f t="shared" si="0"/>
        <v>#REF!</v>
      </c>
      <c r="C26" s="49" t="s">
        <v>175</v>
      </c>
      <c r="D26" s="46" t="s">
        <v>176</v>
      </c>
      <c r="E26" s="6">
        <v>486</v>
      </c>
      <c r="F26" s="3" t="s">
        <v>177</v>
      </c>
      <c r="G26" s="1" t="e">
        <f t="shared" si="2"/>
        <v>#REF!</v>
      </c>
      <c r="I26" s="1" t="str">
        <f>Table1367[[#This Row],[Short Description]]</f>
        <v>CCM-1</v>
      </c>
      <c r="J26" s="72" t="s">
        <v>3502</v>
      </c>
      <c r="K26" s="1" t="s">
        <v>105</v>
      </c>
      <c r="L26" s="1" t="e">
        <f t="shared" si="3"/>
        <v>#REF!</v>
      </c>
      <c r="M26" s="1" t="s">
        <v>106</v>
      </c>
      <c r="N26" s="1" t="e">
        <f t="shared" si="4"/>
        <v>#REF!</v>
      </c>
      <c r="O26" s="1" t="s">
        <v>75</v>
      </c>
      <c r="P26" s="1" t="s">
        <v>78</v>
      </c>
      <c r="Q26" s="11" t="e">
        <f t="shared" si="5"/>
        <v>#REF!</v>
      </c>
      <c r="R26" s="1" t="str">
        <f>Table1367[[#This Row],[Manufacturer''s Category]]</f>
        <v>Cambridge</v>
      </c>
      <c r="T26" s="1" t="e">
        <f t="shared" si="6"/>
        <v>#REF!</v>
      </c>
      <c r="U26" s="33"/>
    </row>
    <row r="27" spans="1:21" s="1" customFormat="1" ht="42" customHeight="1" x14ac:dyDescent="0.3">
      <c r="A27" s="1" t="e">
        <f t="shared" si="1"/>
        <v>#REF!</v>
      </c>
      <c r="B27" s="5" t="e">
        <f t="shared" si="0"/>
        <v>#REF!</v>
      </c>
      <c r="C27" s="45" t="s">
        <v>178</v>
      </c>
      <c r="D27" s="46" t="s">
        <v>179</v>
      </c>
      <c r="E27" s="6">
        <v>16</v>
      </c>
      <c r="F27" s="3">
        <v>0.113398</v>
      </c>
      <c r="G27" s="1" t="e">
        <f t="shared" si="2"/>
        <v>#REF!</v>
      </c>
      <c r="I27" s="1" t="str">
        <f>Table1367[[#This Row],[Short Description]]</f>
        <v>DM</v>
      </c>
      <c r="J27" s="1" t="s">
        <v>180</v>
      </c>
      <c r="K27" s="1" t="s">
        <v>105</v>
      </c>
      <c r="L27" s="1" t="e">
        <f t="shared" si="3"/>
        <v>#REF!</v>
      </c>
      <c r="M27" s="1" t="s">
        <v>106</v>
      </c>
      <c r="N27" s="1" t="e">
        <f t="shared" si="4"/>
        <v>#REF!</v>
      </c>
      <c r="O27" s="1" t="s">
        <v>59</v>
      </c>
      <c r="P27" s="1" t="s">
        <v>165</v>
      </c>
      <c r="Q27" s="11" t="e">
        <f t="shared" si="5"/>
        <v>#REF!</v>
      </c>
      <c r="R27" s="1" t="str">
        <f>Table1367[[#This Row],[Manufacturer''s Category]]</f>
        <v>Cambridge</v>
      </c>
      <c r="T27" s="1" t="e">
        <f t="shared" si="6"/>
        <v>#REF!</v>
      </c>
    </row>
    <row r="28" spans="1:21" s="1" customFormat="1" ht="42" customHeight="1" x14ac:dyDescent="0.3">
      <c r="A28" s="1" t="e">
        <f t="shared" si="1"/>
        <v>#REF!</v>
      </c>
      <c r="B28" s="5" t="e">
        <f t="shared" si="0"/>
        <v>#REF!</v>
      </c>
      <c r="C28" s="45" t="s">
        <v>181</v>
      </c>
      <c r="D28" s="46" t="s">
        <v>182</v>
      </c>
      <c r="E28" s="6">
        <v>32</v>
      </c>
      <c r="F28" s="3">
        <v>0.113398</v>
      </c>
      <c r="G28" s="1" t="e">
        <f t="shared" si="2"/>
        <v>#REF!</v>
      </c>
      <c r="I28" s="1" t="str">
        <f>Table1367[[#This Row],[Short Description]]</f>
        <v>DRB-1</v>
      </c>
      <c r="J28" s="1" t="s">
        <v>183</v>
      </c>
      <c r="K28" s="1" t="s">
        <v>105</v>
      </c>
      <c r="L28" s="1" t="e">
        <f t="shared" si="3"/>
        <v>#REF!</v>
      </c>
      <c r="M28" s="1" t="s">
        <v>106</v>
      </c>
      <c r="N28" s="1" t="e">
        <f t="shared" si="4"/>
        <v>#REF!</v>
      </c>
      <c r="O28" s="1" t="s">
        <v>75</v>
      </c>
      <c r="P28" s="1" t="s">
        <v>78</v>
      </c>
      <c r="Q28" s="11" t="e">
        <f t="shared" si="5"/>
        <v>#REF!</v>
      </c>
      <c r="R28" s="1" t="str">
        <f>Table1367[[#This Row],[Manufacturer''s Category]]</f>
        <v>Cambridge</v>
      </c>
      <c r="T28" s="1" t="e">
        <f t="shared" si="6"/>
        <v>#REF!</v>
      </c>
    </row>
    <row r="29" spans="1:21" s="1" customFormat="1" ht="42" customHeight="1" x14ac:dyDescent="0.3">
      <c r="A29" s="1" t="e">
        <f t="shared" si="1"/>
        <v>#REF!</v>
      </c>
      <c r="B29" s="5" t="e">
        <f t="shared" si="0"/>
        <v>#REF!</v>
      </c>
      <c r="C29" s="49" t="s">
        <v>184</v>
      </c>
      <c r="D29" s="46" t="s">
        <v>185</v>
      </c>
      <c r="E29" s="6">
        <v>48</v>
      </c>
      <c r="F29" s="3">
        <v>0.226796</v>
      </c>
      <c r="G29" s="1" t="e">
        <f t="shared" si="2"/>
        <v>#REF!</v>
      </c>
      <c r="I29" s="1" t="str">
        <f>Table1367[[#This Row],[Short Description]]</f>
        <v>DRB-1 KIT</v>
      </c>
      <c r="J29" s="1" t="s">
        <v>186</v>
      </c>
      <c r="K29" s="1" t="s">
        <v>105</v>
      </c>
      <c r="L29" s="1" t="e">
        <f t="shared" si="3"/>
        <v>#REF!</v>
      </c>
      <c r="M29" s="1" t="s">
        <v>106</v>
      </c>
      <c r="N29" s="1" t="e">
        <f t="shared" si="4"/>
        <v>#REF!</v>
      </c>
      <c r="O29" s="1" t="s">
        <v>75</v>
      </c>
      <c r="P29" s="1" t="s">
        <v>122</v>
      </c>
      <c r="Q29" s="11" t="e">
        <f t="shared" si="5"/>
        <v>#REF!</v>
      </c>
      <c r="R29" s="1" t="str">
        <f>Table1367[[#This Row],[Manufacturer''s Category]]</f>
        <v>Cambridge</v>
      </c>
      <c r="T29" s="1" t="e">
        <f t="shared" si="6"/>
        <v>#REF!</v>
      </c>
    </row>
    <row r="30" spans="1:21" s="1" customFormat="1" ht="42" customHeight="1" x14ac:dyDescent="0.3">
      <c r="A30" s="1" t="e">
        <f t="shared" si="1"/>
        <v>#REF!</v>
      </c>
      <c r="B30" s="5" t="e">
        <f t="shared" si="0"/>
        <v>#REF!</v>
      </c>
      <c r="C30" s="49" t="s">
        <v>187</v>
      </c>
      <c r="D30" s="46" t="s">
        <v>188</v>
      </c>
      <c r="E30" s="6">
        <v>1376</v>
      </c>
      <c r="F30" s="3">
        <v>3.628736</v>
      </c>
      <c r="G30" s="1" t="e">
        <f t="shared" si="2"/>
        <v>#REF!</v>
      </c>
      <c r="I30" s="1" t="str">
        <f>Table1367[[#This Row],[Short Description]]</f>
        <v>DS1042</v>
      </c>
      <c r="J30" s="1" t="s">
        <v>189</v>
      </c>
      <c r="K30" s="1" t="s">
        <v>190</v>
      </c>
      <c r="L30" s="1" t="e">
        <f t="shared" si="3"/>
        <v>#REF!</v>
      </c>
      <c r="M30" s="1" t="s">
        <v>106</v>
      </c>
      <c r="N30" s="1" t="e">
        <f t="shared" si="4"/>
        <v>#REF!</v>
      </c>
      <c r="O30" s="1" t="s">
        <v>59</v>
      </c>
      <c r="P30" s="1" t="s">
        <v>165</v>
      </c>
      <c r="Q30" s="11" t="e">
        <f t="shared" si="5"/>
        <v>#REF!</v>
      </c>
      <c r="R30" s="1" t="str">
        <f>Table1367[[#This Row],[Manufacturer''s Category]]</f>
        <v>Cambridge</v>
      </c>
      <c r="T30" s="1" t="e">
        <f t="shared" si="6"/>
        <v>#REF!</v>
      </c>
    </row>
    <row r="31" spans="1:21" s="1" customFormat="1" ht="42" customHeight="1" x14ac:dyDescent="0.3">
      <c r="A31" s="1" t="e">
        <f t="shared" si="1"/>
        <v>#REF!</v>
      </c>
      <c r="B31" s="5" t="e">
        <f t="shared" si="0"/>
        <v>#REF!</v>
      </c>
      <c r="C31" s="49" t="s">
        <v>191</v>
      </c>
      <c r="D31" s="46" t="s">
        <v>192</v>
      </c>
      <c r="E31" s="6">
        <v>2256</v>
      </c>
      <c r="F31" s="3">
        <v>5.4431039999999999</v>
      </c>
      <c r="G31" s="1" t="e">
        <f t="shared" si="2"/>
        <v>#REF!</v>
      </c>
      <c r="I31" s="1" t="str">
        <f>Table1367[[#This Row],[Short Description]]</f>
        <v>DS1092</v>
      </c>
      <c r="J31" s="1" t="s">
        <v>193</v>
      </c>
      <c r="K31" s="1" t="s">
        <v>190</v>
      </c>
      <c r="L31" s="1" t="e">
        <f t="shared" si="3"/>
        <v>#REF!</v>
      </c>
      <c r="M31" s="1" t="s">
        <v>106</v>
      </c>
      <c r="N31" s="1" t="e">
        <f t="shared" si="4"/>
        <v>#REF!</v>
      </c>
      <c r="O31" s="1" t="s">
        <v>59</v>
      </c>
      <c r="P31" s="1" t="s">
        <v>165</v>
      </c>
      <c r="Q31" s="11" t="e">
        <f t="shared" si="5"/>
        <v>#REF!</v>
      </c>
      <c r="R31" s="1" t="str">
        <f>Table1367[[#This Row],[Manufacturer''s Category]]</f>
        <v>Cambridge</v>
      </c>
      <c r="T31" s="1" t="e">
        <f t="shared" si="6"/>
        <v>#REF!</v>
      </c>
    </row>
    <row r="32" spans="1:21" s="1" customFormat="1" ht="42" customHeight="1" x14ac:dyDescent="0.3">
      <c r="A32" s="1" t="e">
        <f t="shared" si="1"/>
        <v>#REF!</v>
      </c>
      <c r="B32" s="5" t="e">
        <f t="shared" si="0"/>
        <v>#REF!</v>
      </c>
      <c r="C32" s="49" t="s">
        <v>194</v>
      </c>
      <c r="D32" s="46" t="s">
        <v>195</v>
      </c>
      <c r="E32" s="6">
        <v>216</v>
      </c>
      <c r="F32" s="3">
        <v>1</v>
      </c>
      <c r="G32" s="1" t="e">
        <f t="shared" si="2"/>
        <v>#REF!</v>
      </c>
      <c r="I32" s="1" t="str">
        <f>Table1367[[#This Row],[Short Description]]</f>
        <v>DS11x12</v>
      </c>
      <c r="J32" s="1" t="s">
        <v>196</v>
      </c>
      <c r="K32" s="1" t="s">
        <v>121</v>
      </c>
      <c r="L32" s="1" t="e">
        <f t="shared" si="3"/>
        <v>#REF!</v>
      </c>
      <c r="M32" s="1" t="s">
        <v>106</v>
      </c>
      <c r="N32" s="1" t="e">
        <f t="shared" si="4"/>
        <v>#REF!</v>
      </c>
      <c r="O32" s="1" t="s">
        <v>59</v>
      </c>
      <c r="P32" s="1" t="s">
        <v>165</v>
      </c>
      <c r="Q32" s="11" t="e">
        <f t="shared" si="5"/>
        <v>#REF!</v>
      </c>
      <c r="R32" s="1" t="str">
        <f>Table1367[[#This Row],[Manufacturer''s Category]]</f>
        <v>Cambridge</v>
      </c>
      <c r="T32" s="1" t="e">
        <f t="shared" si="6"/>
        <v>#REF!</v>
      </c>
    </row>
    <row r="33" spans="1:21" s="1" customFormat="1" ht="42" customHeight="1" x14ac:dyDescent="0.3">
      <c r="A33" s="1" t="e">
        <f t="shared" si="1"/>
        <v>#REF!</v>
      </c>
      <c r="B33" s="5" t="e">
        <f t="shared" si="0"/>
        <v>#REF!</v>
      </c>
      <c r="C33" s="49" t="s">
        <v>197</v>
      </c>
      <c r="D33" s="46" t="s">
        <v>198</v>
      </c>
      <c r="E33" s="6">
        <v>606</v>
      </c>
      <c r="F33" s="3">
        <v>0.340194</v>
      </c>
      <c r="G33" s="1" t="e">
        <f t="shared" si="2"/>
        <v>#REF!</v>
      </c>
      <c r="I33" s="1" t="str">
        <f>Table1367[[#This Row],[Short Description]]</f>
        <v>DS1320-B-4</v>
      </c>
      <c r="J33" s="46" t="s">
        <v>3524</v>
      </c>
      <c r="K33" s="1" t="s">
        <v>199</v>
      </c>
      <c r="L33" s="1" t="e">
        <f t="shared" si="3"/>
        <v>#REF!</v>
      </c>
      <c r="M33" s="1" t="s">
        <v>106</v>
      </c>
      <c r="N33" s="1" t="e">
        <f t="shared" si="4"/>
        <v>#REF!</v>
      </c>
      <c r="O33" s="1" t="s">
        <v>75</v>
      </c>
      <c r="P33" s="1" t="s">
        <v>78</v>
      </c>
      <c r="Q33" s="11" t="e">
        <f t="shared" si="5"/>
        <v>#REF!</v>
      </c>
      <c r="R33" s="1" t="str">
        <f>Table1367[[#This Row],[Manufacturer''s Category]]</f>
        <v>Cambridge</v>
      </c>
      <c r="T33" s="1" t="e">
        <f t="shared" si="6"/>
        <v>#REF!</v>
      </c>
    </row>
    <row r="34" spans="1:21" s="1" customFormat="1" ht="42" customHeight="1" x14ac:dyDescent="0.3">
      <c r="A34" s="1" t="e">
        <f t="shared" si="1"/>
        <v>#REF!</v>
      </c>
      <c r="B34" s="5" t="e">
        <f t="shared" ref="B34:B65" si="7">Effectivity_Date</f>
        <v>#REF!</v>
      </c>
      <c r="C34" s="49" t="s">
        <v>200</v>
      </c>
      <c r="D34" s="46" t="s">
        <v>201</v>
      </c>
      <c r="E34" s="6">
        <v>606</v>
      </c>
      <c r="F34" s="3">
        <v>0.283495</v>
      </c>
      <c r="G34" s="1" t="e">
        <f t="shared" si="2"/>
        <v>#REF!</v>
      </c>
      <c r="I34" s="1" t="str">
        <f>Table1367[[#This Row],[Short Description]]</f>
        <v>DS1320-W-4</v>
      </c>
      <c r="J34" s="46" t="s">
        <v>3503</v>
      </c>
      <c r="K34" s="1" t="s">
        <v>199</v>
      </c>
      <c r="L34" s="1" t="e">
        <f t="shared" si="3"/>
        <v>#REF!</v>
      </c>
      <c r="M34" s="1" t="s">
        <v>106</v>
      </c>
      <c r="N34" s="1" t="e">
        <f t="shared" si="4"/>
        <v>#REF!</v>
      </c>
      <c r="O34" s="1" t="s">
        <v>75</v>
      </c>
      <c r="P34" s="1" t="s">
        <v>78</v>
      </c>
      <c r="Q34" s="11" t="e">
        <f t="shared" si="5"/>
        <v>#REF!</v>
      </c>
      <c r="R34" s="1" t="str">
        <f>Table1367[[#This Row],[Manufacturer''s Category]]</f>
        <v>Cambridge</v>
      </c>
      <c r="T34" s="1" t="e">
        <f t="shared" si="6"/>
        <v>#REF!</v>
      </c>
    </row>
    <row r="35" spans="1:21" s="1" customFormat="1" ht="42" customHeight="1" x14ac:dyDescent="0.3">
      <c r="A35" s="1" t="e">
        <f t="shared" si="1"/>
        <v>#REF!</v>
      </c>
      <c r="B35" s="5" t="e">
        <f t="shared" si="7"/>
        <v>#REF!</v>
      </c>
      <c r="C35" s="49" t="s">
        <v>202</v>
      </c>
      <c r="D35" s="46" t="s">
        <v>203</v>
      </c>
      <c r="E35" s="6">
        <v>116</v>
      </c>
      <c r="F35" s="3">
        <v>3.628736</v>
      </c>
      <c r="G35" s="1" t="e">
        <f t="shared" si="2"/>
        <v>#REF!</v>
      </c>
      <c r="I35" s="1" t="str">
        <f>Table1367[[#This Row],[Short Description]]</f>
        <v>DS1339B</v>
      </c>
      <c r="J35" s="1" t="s">
        <v>204</v>
      </c>
      <c r="K35" s="1" t="s">
        <v>3512</v>
      </c>
      <c r="L35" s="1" t="e">
        <f t="shared" si="3"/>
        <v>#REF!</v>
      </c>
      <c r="M35" s="1" t="s">
        <v>106</v>
      </c>
      <c r="N35" s="1" t="e">
        <f t="shared" si="4"/>
        <v>#REF!</v>
      </c>
      <c r="O35" s="1" t="s">
        <v>75</v>
      </c>
      <c r="P35" s="1" t="s">
        <v>78</v>
      </c>
      <c r="Q35" s="11" t="e">
        <f t="shared" si="5"/>
        <v>#REF!</v>
      </c>
      <c r="R35" s="1" t="str">
        <f>Table1367[[#This Row],[Manufacturer''s Category]]</f>
        <v>Cambridge</v>
      </c>
      <c r="T35" s="1" t="e">
        <f t="shared" si="6"/>
        <v>#REF!</v>
      </c>
      <c r="U35" s="1" t="s">
        <v>205</v>
      </c>
    </row>
    <row r="36" spans="1:21" s="1" customFormat="1" ht="42" customHeight="1" x14ac:dyDescent="0.3">
      <c r="A36" s="1" t="e">
        <f t="shared" si="1"/>
        <v>#REF!</v>
      </c>
      <c r="B36" s="5" t="e">
        <f t="shared" si="7"/>
        <v>#REF!</v>
      </c>
      <c r="C36" s="49" t="s">
        <v>206</v>
      </c>
      <c r="D36" s="46" t="s">
        <v>207</v>
      </c>
      <c r="E36" s="6">
        <v>116</v>
      </c>
      <c r="F36" s="3">
        <v>3.628736</v>
      </c>
      <c r="G36" s="1" t="e">
        <f t="shared" si="2"/>
        <v>#REF!</v>
      </c>
      <c r="I36" s="1" t="str">
        <f>Table1367[[#This Row],[Short Description]]</f>
        <v>DS1339W</v>
      </c>
      <c r="J36" s="1" t="s">
        <v>208</v>
      </c>
      <c r="K36" s="1" t="s">
        <v>3512</v>
      </c>
      <c r="L36" s="1" t="e">
        <f t="shared" si="3"/>
        <v>#REF!</v>
      </c>
      <c r="M36" s="1" t="s">
        <v>106</v>
      </c>
      <c r="N36" s="1" t="e">
        <f t="shared" si="4"/>
        <v>#REF!</v>
      </c>
      <c r="O36" s="1" t="s">
        <v>75</v>
      </c>
      <c r="P36" s="1" t="s">
        <v>78</v>
      </c>
      <c r="Q36" s="11" t="e">
        <f t="shared" si="5"/>
        <v>#REF!</v>
      </c>
      <c r="R36" s="1" t="str">
        <f>Table1367[[#This Row],[Manufacturer''s Category]]</f>
        <v>Cambridge</v>
      </c>
      <c r="T36" s="1" t="e">
        <f t="shared" si="6"/>
        <v>#REF!</v>
      </c>
      <c r="U36" s="1" t="s">
        <v>209</v>
      </c>
    </row>
    <row r="37" spans="1:21" s="1" customFormat="1" ht="42" customHeight="1" x14ac:dyDescent="0.3">
      <c r="A37" s="1" t="e">
        <f t="shared" si="1"/>
        <v>#REF!</v>
      </c>
      <c r="B37" s="5" t="e">
        <f t="shared" si="7"/>
        <v>#REF!</v>
      </c>
      <c r="C37" s="49" t="s">
        <v>210</v>
      </c>
      <c r="D37" s="46" t="s">
        <v>211</v>
      </c>
      <c r="E37" s="6">
        <v>116</v>
      </c>
      <c r="F37" s="3">
        <v>3.628736</v>
      </c>
      <c r="G37" s="1" t="e">
        <f t="shared" si="2"/>
        <v>#REF!</v>
      </c>
      <c r="I37" s="1" t="str">
        <f>Table1367[[#This Row],[Short Description]]</f>
        <v>DS1357B</v>
      </c>
      <c r="J37" s="72" t="s">
        <v>3504</v>
      </c>
      <c r="K37" s="1" t="s">
        <v>3512</v>
      </c>
      <c r="L37" s="1" t="e">
        <f t="shared" si="3"/>
        <v>#REF!</v>
      </c>
      <c r="M37" s="1" t="s">
        <v>106</v>
      </c>
      <c r="N37" s="1" t="e">
        <f t="shared" si="4"/>
        <v>#REF!</v>
      </c>
      <c r="O37" s="1" t="s">
        <v>75</v>
      </c>
      <c r="P37" s="1" t="s">
        <v>78</v>
      </c>
      <c r="Q37" s="11" t="e">
        <f t="shared" si="5"/>
        <v>#REF!</v>
      </c>
      <c r="R37" s="1" t="str">
        <f>Table1367[[#This Row],[Manufacturer''s Category]]</f>
        <v>Cambridge</v>
      </c>
      <c r="T37" s="1" t="e">
        <f t="shared" si="6"/>
        <v>#REF!</v>
      </c>
      <c r="U37" s="1" t="s">
        <v>212</v>
      </c>
    </row>
    <row r="38" spans="1:21" s="1" customFormat="1" ht="42" customHeight="1" x14ac:dyDescent="0.3">
      <c r="A38" s="1" t="e">
        <f t="shared" si="1"/>
        <v>#REF!</v>
      </c>
      <c r="B38" s="5" t="e">
        <f t="shared" si="7"/>
        <v>#REF!</v>
      </c>
      <c r="C38" s="49" t="s">
        <v>213</v>
      </c>
      <c r="D38" s="46" t="s">
        <v>214</v>
      </c>
      <c r="E38" s="6">
        <v>116</v>
      </c>
      <c r="F38" s="3">
        <v>3.628736</v>
      </c>
      <c r="G38" s="1" t="e">
        <f t="shared" si="2"/>
        <v>#REF!</v>
      </c>
      <c r="I38" s="1" t="str">
        <f>Table1367[[#This Row],[Short Description]]</f>
        <v>DS1357W</v>
      </c>
      <c r="J38" s="72" t="s">
        <v>3505</v>
      </c>
      <c r="K38" s="1" t="s">
        <v>3512</v>
      </c>
      <c r="L38" s="1" t="e">
        <f t="shared" si="3"/>
        <v>#REF!</v>
      </c>
      <c r="M38" s="1" t="s">
        <v>106</v>
      </c>
      <c r="N38" s="1" t="e">
        <f t="shared" si="4"/>
        <v>#REF!</v>
      </c>
      <c r="O38" s="1" t="s">
        <v>75</v>
      </c>
      <c r="P38" s="1" t="s">
        <v>78</v>
      </c>
      <c r="Q38" s="11" t="e">
        <f t="shared" si="5"/>
        <v>#REF!</v>
      </c>
      <c r="R38" s="1" t="str">
        <f>Table1367[[#This Row],[Manufacturer''s Category]]</f>
        <v>Cambridge</v>
      </c>
      <c r="T38" s="1" t="e">
        <f t="shared" si="6"/>
        <v>#REF!</v>
      </c>
      <c r="U38" s="1" t="s">
        <v>215</v>
      </c>
    </row>
    <row r="39" spans="1:21" s="1" customFormat="1" ht="42" customHeight="1" x14ac:dyDescent="0.3">
      <c r="A39" s="1" t="e">
        <f t="shared" si="1"/>
        <v>#REF!</v>
      </c>
      <c r="B39" s="5" t="e">
        <f t="shared" si="7"/>
        <v>#REF!</v>
      </c>
      <c r="C39" s="49" t="s">
        <v>216</v>
      </c>
      <c r="D39" s="46" t="s">
        <v>217</v>
      </c>
      <c r="E39" s="6">
        <v>144</v>
      </c>
      <c r="F39" s="3">
        <v>1.814368</v>
      </c>
      <c r="G39" s="1" t="e">
        <f t="shared" si="2"/>
        <v>#REF!</v>
      </c>
      <c r="I39" s="1" t="str">
        <f>Table1367[[#This Row],[Short Description]]</f>
        <v>DS1375</v>
      </c>
      <c r="J39" s="72" t="s">
        <v>3506</v>
      </c>
      <c r="K39" s="1" t="s">
        <v>3512</v>
      </c>
      <c r="L39" s="1" t="e">
        <f t="shared" si="3"/>
        <v>#REF!</v>
      </c>
      <c r="M39" s="1" t="s">
        <v>106</v>
      </c>
      <c r="N39" s="1" t="e">
        <f t="shared" si="4"/>
        <v>#REF!</v>
      </c>
      <c r="O39" s="1" t="s">
        <v>59</v>
      </c>
      <c r="P39" s="1" t="s">
        <v>165</v>
      </c>
      <c r="Q39" s="11" t="e">
        <f t="shared" si="5"/>
        <v>#REF!</v>
      </c>
      <c r="R39" s="1" t="str">
        <f>Table1367[[#This Row],[Manufacturer''s Category]]</f>
        <v>Cambridge</v>
      </c>
      <c r="T39" s="1" t="e">
        <f t="shared" si="6"/>
        <v>#REF!</v>
      </c>
    </row>
    <row r="40" spans="1:21" s="1" customFormat="1" ht="42" customHeight="1" x14ac:dyDescent="0.3">
      <c r="A40" s="1" t="e">
        <f t="shared" ref="A40:A71" si="8">Company</f>
        <v>#REF!</v>
      </c>
      <c r="B40" s="5" t="e">
        <f t="shared" si="7"/>
        <v>#REF!</v>
      </c>
      <c r="C40" s="49" t="s">
        <v>218</v>
      </c>
      <c r="D40" s="46" t="s">
        <v>219</v>
      </c>
      <c r="E40" s="6">
        <v>116</v>
      </c>
      <c r="F40" s="3">
        <v>0.90718399999999999</v>
      </c>
      <c r="G40" s="1" t="e">
        <f t="shared" si="2"/>
        <v>#REF!</v>
      </c>
      <c r="I40" s="1" t="str">
        <f>Table1367[[#This Row],[Short Description]]</f>
        <v>DS1390</v>
      </c>
      <c r="J40" s="1" t="s">
        <v>220</v>
      </c>
      <c r="K40" s="1" t="s">
        <v>3512</v>
      </c>
      <c r="L40" s="1" t="e">
        <f t="shared" si="3"/>
        <v>#REF!</v>
      </c>
      <c r="M40" s="1" t="s">
        <v>106</v>
      </c>
      <c r="N40" s="1" t="e">
        <f t="shared" si="4"/>
        <v>#REF!</v>
      </c>
      <c r="O40" s="1" t="s">
        <v>75</v>
      </c>
      <c r="P40" s="1" t="s">
        <v>78</v>
      </c>
      <c r="Q40" s="11" t="e">
        <f t="shared" si="5"/>
        <v>#REF!</v>
      </c>
      <c r="R40" s="1" t="str">
        <f>Table1367[[#This Row],[Manufacturer''s Category]]</f>
        <v>Cambridge</v>
      </c>
      <c r="T40" s="1" t="e">
        <f t="shared" si="6"/>
        <v>#REF!</v>
      </c>
    </row>
    <row r="41" spans="1:21" s="1" customFormat="1" ht="42" customHeight="1" x14ac:dyDescent="0.3">
      <c r="A41" s="1" t="e">
        <f t="shared" si="8"/>
        <v>#REF!</v>
      </c>
      <c r="B41" s="5" t="e">
        <f t="shared" si="7"/>
        <v>#REF!</v>
      </c>
      <c r="C41" s="49" t="s">
        <v>221</v>
      </c>
      <c r="D41" s="46" t="s">
        <v>222</v>
      </c>
      <c r="E41" s="6">
        <v>200</v>
      </c>
      <c r="F41" s="3">
        <v>2.0411640000000002</v>
      </c>
      <c r="G41" s="1" t="e">
        <f t="shared" si="2"/>
        <v>#REF!</v>
      </c>
      <c r="I41" s="1" t="str">
        <f>Table1367[[#This Row],[Short Description]]</f>
        <v>DS1390B</v>
      </c>
      <c r="J41" s="1" t="s">
        <v>223</v>
      </c>
      <c r="K41" s="1" t="s">
        <v>3512</v>
      </c>
      <c r="L41" s="1" t="e">
        <f t="shared" si="3"/>
        <v>#REF!</v>
      </c>
      <c r="M41" s="1" t="s">
        <v>106</v>
      </c>
      <c r="N41" s="1" t="e">
        <f t="shared" si="4"/>
        <v>#REF!</v>
      </c>
      <c r="O41" s="1" t="s">
        <v>75</v>
      </c>
      <c r="P41" s="1" t="s">
        <v>78</v>
      </c>
      <c r="Q41" s="11" t="e">
        <f t="shared" si="5"/>
        <v>#REF!</v>
      </c>
      <c r="R41" s="1" t="str">
        <f>Table1367[[#This Row],[Manufacturer''s Category]]</f>
        <v>Cambridge</v>
      </c>
      <c r="T41" s="1" t="e">
        <f t="shared" si="6"/>
        <v>#REF!</v>
      </c>
    </row>
    <row r="42" spans="1:21" s="1" customFormat="1" ht="42" customHeight="1" x14ac:dyDescent="0.3">
      <c r="A42" s="1" t="e">
        <f t="shared" si="8"/>
        <v>#REF!</v>
      </c>
      <c r="B42" s="5" t="e">
        <f t="shared" si="7"/>
        <v>#REF!</v>
      </c>
      <c r="C42" s="49" t="s">
        <v>224</v>
      </c>
      <c r="D42" s="46" t="s">
        <v>225</v>
      </c>
      <c r="E42" s="6">
        <v>116</v>
      </c>
      <c r="F42" s="3">
        <v>0.90718399999999999</v>
      </c>
      <c r="G42" s="1" t="e">
        <f t="shared" si="2"/>
        <v>#REF!</v>
      </c>
      <c r="I42" s="1" t="str">
        <f>Table1367[[#This Row],[Short Description]]</f>
        <v>DS1398</v>
      </c>
      <c r="J42" s="72" t="s">
        <v>3507</v>
      </c>
      <c r="K42" s="1" t="s">
        <v>3512</v>
      </c>
      <c r="L42" s="1" t="e">
        <f t="shared" si="3"/>
        <v>#REF!</v>
      </c>
      <c r="M42" s="1" t="s">
        <v>106</v>
      </c>
      <c r="N42" s="1" t="e">
        <f t="shared" si="4"/>
        <v>#REF!</v>
      </c>
      <c r="O42" s="1" t="s">
        <v>75</v>
      </c>
      <c r="P42" s="1" t="s">
        <v>78</v>
      </c>
      <c r="Q42" s="11" t="e">
        <f t="shared" si="5"/>
        <v>#REF!</v>
      </c>
      <c r="R42" s="1" t="str">
        <f>Table1367[[#This Row],[Manufacturer''s Category]]</f>
        <v>Cambridge</v>
      </c>
      <c r="T42" s="1" t="e">
        <f t="shared" si="6"/>
        <v>#REF!</v>
      </c>
    </row>
    <row r="43" spans="1:21" s="1" customFormat="1" ht="42" customHeight="1" x14ac:dyDescent="0.3">
      <c r="A43" s="1" t="e">
        <f t="shared" si="8"/>
        <v>#REF!</v>
      </c>
      <c r="B43" s="5" t="e">
        <f t="shared" si="7"/>
        <v>#REF!</v>
      </c>
      <c r="C43" s="49" t="s">
        <v>226</v>
      </c>
      <c r="D43" s="46" t="s">
        <v>227</v>
      </c>
      <c r="E43" s="6">
        <v>200</v>
      </c>
      <c r="F43" s="3">
        <v>1.814368</v>
      </c>
      <c r="G43" s="1" t="e">
        <f t="shared" si="2"/>
        <v>#REF!</v>
      </c>
      <c r="I43" s="1" t="str">
        <f>Table1367[[#This Row],[Short Description]]</f>
        <v>DS1398B</v>
      </c>
      <c r="J43" s="72" t="s">
        <v>3508</v>
      </c>
      <c r="K43" s="1" t="s">
        <v>3512</v>
      </c>
      <c r="L43" s="1" t="e">
        <f t="shared" si="3"/>
        <v>#REF!</v>
      </c>
      <c r="M43" s="1" t="s">
        <v>106</v>
      </c>
      <c r="N43" s="1" t="e">
        <f t="shared" si="4"/>
        <v>#REF!</v>
      </c>
      <c r="O43" s="1" t="s">
        <v>75</v>
      </c>
      <c r="P43" s="1" t="s">
        <v>78</v>
      </c>
      <c r="Q43" s="11" t="e">
        <f t="shared" si="5"/>
        <v>#REF!</v>
      </c>
      <c r="R43" s="1" t="str">
        <f>Table1367[[#This Row],[Manufacturer''s Category]]</f>
        <v>Cambridge</v>
      </c>
      <c r="T43" s="1" t="e">
        <f t="shared" si="6"/>
        <v>#REF!</v>
      </c>
    </row>
    <row r="44" spans="1:21" s="1" customFormat="1" ht="42" customHeight="1" x14ac:dyDescent="0.3">
      <c r="A44" s="1" t="e">
        <f t="shared" si="8"/>
        <v>#REF!</v>
      </c>
      <c r="B44" s="5" t="e">
        <f t="shared" si="7"/>
        <v>#REF!</v>
      </c>
      <c r="C44" s="49" t="s">
        <v>228</v>
      </c>
      <c r="D44" s="46" t="s">
        <v>229</v>
      </c>
      <c r="E44" s="6">
        <v>78</v>
      </c>
      <c r="F44" s="3">
        <v>2.26796</v>
      </c>
      <c r="G44" s="1" t="e">
        <f t="shared" si="2"/>
        <v>#REF!</v>
      </c>
      <c r="I44" s="1" t="str">
        <f>Table1367[[#This Row],[Short Description]]</f>
        <v>DS2022</v>
      </c>
      <c r="J44" s="1" t="s">
        <v>230</v>
      </c>
      <c r="K44" s="1" t="s">
        <v>121</v>
      </c>
      <c r="L44" s="1" t="e">
        <f t="shared" si="3"/>
        <v>#REF!</v>
      </c>
      <c r="M44" s="1" t="s">
        <v>106</v>
      </c>
      <c r="N44" s="1" t="e">
        <f t="shared" si="4"/>
        <v>#REF!</v>
      </c>
      <c r="O44" s="1" t="s">
        <v>59</v>
      </c>
      <c r="P44" s="1" t="s">
        <v>165</v>
      </c>
      <c r="Q44" s="11" t="e">
        <f t="shared" si="5"/>
        <v>#REF!</v>
      </c>
      <c r="R44" s="1" t="str">
        <f>Table1367[[#This Row],[Manufacturer''s Category]]</f>
        <v>Cambridge</v>
      </c>
      <c r="T44" s="1" t="e">
        <f t="shared" si="6"/>
        <v>#REF!</v>
      </c>
    </row>
    <row r="45" spans="1:21" s="1" customFormat="1" ht="42" customHeight="1" x14ac:dyDescent="0.3">
      <c r="A45" s="1" t="e">
        <f t="shared" si="8"/>
        <v>#REF!</v>
      </c>
      <c r="B45" s="5" t="e">
        <f t="shared" si="7"/>
        <v>#REF!</v>
      </c>
      <c r="C45" s="49" t="s">
        <v>231</v>
      </c>
      <c r="D45" s="46" t="s">
        <v>232</v>
      </c>
      <c r="E45" s="6">
        <v>342</v>
      </c>
      <c r="F45" s="3">
        <v>0.90718399999999999</v>
      </c>
      <c r="G45" s="1" t="e">
        <f t="shared" si="2"/>
        <v>#REF!</v>
      </c>
      <c r="I45" s="1" t="str">
        <f>Table1367[[#This Row],[Short Description]]</f>
        <v>DS2400</v>
      </c>
      <c r="J45" s="1" t="s">
        <v>233</v>
      </c>
      <c r="K45" s="1" t="s">
        <v>199</v>
      </c>
      <c r="L45" s="1" t="e">
        <f t="shared" si="3"/>
        <v>#REF!</v>
      </c>
      <c r="M45" s="1" t="s">
        <v>106</v>
      </c>
      <c r="N45" s="1" t="e">
        <f t="shared" si="4"/>
        <v>#REF!</v>
      </c>
      <c r="O45" s="1" t="s">
        <v>59</v>
      </c>
      <c r="P45" s="1" t="s">
        <v>165</v>
      </c>
      <c r="Q45" s="11" t="e">
        <f t="shared" si="5"/>
        <v>#REF!</v>
      </c>
      <c r="R45" s="1" t="str">
        <f>Table1367[[#This Row],[Manufacturer''s Category]]</f>
        <v>Cambridge</v>
      </c>
      <c r="T45" s="1" t="e">
        <f t="shared" si="6"/>
        <v>#REF!</v>
      </c>
    </row>
    <row r="46" spans="1:21" s="1" customFormat="1" ht="42" customHeight="1" x14ac:dyDescent="0.3">
      <c r="A46" s="1" t="e">
        <f t="shared" si="8"/>
        <v>#REF!</v>
      </c>
      <c r="B46" s="5" t="e">
        <f t="shared" si="7"/>
        <v>#REF!</v>
      </c>
      <c r="C46" s="49" t="s">
        <v>234</v>
      </c>
      <c r="D46" s="46" t="s">
        <v>235</v>
      </c>
      <c r="E46" s="6">
        <v>474</v>
      </c>
      <c r="F46" s="3">
        <v>0.226796</v>
      </c>
      <c r="G46" s="1" t="e">
        <f t="shared" ref="G46:G77" si="9">WeightUOM</f>
        <v>#REF!</v>
      </c>
      <c r="I46" s="1" t="str">
        <f>Table1367[[#This Row],[Short Description]]</f>
        <v>DS2408</v>
      </c>
      <c r="J46" s="72" t="s">
        <v>3509</v>
      </c>
      <c r="K46" s="1" t="s">
        <v>199</v>
      </c>
      <c r="L46" s="1" t="e">
        <f t="shared" ref="L46:L77" si="10">ItemStatus</f>
        <v>#REF!</v>
      </c>
      <c r="M46" s="1" t="s">
        <v>106</v>
      </c>
      <c r="N46" s="1" t="e">
        <f t="shared" ref="N46:N77" si="11">EnergyStar</f>
        <v>#REF!</v>
      </c>
      <c r="O46" s="1" t="s">
        <v>59</v>
      </c>
      <c r="P46" s="1" t="s">
        <v>165</v>
      </c>
      <c r="Q46" s="11" t="e">
        <f t="shared" ref="Q46:Q77" si="12">URL</f>
        <v>#REF!</v>
      </c>
      <c r="R46" s="1" t="str">
        <f>Table1367[[#This Row],[Manufacturer''s Category]]</f>
        <v>Cambridge</v>
      </c>
      <c r="T46" s="1" t="e">
        <f t="shared" ref="T46:T77" si="13">InfoComm_Number</f>
        <v>#REF!</v>
      </c>
    </row>
    <row r="47" spans="1:21" s="1" customFormat="1" ht="42" customHeight="1" x14ac:dyDescent="0.3">
      <c r="A47" s="1" t="e">
        <f t="shared" si="8"/>
        <v>#REF!</v>
      </c>
      <c r="B47" s="5" t="e">
        <f t="shared" si="7"/>
        <v>#REF!</v>
      </c>
      <c r="C47" s="49" t="s">
        <v>236</v>
      </c>
      <c r="D47" s="46" t="s">
        <v>237</v>
      </c>
      <c r="E47" s="6">
        <v>298</v>
      </c>
      <c r="F47" s="3">
        <v>0.453592</v>
      </c>
      <c r="G47" s="1" t="e">
        <f t="shared" si="9"/>
        <v>#REF!</v>
      </c>
      <c r="I47" s="1" t="str">
        <f>Table1367[[#This Row],[Short Description]]</f>
        <v>DS2500</v>
      </c>
      <c r="J47" s="1" t="s">
        <v>238</v>
      </c>
      <c r="K47" s="1" t="s">
        <v>199</v>
      </c>
      <c r="L47" s="1" t="e">
        <f t="shared" si="10"/>
        <v>#REF!</v>
      </c>
      <c r="M47" s="1" t="s">
        <v>106</v>
      </c>
      <c r="N47" s="1" t="e">
        <f t="shared" si="11"/>
        <v>#REF!</v>
      </c>
      <c r="O47" s="1" t="s">
        <v>59</v>
      </c>
      <c r="P47" s="1" t="s">
        <v>165</v>
      </c>
      <c r="Q47" s="11" t="e">
        <f t="shared" si="12"/>
        <v>#REF!</v>
      </c>
      <c r="R47" s="1" t="str">
        <f>Table1367[[#This Row],[Manufacturer''s Category]]</f>
        <v>Cambridge</v>
      </c>
      <c r="T47" s="1" t="e">
        <f t="shared" si="13"/>
        <v>#REF!</v>
      </c>
    </row>
    <row r="48" spans="1:21" s="1" customFormat="1" ht="42" customHeight="1" x14ac:dyDescent="0.3">
      <c r="A48" s="1" t="e">
        <f t="shared" si="8"/>
        <v>#REF!</v>
      </c>
      <c r="B48" s="5" t="e">
        <f t="shared" si="7"/>
        <v>#REF!</v>
      </c>
      <c r="C48" s="49" t="s">
        <v>239</v>
      </c>
      <c r="D48" s="46" t="s">
        <v>240</v>
      </c>
      <c r="E48" s="6">
        <v>680</v>
      </c>
      <c r="F48" s="3">
        <v>0.453592</v>
      </c>
      <c r="G48" s="1" t="e">
        <f t="shared" si="9"/>
        <v>#REF!</v>
      </c>
      <c r="I48" s="1" t="str">
        <f>Table1367[[#This Row],[Short Description]]</f>
        <v>DS2508</v>
      </c>
      <c r="J48" s="72" t="s">
        <v>3510</v>
      </c>
      <c r="K48" s="1" t="s">
        <v>199</v>
      </c>
      <c r="L48" s="1" t="e">
        <f t="shared" si="10"/>
        <v>#REF!</v>
      </c>
      <c r="M48" s="1" t="s">
        <v>106</v>
      </c>
      <c r="N48" s="1" t="e">
        <f t="shared" si="11"/>
        <v>#REF!</v>
      </c>
      <c r="O48" s="1" t="s">
        <v>59</v>
      </c>
      <c r="P48" s="1" t="s">
        <v>165</v>
      </c>
      <c r="Q48" s="11" t="e">
        <f t="shared" si="12"/>
        <v>#REF!</v>
      </c>
      <c r="R48" s="1" t="str">
        <f>Table1367[[#This Row],[Manufacturer''s Category]]</f>
        <v>Cambridge</v>
      </c>
      <c r="T48" s="1" t="e">
        <f t="shared" si="13"/>
        <v>#REF!</v>
      </c>
    </row>
    <row r="49" spans="1:20" s="1" customFormat="1" ht="42" customHeight="1" x14ac:dyDescent="0.3">
      <c r="A49" s="1" t="e">
        <f t="shared" si="8"/>
        <v>#REF!</v>
      </c>
      <c r="B49" s="5" t="e">
        <f t="shared" si="7"/>
        <v>#REF!</v>
      </c>
      <c r="C49" s="49" t="s">
        <v>241</v>
      </c>
      <c r="D49" s="46" t="s">
        <v>242</v>
      </c>
      <c r="E49" s="6">
        <v>394</v>
      </c>
      <c r="F49" s="3">
        <v>0.453592</v>
      </c>
      <c r="G49" s="1" t="e">
        <f t="shared" si="9"/>
        <v>#REF!</v>
      </c>
      <c r="I49" s="1" t="str">
        <f>Table1367[[#This Row],[Short Description]]</f>
        <v>DS2530</v>
      </c>
      <c r="J49" s="1" t="s">
        <v>243</v>
      </c>
      <c r="K49" s="1" t="s">
        <v>199</v>
      </c>
      <c r="L49" s="1" t="e">
        <f t="shared" si="10"/>
        <v>#REF!</v>
      </c>
      <c r="M49" s="1" t="s">
        <v>106</v>
      </c>
      <c r="N49" s="1" t="e">
        <f t="shared" si="11"/>
        <v>#REF!</v>
      </c>
      <c r="O49" s="1" t="s">
        <v>59</v>
      </c>
      <c r="P49" s="1" t="s">
        <v>165</v>
      </c>
      <c r="Q49" s="11" t="e">
        <f t="shared" si="12"/>
        <v>#REF!</v>
      </c>
      <c r="R49" s="1" t="str">
        <f>Table1367[[#This Row],[Manufacturer''s Category]]</f>
        <v>Cambridge</v>
      </c>
      <c r="T49" s="1" t="e">
        <f t="shared" si="13"/>
        <v>#REF!</v>
      </c>
    </row>
    <row r="50" spans="1:20" s="1" customFormat="1" ht="42" customHeight="1" x14ac:dyDescent="0.3">
      <c r="A50" s="1" t="e">
        <f t="shared" si="8"/>
        <v>#REF!</v>
      </c>
      <c r="B50" s="5" t="e">
        <f t="shared" si="7"/>
        <v>#REF!</v>
      </c>
      <c r="C50" s="49" t="s">
        <v>244</v>
      </c>
      <c r="D50" s="46" t="s">
        <v>245</v>
      </c>
      <c r="E50" s="6">
        <v>11552</v>
      </c>
      <c r="F50" s="3">
        <v>9.0718399999999999</v>
      </c>
      <c r="G50" s="1" t="e">
        <f t="shared" si="9"/>
        <v>#REF!</v>
      </c>
      <c r="I50" s="1" t="str">
        <f>Table1367[[#This Row],[Short Description]]</f>
        <v>DS2600</v>
      </c>
      <c r="J50" s="1" t="s">
        <v>246</v>
      </c>
      <c r="K50" s="1" t="s">
        <v>199</v>
      </c>
      <c r="L50" s="1" t="e">
        <f t="shared" si="10"/>
        <v>#REF!</v>
      </c>
      <c r="M50" s="1" t="s">
        <v>106</v>
      </c>
      <c r="N50" s="1" t="e">
        <f t="shared" si="11"/>
        <v>#REF!</v>
      </c>
      <c r="O50" s="1" t="s">
        <v>59</v>
      </c>
      <c r="P50" s="1" t="s">
        <v>165</v>
      </c>
      <c r="Q50" s="11" t="e">
        <f t="shared" si="12"/>
        <v>#REF!</v>
      </c>
      <c r="R50" s="1" t="str">
        <f>Table1367[[#This Row],[Manufacturer''s Category]]</f>
        <v>Cambridge</v>
      </c>
      <c r="T50" s="1" t="e">
        <f t="shared" si="13"/>
        <v>#REF!</v>
      </c>
    </row>
    <row r="51" spans="1:20" s="1" customFormat="1" ht="42" customHeight="1" x14ac:dyDescent="0.3">
      <c r="A51" s="1" t="e">
        <f t="shared" si="8"/>
        <v>#REF!</v>
      </c>
      <c r="B51" s="5" t="e">
        <f t="shared" si="7"/>
        <v>#REF!</v>
      </c>
      <c r="C51" s="49" t="s">
        <v>247</v>
      </c>
      <c r="D51" s="46" t="s">
        <v>248</v>
      </c>
      <c r="E51" s="6">
        <v>256</v>
      </c>
      <c r="F51" s="3">
        <v>0.453592</v>
      </c>
      <c r="G51" s="1" t="e">
        <f t="shared" si="9"/>
        <v>#REF!</v>
      </c>
      <c r="I51" s="1" t="str">
        <f>Table1367[[#This Row],[Short Description]]</f>
        <v>DS2610</v>
      </c>
      <c r="J51" s="1" t="s">
        <v>249</v>
      </c>
      <c r="K51" s="1" t="s">
        <v>199</v>
      </c>
      <c r="L51" s="1" t="e">
        <f t="shared" si="10"/>
        <v>#REF!</v>
      </c>
      <c r="M51" s="1" t="s">
        <v>106</v>
      </c>
      <c r="N51" s="1" t="e">
        <f t="shared" si="11"/>
        <v>#REF!</v>
      </c>
      <c r="O51" s="1" t="s">
        <v>59</v>
      </c>
      <c r="P51" s="1" t="s">
        <v>165</v>
      </c>
      <c r="Q51" s="11" t="e">
        <f t="shared" si="12"/>
        <v>#REF!</v>
      </c>
      <c r="R51" s="1" t="str">
        <f>Table1367[[#This Row],[Manufacturer''s Category]]</f>
        <v>Cambridge</v>
      </c>
      <c r="T51" s="1" t="e">
        <f t="shared" si="13"/>
        <v>#REF!</v>
      </c>
    </row>
    <row r="52" spans="1:20" s="1" customFormat="1" ht="42" customHeight="1" x14ac:dyDescent="0.3">
      <c r="A52" s="1" t="e">
        <f t="shared" si="8"/>
        <v>#REF!</v>
      </c>
      <c r="B52" s="5" t="e">
        <f t="shared" si="7"/>
        <v>#REF!</v>
      </c>
      <c r="C52" s="49" t="s">
        <v>250</v>
      </c>
      <c r="D52" s="46" t="s">
        <v>251</v>
      </c>
      <c r="E52" s="6">
        <v>78</v>
      </c>
      <c r="F52" s="3">
        <v>0.453592</v>
      </c>
      <c r="G52" s="1" t="e">
        <f t="shared" si="9"/>
        <v>#REF!</v>
      </c>
      <c r="I52" s="1" t="str">
        <f>Table1367[[#This Row],[Short Description]]</f>
        <v>DS2620</v>
      </c>
      <c r="J52" s="1" t="s">
        <v>252</v>
      </c>
      <c r="K52" s="1" t="s">
        <v>199</v>
      </c>
      <c r="L52" s="1" t="e">
        <f t="shared" si="10"/>
        <v>#REF!</v>
      </c>
      <c r="M52" s="1" t="s">
        <v>106</v>
      </c>
      <c r="N52" s="1" t="e">
        <f t="shared" si="11"/>
        <v>#REF!</v>
      </c>
      <c r="O52" s="1" t="s">
        <v>59</v>
      </c>
      <c r="P52" s="1" t="s">
        <v>165</v>
      </c>
      <c r="Q52" s="11" t="e">
        <f t="shared" si="12"/>
        <v>#REF!</v>
      </c>
      <c r="R52" s="1" t="str">
        <f>Table1367[[#This Row],[Manufacturer''s Category]]</f>
        <v>Cambridge</v>
      </c>
      <c r="T52" s="1" t="e">
        <f t="shared" si="13"/>
        <v>#REF!</v>
      </c>
    </row>
    <row r="53" spans="1:20" s="1" customFormat="1" ht="42" customHeight="1" x14ac:dyDescent="0.3">
      <c r="A53" s="1" t="e">
        <f t="shared" si="8"/>
        <v>#REF!</v>
      </c>
      <c r="B53" s="5" t="e">
        <f t="shared" si="7"/>
        <v>#REF!</v>
      </c>
      <c r="C53" s="49" t="s">
        <v>253</v>
      </c>
      <c r="D53" s="46" t="s">
        <v>254</v>
      </c>
      <c r="E53" s="6">
        <v>1872</v>
      </c>
      <c r="F53" s="3">
        <v>4.53592</v>
      </c>
      <c r="G53" s="1" t="e">
        <f t="shared" si="9"/>
        <v>#REF!</v>
      </c>
      <c r="I53" s="1" t="str">
        <f>Table1367[[#This Row],[Short Description]]</f>
        <v>DS3002</v>
      </c>
      <c r="J53" s="1" t="s">
        <v>255</v>
      </c>
      <c r="K53" s="1" t="s">
        <v>190</v>
      </c>
      <c r="L53" s="1" t="e">
        <f t="shared" si="10"/>
        <v>#REF!</v>
      </c>
      <c r="M53" s="1" t="s">
        <v>106</v>
      </c>
      <c r="N53" s="1" t="e">
        <f t="shared" si="11"/>
        <v>#REF!</v>
      </c>
      <c r="O53" s="1" t="s">
        <v>59</v>
      </c>
      <c r="P53" s="1" t="s">
        <v>165</v>
      </c>
      <c r="Q53" s="11" t="e">
        <f t="shared" si="12"/>
        <v>#REF!</v>
      </c>
      <c r="R53" s="1" t="str">
        <f>Table1367[[#This Row],[Manufacturer''s Category]]</f>
        <v>Cambridge</v>
      </c>
      <c r="T53" s="1" t="e">
        <f t="shared" si="13"/>
        <v>#REF!</v>
      </c>
    </row>
    <row r="54" spans="1:20" s="1" customFormat="1" ht="42" customHeight="1" x14ac:dyDescent="0.3">
      <c r="A54" s="1" t="e">
        <f t="shared" si="8"/>
        <v>#REF!</v>
      </c>
      <c r="B54" s="5" t="e">
        <f t="shared" si="7"/>
        <v>#REF!</v>
      </c>
      <c r="C54" s="49" t="s">
        <v>256</v>
      </c>
      <c r="D54" s="46" t="s">
        <v>257</v>
      </c>
      <c r="E54" s="6">
        <v>297</v>
      </c>
      <c r="F54" s="3"/>
      <c r="G54" s="1" t="e">
        <f t="shared" si="9"/>
        <v>#REF!</v>
      </c>
      <c r="I54" s="1" t="str">
        <f>Table1367[[#This Row],[Short Description]]</f>
        <v>DS-CP8201</v>
      </c>
      <c r="J54" s="1" t="s">
        <v>258</v>
      </c>
      <c r="K54" s="1" t="s">
        <v>121</v>
      </c>
      <c r="L54" s="1" t="e">
        <f t="shared" si="10"/>
        <v>#REF!</v>
      </c>
      <c r="M54" s="1" t="s">
        <v>106</v>
      </c>
      <c r="N54" s="1" t="e">
        <f t="shared" si="11"/>
        <v>#REF!</v>
      </c>
      <c r="O54" s="1" t="s">
        <v>75</v>
      </c>
      <c r="P54" s="1" t="s">
        <v>78</v>
      </c>
      <c r="Q54" s="11" t="e">
        <f t="shared" si="12"/>
        <v>#REF!</v>
      </c>
      <c r="R54" s="1" t="str">
        <f>Table1367[[#This Row],[Manufacturer''s Category]]</f>
        <v>Cambridge</v>
      </c>
      <c r="T54" s="1" t="e">
        <f t="shared" si="13"/>
        <v>#REF!</v>
      </c>
    </row>
    <row r="55" spans="1:20" s="1" customFormat="1" ht="42" customHeight="1" x14ac:dyDescent="0.3">
      <c r="A55" s="1" t="e">
        <f t="shared" si="8"/>
        <v>#REF!</v>
      </c>
      <c r="B55" s="5" t="e">
        <f t="shared" si="7"/>
        <v>#REF!</v>
      </c>
      <c r="C55" s="49" t="s">
        <v>259</v>
      </c>
      <c r="D55" s="46" t="s">
        <v>260</v>
      </c>
      <c r="E55" s="36">
        <v>638</v>
      </c>
      <c r="F55" s="3">
        <v>4.9895119999999995</v>
      </c>
      <c r="G55" s="1" t="e">
        <f t="shared" si="9"/>
        <v>#REF!</v>
      </c>
      <c r="I55" s="1" t="str">
        <f>Table1367[[#This Row],[Short Description]]</f>
        <v>DSLG22</v>
      </c>
      <c r="J55" s="1" t="s">
        <v>261</v>
      </c>
      <c r="K55" s="1" t="s">
        <v>262</v>
      </c>
      <c r="L55" s="1" t="e">
        <f t="shared" si="10"/>
        <v>#REF!</v>
      </c>
      <c r="M55" s="1" t="s">
        <v>106</v>
      </c>
      <c r="N55" s="1" t="e">
        <f t="shared" si="11"/>
        <v>#REF!</v>
      </c>
      <c r="O55" s="1" t="s">
        <v>75</v>
      </c>
      <c r="P55" s="1" t="s">
        <v>263</v>
      </c>
      <c r="Q55" s="11" t="e">
        <f t="shared" si="12"/>
        <v>#REF!</v>
      </c>
      <c r="R55" s="1" t="str">
        <f>Table1367[[#This Row],[Manufacturer''s Category]]</f>
        <v>Cambridge</v>
      </c>
      <c r="T55" s="1" t="e">
        <f t="shared" si="13"/>
        <v>#REF!</v>
      </c>
    </row>
    <row r="56" spans="1:20" s="1" customFormat="1" ht="42" customHeight="1" x14ac:dyDescent="0.3">
      <c r="A56" s="1" t="e">
        <f t="shared" si="8"/>
        <v>#REF!</v>
      </c>
      <c r="B56" s="5" t="e">
        <f t="shared" si="7"/>
        <v>#REF!</v>
      </c>
      <c r="C56" s="49" t="s">
        <v>264</v>
      </c>
      <c r="D56" s="46" t="s">
        <v>265</v>
      </c>
      <c r="E56" s="36">
        <v>308</v>
      </c>
      <c r="F56" s="3">
        <v>1.360776</v>
      </c>
      <c r="G56" s="1" t="e">
        <f t="shared" si="9"/>
        <v>#REF!</v>
      </c>
      <c r="I56" s="1" t="str">
        <f>Table1367[[#This Row],[Short Description]]</f>
        <v>DSMSK1</v>
      </c>
      <c r="J56" s="1" t="s">
        <v>266</v>
      </c>
      <c r="K56" s="1" t="s">
        <v>199</v>
      </c>
      <c r="L56" s="1" t="e">
        <f t="shared" si="10"/>
        <v>#REF!</v>
      </c>
      <c r="M56" s="1" t="s">
        <v>106</v>
      </c>
      <c r="N56" s="1" t="e">
        <f t="shared" si="11"/>
        <v>#REF!</v>
      </c>
      <c r="O56" s="1" t="s">
        <v>75</v>
      </c>
      <c r="P56" s="1" t="s">
        <v>78</v>
      </c>
      <c r="Q56" s="11" t="e">
        <f t="shared" si="12"/>
        <v>#REF!</v>
      </c>
      <c r="R56" s="1" t="str">
        <f>Table1367[[#This Row],[Manufacturer''s Category]]</f>
        <v>Cambridge</v>
      </c>
      <c r="T56" s="1" t="e">
        <f t="shared" si="13"/>
        <v>#REF!</v>
      </c>
    </row>
    <row r="57" spans="1:20" s="1" customFormat="1" ht="42" customHeight="1" x14ac:dyDescent="0.3">
      <c r="A57" s="1" t="e">
        <f t="shared" si="8"/>
        <v>#REF!</v>
      </c>
      <c r="B57" s="5" t="e">
        <f t="shared" si="7"/>
        <v>#REF!</v>
      </c>
      <c r="C57" s="45" t="s">
        <v>267</v>
      </c>
      <c r="D57" s="46" t="s">
        <v>268</v>
      </c>
      <c r="E57" s="6">
        <v>8</v>
      </c>
      <c r="F57" s="3">
        <v>0.113398</v>
      </c>
      <c r="G57" s="1" t="e">
        <f t="shared" si="9"/>
        <v>#REF!</v>
      </c>
      <c r="I57" s="1" t="str">
        <f>Table1367[[#This Row],[Short Description]]</f>
        <v>DSPC1</v>
      </c>
      <c r="J57" s="1" t="s">
        <v>269</v>
      </c>
      <c r="K57" s="1" t="s">
        <v>126</v>
      </c>
      <c r="L57" s="1" t="e">
        <f t="shared" si="10"/>
        <v>#REF!</v>
      </c>
      <c r="M57" s="1" t="s">
        <v>106</v>
      </c>
      <c r="N57" s="1" t="e">
        <f t="shared" si="11"/>
        <v>#REF!</v>
      </c>
      <c r="O57" s="1" t="s">
        <v>75</v>
      </c>
      <c r="P57" s="1" t="s">
        <v>78</v>
      </c>
      <c r="Q57" s="11" t="e">
        <f t="shared" si="12"/>
        <v>#REF!</v>
      </c>
      <c r="R57" s="1" t="str">
        <f>Table1367[[#This Row],[Manufacturer''s Category]]</f>
        <v>Cambridge</v>
      </c>
      <c r="T57" s="1" t="e">
        <f t="shared" si="13"/>
        <v>#REF!</v>
      </c>
    </row>
    <row r="58" spans="1:20" s="1" customFormat="1" ht="42" customHeight="1" x14ac:dyDescent="0.3">
      <c r="A58" s="1" t="e">
        <f t="shared" si="8"/>
        <v>#REF!</v>
      </c>
      <c r="B58" s="5" t="e">
        <f t="shared" si="7"/>
        <v>#REF!</v>
      </c>
      <c r="C58" s="45" t="s">
        <v>270</v>
      </c>
      <c r="D58" s="46" t="s">
        <v>271</v>
      </c>
      <c r="E58" s="6">
        <v>28</v>
      </c>
      <c r="F58" s="3">
        <v>0.226796</v>
      </c>
      <c r="G58" s="1" t="e">
        <f t="shared" si="9"/>
        <v>#REF!</v>
      </c>
      <c r="I58" s="1" t="str">
        <f>Table1367[[#This Row],[Short Description]]</f>
        <v>DSPC7</v>
      </c>
      <c r="J58" s="1" t="s">
        <v>272</v>
      </c>
      <c r="K58" s="1" t="s">
        <v>126</v>
      </c>
      <c r="L58" s="1" t="e">
        <f t="shared" si="10"/>
        <v>#REF!</v>
      </c>
      <c r="M58" s="1" t="s">
        <v>106</v>
      </c>
      <c r="N58" s="1" t="e">
        <f t="shared" si="11"/>
        <v>#REF!</v>
      </c>
      <c r="O58" s="1" t="s">
        <v>75</v>
      </c>
      <c r="P58" s="1" t="s">
        <v>78</v>
      </c>
      <c r="Q58" s="11" t="e">
        <f t="shared" si="12"/>
        <v>#REF!</v>
      </c>
      <c r="R58" s="1" t="str">
        <f>Table1367[[#This Row],[Manufacturer''s Category]]</f>
        <v>Cambridge</v>
      </c>
      <c r="T58" s="1" t="e">
        <f t="shared" si="13"/>
        <v>#REF!</v>
      </c>
    </row>
    <row r="59" spans="1:20" s="1" customFormat="1" ht="42" customHeight="1" x14ac:dyDescent="0.3">
      <c r="A59" s="1" t="e">
        <f t="shared" si="8"/>
        <v>#REF!</v>
      </c>
      <c r="B59" s="5" t="e">
        <f t="shared" si="7"/>
        <v>#REF!</v>
      </c>
      <c r="C59" s="45" t="s">
        <v>273</v>
      </c>
      <c r="D59" s="46" t="s">
        <v>274</v>
      </c>
      <c r="E59" s="6">
        <v>2</v>
      </c>
      <c r="F59" s="3">
        <v>9.9790239999999995E-3</v>
      </c>
      <c r="G59" s="1" t="e">
        <f t="shared" si="9"/>
        <v>#REF!</v>
      </c>
      <c r="I59" s="1" t="str">
        <f>Table1367[[#This Row],[Short Description]]</f>
        <v>DSPC-B</v>
      </c>
      <c r="J59" s="1" t="s">
        <v>275</v>
      </c>
      <c r="K59" s="1" t="s">
        <v>126</v>
      </c>
      <c r="L59" s="1" t="e">
        <f t="shared" si="10"/>
        <v>#REF!</v>
      </c>
      <c r="M59" s="1" t="s">
        <v>106</v>
      </c>
      <c r="N59" s="1" t="e">
        <f t="shared" si="11"/>
        <v>#REF!</v>
      </c>
      <c r="O59" s="1" t="s">
        <v>59</v>
      </c>
      <c r="P59" s="1" t="s">
        <v>165</v>
      </c>
      <c r="Q59" s="11" t="e">
        <f t="shared" si="12"/>
        <v>#REF!</v>
      </c>
      <c r="R59" s="1" t="str">
        <f>Table1367[[#This Row],[Manufacturer''s Category]]</f>
        <v>Cambridge</v>
      </c>
      <c r="T59" s="1" t="e">
        <f t="shared" si="13"/>
        <v>#REF!</v>
      </c>
    </row>
    <row r="60" spans="1:20" s="1" customFormat="1" ht="42" customHeight="1" x14ac:dyDescent="0.3">
      <c r="A60" s="1" t="e">
        <f t="shared" si="8"/>
        <v>#REF!</v>
      </c>
      <c r="B60" s="5" t="e">
        <f t="shared" si="7"/>
        <v>#REF!</v>
      </c>
      <c r="C60" s="45" t="s">
        <v>276</v>
      </c>
      <c r="D60" s="46" t="s">
        <v>277</v>
      </c>
      <c r="E60" s="6">
        <v>2</v>
      </c>
      <c r="F60" s="3">
        <v>9.9790239999999995E-3</v>
      </c>
      <c r="G60" s="1" t="e">
        <f t="shared" si="9"/>
        <v>#REF!</v>
      </c>
      <c r="I60" s="1" t="str">
        <f>Table1367[[#This Row],[Short Description]]</f>
        <v>DSPC-W</v>
      </c>
      <c r="J60" s="1" t="s">
        <v>278</v>
      </c>
      <c r="K60" s="1" t="s">
        <v>126</v>
      </c>
      <c r="L60" s="1" t="e">
        <f t="shared" si="10"/>
        <v>#REF!</v>
      </c>
      <c r="M60" s="1" t="s">
        <v>106</v>
      </c>
      <c r="N60" s="1" t="e">
        <f t="shared" si="11"/>
        <v>#REF!</v>
      </c>
      <c r="O60" s="1" t="s">
        <v>59</v>
      </c>
      <c r="P60" s="1" t="s">
        <v>165</v>
      </c>
      <c r="Q60" s="11" t="e">
        <f t="shared" si="12"/>
        <v>#REF!</v>
      </c>
      <c r="R60" s="1" t="str">
        <f>Table1367[[#This Row],[Manufacturer''s Category]]</f>
        <v>Cambridge</v>
      </c>
      <c r="T60" s="1" t="e">
        <f t="shared" si="13"/>
        <v>#REF!</v>
      </c>
    </row>
    <row r="61" spans="1:20" s="1" customFormat="1" ht="42" customHeight="1" x14ac:dyDescent="0.3">
      <c r="A61" s="1" t="e">
        <f t="shared" si="8"/>
        <v>#REF!</v>
      </c>
      <c r="B61" s="5" t="e">
        <f t="shared" si="7"/>
        <v>#REF!</v>
      </c>
      <c r="C61" s="45" t="s">
        <v>279</v>
      </c>
      <c r="D61" s="46" t="s">
        <v>280</v>
      </c>
      <c r="E61" s="6">
        <v>2</v>
      </c>
      <c r="F61" s="3">
        <v>9.9790239999999995E-3</v>
      </c>
      <c r="G61" s="1" t="e">
        <f t="shared" si="9"/>
        <v>#REF!</v>
      </c>
      <c r="I61" s="1" t="str">
        <f>Table1367[[#This Row],[Short Description]]</f>
        <v>DSPC-Y</v>
      </c>
      <c r="J61" s="1" t="s">
        <v>281</v>
      </c>
      <c r="K61" s="1" t="s">
        <v>126</v>
      </c>
      <c r="L61" s="1" t="e">
        <f t="shared" si="10"/>
        <v>#REF!</v>
      </c>
      <c r="M61" s="1" t="s">
        <v>106</v>
      </c>
      <c r="N61" s="1" t="e">
        <f t="shared" si="11"/>
        <v>#REF!</v>
      </c>
      <c r="O61" s="1" t="s">
        <v>59</v>
      </c>
      <c r="P61" s="1" t="s">
        <v>165</v>
      </c>
      <c r="Q61" s="11" t="e">
        <f t="shared" si="12"/>
        <v>#REF!</v>
      </c>
      <c r="R61" s="1" t="str">
        <f>Table1367[[#This Row],[Manufacturer''s Category]]</f>
        <v>Cambridge</v>
      </c>
      <c r="T61" s="1" t="e">
        <f t="shared" si="13"/>
        <v>#REF!</v>
      </c>
    </row>
    <row r="62" spans="1:20" s="1" customFormat="1" ht="42" customHeight="1" x14ac:dyDescent="0.3">
      <c r="A62" s="1" t="e">
        <f t="shared" si="8"/>
        <v>#REF!</v>
      </c>
      <c r="B62" s="5" t="e">
        <f t="shared" si="7"/>
        <v>#REF!</v>
      </c>
      <c r="C62" s="49" t="s">
        <v>282</v>
      </c>
      <c r="D62" s="46" t="s">
        <v>283</v>
      </c>
      <c r="E62" s="36">
        <v>627</v>
      </c>
      <c r="F62" s="3">
        <v>4.9895119999999995</v>
      </c>
      <c r="G62" s="1" t="e">
        <f t="shared" si="9"/>
        <v>#REF!</v>
      </c>
      <c r="I62" s="1" t="str">
        <f>Table1367[[#This Row],[Short Description]]</f>
        <v>DSPoE24</v>
      </c>
      <c r="J62" s="1" t="s">
        <v>284</v>
      </c>
      <c r="K62" s="1" t="s">
        <v>121</v>
      </c>
      <c r="L62" s="1" t="e">
        <f t="shared" si="10"/>
        <v>#REF!</v>
      </c>
      <c r="M62" s="1" t="s">
        <v>106</v>
      </c>
      <c r="N62" s="1" t="e">
        <f t="shared" si="11"/>
        <v>#REF!</v>
      </c>
      <c r="O62" s="1" t="s">
        <v>59</v>
      </c>
      <c r="P62" s="1" t="s">
        <v>165</v>
      </c>
      <c r="Q62" s="11" t="e">
        <f t="shared" si="12"/>
        <v>#REF!</v>
      </c>
      <c r="R62" s="1" t="str">
        <f>Table1367[[#This Row],[Manufacturer''s Category]]</f>
        <v>Cambridge</v>
      </c>
      <c r="T62" s="1" t="e">
        <f t="shared" si="13"/>
        <v>#REF!</v>
      </c>
    </row>
    <row r="63" spans="1:20" s="1" customFormat="1" ht="42" customHeight="1" x14ac:dyDescent="0.3">
      <c r="A63" s="1" t="e">
        <f t="shared" si="8"/>
        <v>#REF!</v>
      </c>
      <c r="B63" s="5" t="e">
        <f t="shared" si="7"/>
        <v>#REF!</v>
      </c>
      <c r="C63" s="45" t="s">
        <v>285</v>
      </c>
      <c r="D63" s="46" t="s">
        <v>286</v>
      </c>
      <c r="E63" s="36">
        <v>174</v>
      </c>
      <c r="F63" s="3">
        <v>1.360776</v>
      </c>
      <c r="G63" s="1" t="e">
        <f t="shared" si="9"/>
        <v>#REF!</v>
      </c>
      <c r="I63" s="1" t="str">
        <f>Table1367[[#This Row],[Short Description]]</f>
        <v>DSPP24</v>
      </c>
      <c r="J63" s="1" t="s">
        <v>287</v>
      </c>
      <c r="K63" s="1" t="s">
        <v>121</v>
      </c>
      <c r="L63" s="1" t="e">
        <f t="shared" si="10"/>
        <v>#REF!</v>
      </c>
      <c r="M63" s="1" t="s">
        <v>106</v>
      </c>
      <c r="N63" s="1" t="e">
        <f t="shared" si="11"/>
        <v>#REF!</v>
      </c>
      <c r="O63" s="1" t="s">
        <v>59</v>
      </c>
      <c r="P63" s="1" t="s">
        <v>165</v>
      </c>
      <c r="Q63" s="11" t="e">
        <f t="shared" si="12"/>
        <v>#REF!</v>
      </c>
      <c r="R63" s="1" t="str">
        <f>Table1367[[#This Row],[Manufacturer''s Category]]</f>
        <v>Cambridge</v>
      </c>
      <c r="T63" s="1" t="e">
        <f t="shared" si="13"/>
        <v>#REF!</v>
      </c>
    </row>
    <row r="64" spans="1:20" s="1" customFormat="1" ht="42" customHeight="1" x14ac:dyDescent="0.3">
      <c r="A64" s="1" t="e">
        <f t="shared" si="8"/>
        <v>#REF!</v>
      </c>
      <c r="B64" s="5" t="e">
        <f t="shared" si="7"/>
        <v>#REF!</v>
      </c>
      <c r="C64" s="49" t="s">
        <v>288</v>
      </c>
      <c r="D64" s="46" t="s">
        <v>289</v>
      </c>
      <c r="E64" s="6">
        <v>108</v>
      </c>
      <c r="F64" s="3">
        <v>0.453592</v>
      </c>
      <c r="G64" s="1" t="e">
        <f t="shared" si="9"/>
        <v>#REF!</v>
      </c>
      <c r="I64" s="1" t="str">
        <f>Table1367[[#This Row],[Short Description]]</f>
        <v>DSQC-10</v>
      </c>
      <c r="J64" s="1" t="s">
        <v>290</v>
      </c>
      <c r="K64" s="1" t="s">
        <v>121</v>
      </c>
      <c r="L64" s="1" t="e">
        <f t="shared" si="10"/>
        <v>#REF!</v>
      </c>
      <c r="M64" s="1" t="s">
        <v>106</v>
      </c>
      <c r="N64" s="1" t="e">
        <f t="shared" si="11"/>
        <v>#REF!</v>
      </c>
      <c r="O64" s="1" t="s">
        <v>59</v>
      </c>
      <c r="P64" s="1" t="s">
        <v>165</v>
      </c>
      <c r="Q64" s="11" t="e">
        <f t="shared" si="12"/>
        <v>#REF!</v>
      </c>
      <c r="R64" s="1" t="str">
        <f>Table1367[[#This Row],[Manufacturer''s Category]]</f>
        <v>Cambridge</v>
      </c>
      <c r="T64" s="1" t="e">
        <f t="shared" si="13"/>
        <v>#REF!</v>
      </c>
    </row>
    <row r="65" spans="1:21" s="1" customFormat="1" ht="42" customHeight="1" x14ac:dyDescent="0.3">
      <c r="A65" s="1" t="e">
        <f t="shared" si="8"/>
        <v>#REF!</v>
      </c>
      <c r="B65" s="5" t="e">
        <f t="shared" si="7"/>
        <v>#REF!</v>
      </c>
      <c r="C65" s="49" t="s">
        <v>291</v>
      </c>
      <c r="D65" s="46" t="s">
        <v>292</v>
      </c>
      <c r="E65" s="6">
        <v>182</v>
      </c>
      <c r="F65" s="3">
        <v>1.360776</v>
      </c>
      <c r="G65" s="1" t="e">
        <f t="shared" si="9"/>
        <v>#REF!</v>
      </c>
      <c r="I65" s="1" t="str">
        <f>Table1367[[#This Row],[Short Description]]</f>
        <v>DSRMP-1</v>
      </c>
      <c r="J65" s="1" t="s">
        <v>293</v>
      </c>
      <c r="K65" s="1" t="s">
        <v>294</v>
      </c>
      <c r="L65" s="1" t="e">
        <f t="shared" si="10"/>
        <v>#REF!</v>
      </c>
      <c r="M65" s="1" t="s">
        <v>106</v>
      </c>
      <c r="N65" s="1" t="e">
        <f t="shared" si="11"/>
        <v>#REF!</v>
      </c>
      <c r="O65" s="1" t="s">
        <v>75</v>
      </c>
      <c r="P65" s="1" t="s">
        <v>78</v>
      </c>
      <c r="Q65" s="11" t="e">
        <f t="shared" si="12"/>
        <v>#REF!</v>
      </c>
      <c r="R65" s="1" t="str">
        <f>Table1367[[#This Row],[Manufacturer''s Category]]</f>
        <v>Cambridge</v>
      </c>
      <c r="T65" s="1" t="e">
        <f t="shared" si="13"/>
        <v>#REF!</v>
      </c>
    </row>
    <row r="66" spans="1:21" s="1" customFormat="1" ht="42" customHeight="1" x14ac:dyDescent="0.3">
      <c r="A66" s="1" t="e">
        <f t="shared" si="8"/>
        <v>#REF!</v>
      </c>
      <c r="B66" s="5" t="e">
        <f t="shared" ref="B66:B97" si="14">Effectivity_Date</f>
        <v>#REF!</v>
      </c>
      <c r="C66" s="49" t="s">
        <v>295</v>
      </c>
      <c r="D66" s="46" t="s">
        <v>296</v>
      </c>
      <c r="E66" s="6">
        <v>286</v>
      </c>
      <c r="F66" s="3">
        <v>0.90718399999999999</v>
      </c>
      <c r="G66" s="1" t="e">
        <f t="shared" si="9"/>
        <v>#REF!</v>
      </c>
      <c r="I66" s="1" t="str">
        <f>Table1367[[#This Row],[Short Description]]</f>
        <v>DSRMP-2</v>
      </c>
      <c r="J66" s="1" t="s">
        <v>297</v>
      </c>
      <c r="K66" s="1" t="s">
        <v>294</v>
      </c>
      <c r="L66" s="1" t="e">
        <f t="shared" si="10"/>
        <v>#REF!</v>
      </c>
      <c r="M66" s="1" t="s">
        <v>106</v>
      </c>
      <c r="N66" s="1" t="e">
        <f t="shared" si="11"/>
        <v>#REF!</v>
      </c>
      <c r="O66" s="1" t="s">
        <v>75</v>
      </c>
      <c r="P66" s="1" t="s">
        <v>78</v>
      </c>
      <c r="Q66" s="11" t="e">
        <f t="shared" si="12"/>
        <v>#REF!</v>
      </c>
      <c r="R66" s="1" t="str">
        <f>Table1367[[#This Row],[Manufacturer''s Category]]</f>
        <v>Cambridge</v>
      </c>
      <c r="T66" s="1" t="e">
        <f t="shared" si="13"/>
        <v>#REF!</v>
      </c>
    </row>
    <row r="67" spans="1:21" s="1" customFormat="1" ht="42" customHeight="1" x14ac:dyDescent="0.3">
      <c r="A67" s="1" t="e">
        <f t="shared" si="8"/>
        <v>#REF!</v>
      </c>
      <c r="B67" s="5" t="e">
        <f t="shared" si="14"/>
        <v>#REF!</v>
      </c>
      <c r="C67" s="49" t="s">
        <v>298</v>
      </c>
      <c r="D67" s="46" t="s">
        <v>299</v>
      </c>
      <c r="E67" s="6">
        <v>398</v>
      </c>
      <c r="F67" s="3">
        <v>1.814368</v>
      </c>
      <c r="G67" s="1" t="e">
        <f t="shared" si="9"/>
        <v>#REF!</v>
      </c>
      <c r="I67" s="1" t="str">
        <f>Table1367[[#This Row],[Short Description]]</f>
        <v>DSRMP-3</v>
      </c>
      <c r="J67" s="1" t="s">
        <v>300</v>
      </c>
      <c r="K67" s="1" t="s">
        <v>294</v>
      </c>
      <c r="L67" s="1" t="e">
        <f t="shared" si="10"/>
        <v>#REF!</v>
      </c>
      <c r="M67" s="1" t="s">
        <v>106</v>
      </c>
      <c r="N67" s="1" t="e">
        <f t="shared" si="11"/>
        <v>#REF!</v>
      </c>
      <c r="O67" s="1" t="s">
        <v>75</v>
      </c>
      <c r="P67" s="1" t="s">
        <v>78</v>
      </c>
      <c r="Q67" s="11" t="e">
        <f t="shared" si="12"/>
        <v>#REF!</v>
      </c>
      <c r="R67" s="1" t="str">
        <f>Table1367[[#This Row],[Manufacturer''s Category]]</f>
        <v>Cambridge</v>
      </c>
      <c r="T67" s="1" t="e">
        <f t="shared" si="13"/>
        <v>#REF!</v>
      </c>
    </row>
    <row r="68" spans="1:21" s="1" customFormat="1" ht="42" customHeight="1" x14ac:dyDescent="0.3">
      <c r="A68" s="1" t="e">
        <f t="shared" si="8"/>
        <v>#REF!</v>
      </c>
      <c r="B68" s="5" t="e">
        <f t="shared" si="14"/>
        <v>#REF!</v>
      </c>
      <c r="C68" s="49" t="s">
        <v>301</v>
      </c>
      <c r="D68" s="46" t="s">
        <v>302</v>
      </c>
      <c r="E68" s="6">
        <v>508</v>
      </c>
      <c r="F68" s="3">
        <v>3.175144</v>
      </c>
      <c r="G68" s="1" t="e">
        <f t="shared" si="9"/>
        <v>#REF!</v>
      </c>
      <c r="I68" s="1" t="str">
        <f>Table1367[[#This Row],[Short Description]]</f>
        <v>DSRMP-4</v>
      </c>
      <c r="J68" s="1" t="s">
        <v>303</v>
      </c>
      <c r="K68" s="1" t="s">
        <v>294</v>
      </c>
      <c r="L68" s="1" t="e">
        <f t="shared" si="10"/>
        <v>#REF!</v>
      </c>
      <c r="M68" s="1" t="s">
        <v>106</v>
      </c>
      <c r="N68" s="1" t="e">
        <f t="shared" si="11"/>
        <v>#REF!</v>
      </c>
      <c r="O68" s="1" t="s">
        <v>75</v>
      </c>
      <c r="P68" s="1" t="s">
        <v>78</v>
      </c>
      <c r="Q68" s="11" t="e">
        <f t="shared" si="12"/>
        <v>#REF!</v>
      </c>
      <c r="R68" s="1" t="str">
        <f>Table1367[[#This Row],[Manufacturer''s Category]]</f>
        <v>Cambridge</v>
      </c>
      <c r="T68" s="1" t="e">
        <f t="shared" si="13"/>
        <v>#REF!</v>
      </c>
    </row>
    <row r="69" spans="1:21" s="1" customFormat="1" ht="42" customHeight="1" x14ac:dyDescent="0.3">
      <c r="A69" s="1" t="e">
        <f t="shared" si="8"/>
        <v>#REF!</v>
      </c>
      <c r="B69" s="5" t="e">
        <f t="shared" si="14"/>
        <v>#REF!</v>
      </c>
      <c r="C69" s="49" t="s">
        <v>304</v>
      </c>
      <c r="D69" s="46" t="s">
        <v>305</v>
      </c>
      <c r="E69" s="6">
        <v>606</v>
      </c>
      <c r="F69" s="3">
        <v>3.628736</v>
      </c>
      <c r="G69" s="1" t="e">
        <f t="shared" si="9"/>
        <v>#REF!</v>
      </c>
      <c r="I69" s="1" t="str">
        <f>Table1367[[#This Row],[Short Description]]</f>
        <v>DSRMP-5</v>
      </c>
      <c r="J69" s="1" t="s">
        <v>306</v>
      </c>
      <c r="K69" s="1" t="s">
        <v>294</v>
      </c>
      <c r="L69" s="1" t="e">
        <f t="shared" si="10"/>
        <v>#REF!</v>
      </c>
      <c r="M69" s="1" t="s">
        <v>106</v>
      </c>
      <c r="N69" s="1" t="e">
        <f t="shared" si="11"/>
        <v>#REF!</v>
      </c>
      <c r="O69" s="1" t="s">
        <v>75</v>
      </c>
      <c r="P69" s="1" t="s">
        <v>78</v>
      </c>
      <c r="Q69" s="11" t="e">
        <f t="shared" si="12"/>
        <v>#REF!</v>
      </c>
      <c r="R69" s="1" t="str">
        <f>Table1367[[#This Row],[Manufacturer''s Category]]</f>
        <v>Cambridge</v>
      </c>
      <c r="T69" s="1" t="e">
        <f t="shared" si="13"/>
        <v>#REF!</v>
      </c>
    </row>
    <row r="70" spans="1:21" s="1" customFormat="1" ht="42" customHeight="1" x14ac:dyDescent="0.3">
      <c r="A70" s="1" t="e">
        <f t="shared" si="8"/>
        <v>#REF!</v>
      </c>
      <c r="B70" s="5" t="e">
        <f t="shared" si="14"/>
        <v>#REF!</v>
      </c>
      <c r="C70" s="49" t="s">
        <v>307</v>
      </c>
      <c r="D70" s="46" t="s">
        <v>308</v>
      </c>
      <c r="E70" s="6">
        <v>716</v>
      </c>
      <c r="F70" s="3">
        <v>4.0823280000000004</v>
      </c>
      <c r="G70" s="1" t="e">
        <f t="shared" si="9"/>
        <v>#REF!</v>
      </c>
      <c r="I70" s="1" t="str">
        <f>Table1367[[#This Row],[Short Description]]</f>
        <v>DSRMP-6</v>
      </c>
      <c r="J70" s="1" t="s">
        <v>309</v>
      </c>
      <c r="K70" s="1" t="s">
        <v>294</v>
      </c>
      <c r="L70" s="1" t="e">
        <f t="shared" si="10"/>
        <v>#REF!</v>
      </c>
      <c r="M70" s="1" t="s">
        <v>106</v>
      </c>
      <c r="N70" s="1" t="e">
        <f t="shared" si="11"/>
        <v>#REF!</v>
      </c>
      <c r="O70" s="1" t="s">
        <v>75</v>
      </c>
      <c r="P70" s="1" t="s">
        <v>78</v>
      </c>
      <c r="Q70" s="11" t="e">
        <f t="shared" si="12"/>
        <v>#REF!</v>
      </c>
      <c r="R70" s="1" t="str">
        <f>Table1367[[#This Row],[Manufacturer''s Category]]</f>
        <v>Cambridge</v>
      </c>
      <c r="T70" s="1" t="e">
        <f t="shared" si="13"/>
        <v>#REF!</v>
      </c>
    </row>
    <row r="71" spans="1:21" s="1" customFormat="1" ht="42" customHeight="1" x14ac:dyDescent="0.3">
      <c r="A71" s="1" t="e">
        <f t="shared" si="8"/>
        <v>#REF!</v>
      </c>
      <c r="B71" s="5" t="e">
        <f t="shared" si="14"/>
        <v>#REF!</v>
      </c>
      <c r="C71" s="49" t="s">
        <v>310</v>
      </c>
      <c r="D71" s="46" t="s">
        <v>311</v>
      </c>
      <c r="E71" s="6">
        <v>826</v>
      </c>
      <c r="F71" s="3">
        <v>4.53592</v>
      </c>
      <c r="G71" s="1" t="e">
        <f t="shared" si="9"/>
        <v>#REF!</v>
      </c>
      <c r="I71" s="1" t="str">
        <f>Table1367[[#This Row],[Short Description]]</f>
        <v>DSRMP-7</v>
      </c>
      <c r="J71" s="1" t="s">
        <v>312</v>
      </c>
      <c r="K71" s="1" t="s">
        <v>294</v>
      </c>
      <c r="L71" s="1" t="e">
        <f t="shared" si="10"/>
        <v>#REF!</v>
      </c>
      <c r="M71" s="1" t="s">
        <v>106</v>
      </c>
      <c r="N71" s="1" t="e">
        <f t="shared" si="11"/>
        <v>#REF!</v>
      </c>
      <c r="O71" s="1" t="s">
        <v>75</v>
      </c>
      <c r="P71" s="1" t="s">
        <v>78</v>
      </c>
      <c r="Q71" s="11" t="e">
        <f t="shared" si="12"/>
        <v>#REF!</v>
      </c>
      <c r="R71" s="1" t="str">
        <f>Table1367[[#This Row],[Manufacturer''s Category]]</f>
        <v>Cambridge</v>
      </c>
      <c r="T71" s="1" t="e">
        <f t="shared" si="13"/>
        <v>#REF!</v>
      </c>
    </row>
    <row r="72" spans="1:21" s="1" customFormat="1" ht="42" customHeight="1" x14ac:dyDescent="0.3">
      <c r="A72" s="1" t="e">
        <f t="shared" ref="A72:A103" si="15">Company</f>
        <v>#REF!</v>
      </c>
      <c r="B72" s="5" t="e">
        <f t="shared" si="14"/>
        <v>#REF!</v>
      </c>
      <c r="C72" s="49" t="s">
        <v>313</v>
      </c>
      <c r="D72" s="46" t="s">
        <v>314</v>
      </c>
      <c r="E72" s="6">
        <v>936</v>
      </c>
      <c r="F72" s="3">
        <v>4.9895119999999995</v>
      </c>
      <c r="G72" s="1" t="e">
        <f t="shared" si="9"/>
        <v>#REF!</v>
      </c>
      <c r="I72" s="1" t="str">
        <f>Table1367[[#This Row],[Short Description]]</f>
        <v>DSRMP-8</v>
      </c>
      <c r="J72" s="1" t="s">
        <v>315</v>
      </c>
      <c r="K72" s="1" t="s">
        <v>294</v>
      </c>
      <c r="L72" s="1" t="e">
        <f t="shared" si="10"/>
        <v>#REF!</v>
      </c>
      <c r="M72" s="1" t="s">
        <v>106</v>
      </c>
      <c r="N72" s="1" t="e">
        <f t="shared" si="11"/>
        <v>#REF!</v>
      </c>
      <c r="O72" s="1" t="s">
        <v>75</v>
      </c>
      <c r="P72" s="1" t="s">
        <v>78</v>
      </c>
      <c r="Q72" s="11" t="e">
        <f t="shared" si="12"/>
        <v>#REF!</v>
      </c>
      <c r="R72" s="1" t="str">
        <f>Table1367[[#This Row],[Manufacturer''s Category]]</f>
        <v>Cambridge</v>
      </c>
      <c r="T72" s="1" t="e">
        <f t="shared" si="13"/>
        <v>#REF!</v>
      </c>
    </row>
    <row r="73" spans="1:21" s="1" customFormat="1" ht="42" customHeight="1" x14ac:dyDescent="0.3">
      <c r="A73" s="1" t="e">
        <f t="shared" si="15"/>
        <v>#REF!</v>
      </c>
      <c r="B73" s="5" t="e">
        <f t="shared" si="14"/>
        <v>#REF!</v>
      </c>
      <c r="C73" s="45" t="s">
        <v>316</v>
      </c>
      <c r="D73" s="46" t="s">
        <v>317</v>
      </c>
      <c r="E73" s="36">
        <v>36</v>
      </c>
      <c r="F73" s="3">
        <v>1.360776</v>
      </c>
      <c r="G73" s="1" t="e">
        <f t="shared" si="9"/>
        <v>#REF!</v>
      </c>
      <c r="I73" s="1" t="str">
        <f>Table1367[[#This Row],[Short Description]]</f>
        <v>DSSD1-BR12</v>
      </c>
      <c r="J73" s="1" t="s">
        <v>318</v>
      </c>
      <c r="K73" s="1" t="s">
        <v>199</v>
      </c>
      <c r="L73" s="1" t="e">
        <f t="shared" si="10"/>
        <v>#REF!</v>
      </c>
      <c r="M73" s="1" t="s">
        <v>106</v>
      </c>
      <c r="N73" s="1" t="e">
        <f t="shared" si="11"/>
        <v>#REF!</v>
      </c>
      <c r="O73" s="1" t="s">
        <v>75</v>
      </c>
      <c r="P73" s="1" t="s">
        <v>78</v>
      </c>
      <c r="Q73" s="11" t="e">
        <f t="shared" si="12"/>
        <v>#REF!</v>
      </c>
      <c r="R73" s="1" t="str">
        <f>Table1367[[#This Row],[Manufacturer''s Category]]</f>
        <v>Cambridge</v>
      </c>
      <c r="T73" s="1" t="e">
        <f t="shared" si="13"/>
        <v>#REF!</v>
      </c>
    </row>
    <row r="74" spans="1:21" s="1" customFormat="1" ht="42" customHeight="1" x14ac:dyDescent="0.3">
      <c r="A74" s="1" t="e">
        <f t="shared" si="15"/>
        <v>#REF!</v>
      </c>
      <c r="B74" s="5" t="e">
        <f t="shared" si="14"/>
        <v>#REF!</v>
      </c>
      <c r="C74" s="45" t="s">
        <v>319</v>
      </c>
      <c r="D74" s="46" t="s">
        <v>320</v>
      </c>
      <c r="E74" s="36">
        <v>36</v>
      </c>
      <c r="F74" s="3">
        <v>1.814368</v>
      </c>
      <c r="G74" s="1" t="e">
        <f t="shared" si="9"/>
        <v>#REF!</v>
      </c>
      <c r="I74" s="1" t="str">
        <f>Table1367[[#This Row],[Short Description]]</f>
        <v>DSSD1-BR16</v>
      </c>
      <c r="J74" s="1" t="s">
        <v>321</v>
      </c>
      <c r="K74" s="1" t="s">
        <v>199</v>
      </c>
      <c r="L74" s="1" t="e">
        <f t="shared" si="10"/>
        <v>#REF!</v>
      </c>
      <c r="M74" s="1" t="s">
        <v>106</v>
      </c>
      <c r="N74" s="1" t="e">
        <f t="shared" si="11"/>
        <v>#REF!</v>
      </c>
      <c r="O74" s="1" t="s">
        <v>75</v>
      </c>
      <c r="P74" s="1" t="s">
        <v>78</v>
      </c>
      <c r="Q74" s="11" t="e">
        <f t="shared" si="12"/>
        <v>#REF!</v>
      </c>
      <c r="R74" s="1" t="str">
        <f>Table1367[[#This Row],[Manufacturer''s Category]]</f>
        <v>Cambridge</v>
      </c>
      <c r="T74" s="1" t="e">
        <f t="shared" si="13"/>
        <v>#REF!</v>
      </c>
    </row>
    <row r="75" spans="1:21" s="1" customFormat="1" ht="42" customHeight="1" x14ac:dyDescent="0.3">
      <c r="A75" s="1" t="e">
        <f t="shared" si="15"/>
        <v>#REF!</v>
      </c>
      <c r="B75" s="5" t="e">
        <f t="shared" si="14"/>
        <v>#REF!</v>
      </c>
      <c r="C75" s="45" t="s">
        <v>322</v>
      </c>
      <c r="D75" s="46" t="s">
        <v>323</v>
      </c>
      <c r="E75" s="36">
        <v>36</v>
      </c>
      <c r="F75" s="3">
        <v>2.721552</v>
      </c>
      <c r="G75" s="1" t="e">
        <f t="shared" si="9"/>
        <v>#REF!</v>
      </c>
      <c r="I75" s="1" t="str">
        <f>Table1367[[#This Row],[Short Description]]</f>
        <v>DSSD1-BR24</v>
      </c>
      <c r="J75" s="1" t="s">
        <v>324</v>
      </c>
      <c r="K75" s="1" t="s">
        <v>199</v>
      </c>
      <c r="L75" s="1" t="e">
        <f t="shared" si="10"/>
        <v>#REF!</v>
      </c>
      <c r="M75" s="1" t="s">
        <v>106</v>
      </c>
      <c r="N75" s="1" t="e">
        <f t="shared" si="11"/>
        <v>#REF!</v>
      </c>
      <c r="O75" s="1" t="s">
        <v>75</v>
      </c>
      <c r="P75" s="1" t="s">
        <v>78</v>
      </c>
      <c r="Q75" s="11" t="e">
        <f t="shared" si="12"/>
        <v>#REF!</v>
      </c>
      <c r="R75" s="1" t="str">
        <f>Table1367[[#This Row],[Manufacturer''s Category]]</f>
        <v>Cambridge</v>
      </c>
      <c r="T75" s="1" t="e">
        <f t="shared" si="13"/>
        <v>#REF!</v>
      </c>
    </row>
    <row r="76" spans="1:21" s="1" customFormat="1" ht="42" customHeight="1" x14ac:dyDescent="0.3">
      <c r="A76" s="1" t="e">
        <f t="shared" si="15"/>
        <v>#REF!</v>
      </c>
      <c r="B76" s="5" t="e">
        <f t="shared" si="14"/>
        <v>#REF!</v>
      </c>
      <c r="C76" s="45" t="s">
        <v>325</v>
      </c>
      <c r="D76" s="46" t="s">
        <v>326</v>
      </c>
      <c r="E76" s="36">
        <v>440</v>
      </c>
      <c r="F76" s="3">
        <v>1.360776</v>
      </c>
      <c r="G76" s="1" t="e">
        <f t="shared" si="9"/>
        <v>#REF!</v>
      </c>
      <c r="I76" s="1" t="str">
        <f>Table1367[[#This Row],[Short Description]]</f>
        <v>DSSD1-TI</v>
      </c>
      <c r="J76" s="1" t="s">
        <v>327</v>
      </c>
      <c r="K76" s="1" t="s">
        <v>199</v>
      </c>
      <c r="L76" s="1" t="e">
        <f t="shared" si="10"/>
        <v>#REF!</v>
      </c>
      <c r="M76" s="1" t="s">
        <v>106</v>
      </c>
      <c r="N76" s="1" t="e">
        <f t="shared" si="11"/>
        <v>#REF!</v>
      </c>
      <c r="O76" s="1" t="s">
        <v>75</v>
      </c>
      <c r="P76" s="1" t="s">
        <v>78</v>
      </c>
      <c r="Q76" s="11" t="e">
        <f t="shared" si="12"/>
        <v>#REF!</v>
      </c>
      <c r="R76" s="1" t="str">
        <f>Table1367[[#This Row],[Manufacturer''s Category]]</f>
        <v>Cambridge</v>
      </c>
      <c r="T76" s="1" t="e">
        <f t="shared" si="13"/>
        <v>#REF!</v>
      </c>
    </row>
    <row r="77" spans="1:21" s="1" customFormat="1" ht="42" customHeight="1" x14ac:dyDescent="0.3">
      <c r="A77" s="1" t="e">
        <f t="shared" si="15"/>
        <v>#REF!</v>
      </c>
      <c r="B77" s="5" t="e">
        <f t="shared" si="14"/>
        <v>#REF!</v>
      </c>
      <c r="C77" s="49" t="s">
        <v>328</v>
      </c>
      <c r="D77" s="46" t="s">
        <v>329</v>
      </c>
      <c r="E77" s="6">
        <v>86</v>
      </c>
      <c r="F77" s="3">
        <v>0.90718399999999999</v>
      </c>
      <c r="G77" s="1" t="e">
        <f t="shared" si="9"/>
        <v>#REF!</v>
      </c>
      <c r="I77" s="1" t="str">
        <f>Table1367[[#This Row],[Short Description]]</f>
        <v>DSSSB-4</v>
      </c>
      <c r="J77" s="72" t="s">
        <v>3511</v>
      </c>
      <c r="K77" s="1" t="s">
        <v>105</v>
      </c>
      <c r="L77" s="1" t="e">
        <f t="shared" si="10"/>
        <v>#REF!</v>
      </c>
      <c r="M77" s="1" t="s">
        <v>106</v>
      </c>
      <c r="N77" s="1" t="e">
        <f t="shared" si="11"/>
        <v>#REF!</v>
      </c>
      <c r="O77" s="1" t="s">
        <v>59</v>
      </c>
      <c r="P77" s="1" t="s">
        <v>165</v>
      </c>
      <c r="Q77" s="11" t="e">
        <f t="shared" si="12"/>
        <v>#REF!</v>
      </c>
      <c r="R77" s="1" t="str">
        <f>Table1367[[#This Row],[Manufacturer''s Category]]</f>
        <v>Cambridge</v>
      </c>
      <c r="T77" s="1" t="e">
        <f t="shared" si="13"/>
        <v>#REF!</v>
      </c>
    </row>
    <row r="78" spans="1:21" s="1" customFormat="1" ht="42" customHeight="1" x14ac:dyDescent="0.3">
      <c r="A78" s="1" t="e">
        <f t="shared" si="15"/>
        <v>#REF!</v>
      </c>
      <c r="B78" s="5" t="e">
        <f t="shared" si="14"/>
        <v>#REF!</v>
      </c>
      <c r="C78" s="49" t="s">
        <v>330</v>
      </c>
      <c r="D78" s="46" t="s">
        <v>331</v>
      </c>
      <c r="E78" s="36">
        <v>2585</v>
      </c>
      <c r="F78" s="3">
        <v>3.628736</v>
      </c>
      <c r="G78" s="1" t="e">
        <f t="shared" ref="G78:G109" si="16">WeightUOM</f>
        <v>#REF!</v>
      </c>
      <c r="I78" s="1" t="str">
        <f>Table1367[[#This Row],[Short Description]]</f>
        <v>DSTS10POE</v>
      </c>
      <c r="J78" s="1" t="s">
        <v>332</v>
      </c>
      <c r="K78" s="1" t="s">
        <v>121</v>
      </c>
      <c r="L78" s="1" t="e">
        <f t="shared" ref="L78:L109" si="17">ItemStatus</f>
        <v>#REF!</v>
      </c>
      <c r="M78" s="1" t="s">
        <v>106</v>
      </c>
      <c r="N78" s="1" t="e">
        <f t="shared" ref="N78:N109" si="18">EnergyStar</f>
        <v>#REF!</v>
      </c>
      <c r="O78" s="1" t="s">
        <v>59</v>
      </c>
      <c r="P78" s="1" t="s">
        <v>165</v>
      </c>
      <c r="Q78" s="11" t="e">
        <f t="shared" ref="Q78:Q109" si="19">URL</f>
        <v>#REF!</v>
      </c>
      <c r="R78" s="1" t="str">
        <f>Table1367[[#This Row],[Manufacturer''s Category]]</f>
        <v>Cambridge</v>
      </c>
      <c r="T78" s="1" t="e">
        <f t="shared" ref="T78:T109" si="20">InfoComm_Number</f>
        <v>#REF!</v>
      </c>
    </row>
    <row r="79" spans="1:21" s="1" customFormat="1" ht="42" customHeight="1" x14ac:dyDescent="0.3">
      <c r="A79" s="1" t="e">
        <f t="shared" si="15"/>
        <v>#REF!</v>
      </c>
      <c r="B79" s="5" t="e">
        <f t="shared" si="14"/>
        <v>#REF!</v>
      </c>
      <c r="C79" s="49" t="s">
        <v>333</v>
      </c>
      <c r="D79" s="46" t="s">
        <v>334</v>
      </c>
      <c r="E79" s="6">
        <v>108</v>
      </c>
      <c r="F79" s="3">
        <v>3.628736</v>
      </c>
      <c r="G79" s="1" t="e">
        <f t="shared" si="16"/>
        <v>#REF!</v>
      </c>
      <c r="I79" s="1" t="str">
        <f>Table1367[[#This Row],[Short Description]]</f>
        <v>DSVC-1</v>
      </c>
      <c r="J79" s="1" t="s">
        <v>335</v>
      </c>
      <c r="K79" s="1" t="s">
        <v>121</v>
      </c>
      <c r="L79" s="1" t="e">
        <f t="shared" si="17"/>
        <v>#REF!</v>
      </c>
      <c r="M79" s="1" t="s">
        <v>106</v>
      </c>
      <c r="N79" s="1" t="e">
        <f t="shared" si="18"/>
        <v>#REF!</v>
      </c>
      <c r="O79" s="1" t="s">
        <v>75</v>
      </c>
      <c r="P79" s="1" t="s">
        <v>78</v>
      </c>
      <c r="Q79" s="11" t="e">
        <f t="shared" si="19"/>
        <v>#REF!</v>
      </c>
      <c r="R79" s="1" t="str">
        <f>Table1367[[#This Row],[Manufacturer''s Category]]</f>
        <v>Cambridge</v>
      </c>
      <c r="T79" s="1" t="e">
        <f t="shared" si="20"/>
        <v>#REF!</v>
      </c>
    </row>
    <row r="80" spans="1:21" s="1" customFormat="1" ht="42" customHeight="1" x14ac:dyDescent="0.3">
      <c r="A80" s="1" t="e">
        <f t="shared" si="15"/>
        <v>#REF!</v>
      </c>
      <c r="B80" s="5" t="e">
        <f t="shared" si="14"/>
        <v>#REF!</v>
      </c>
      <c r="C80" s="49" t="s">
        <v>336</v>
      </c>
      <c r="D80" s="46" t="s">
        <v>337</v>
      </c>
      <c r="E80" s="6">
        <v>594</v>
      </c>
      <c r="F80" s="3">
        <v>1.587572</v>
      </c>
      <c r="G80" s="1" t="e">
        <f t="shared" si="16"/>
        <v>#REF!</v>
      </c>
      <c r="I80" s="1" t="str">
        <f>Table1367[[#This Row],[Short Description]]</f>
        <v>E-A-B-16-4</v>
      </c>
      <c r="J80" s="1" t="s">
        <v>338</v>
      </c>
      <c r="K80" s="1" t="s">
        <v>199</v>
      </c>
      <c r="L80" s="1" t="e">
        <f t="shared" si="17"/>
        <v>#REF!</v>
      </c>
      <c r="M80" s="1" t="s">
        <v>106</v>
      </c>
      <c r="N80" s="1" t="e">
        <f t="shared" si="18"/>
        <v>#REF!</v>
      </c>
      <c r="O80" s="1" t="s">
        <v>75</v>
      </c>
      <c r="P80" s="1" t="s">
        <v>78</v>
      </c>
      <c r="Q80" s="11" t="e">
        <f t="shared" si="19"/>
        <v>#REF!</v>
      </c>
      <c r="R80" s="1" t="str">
        <f>Table1367[[#This Row],[Manufacturer''s Category]]</f>
        <v>Cambridge</v>
      </c>
      <c r="T80" s="1" t="e">
        <f t="shared" si="20"/>
        <v>#REF!</v>
      </c>
      <c r="U80" s="1" t="s">
        <v>339</v>
      </c>
    </row>
    <row r="81" spans="1:21" s="1" customFormat="1" ht="42" customHeight="1" x14ac:dyDescent="0.3">
      <c r="A81" s="1" t="e">
        <f t="shared" si="15"/>
        <v>#REF!</v>
      </c>
      <c r="B81" s="5" t="e">
        <f t="shared" si="14"/>
        <v>#REF!</v>
      </c>
      <c r="C81" s="49" t="s">
        <v>340</v>
      </c>
      <c r="D81" s="46" t="s">
        <v>341</v>
      </c>
      <c r="E81" s="6">
        <v>672</v>
      </c>
      <c r="F81" s="3">
        <v>1.814368</v>
      </c>
      <c r="G81" s="1" t="e">
        <f t="shared" si="16"/>
        <v>#REF!</v>
      </c>
      <c r="I81" s="1" t="str">
        <f>Table1367[[#This Row],[Short Description]]</f>
        <v>E-A-B-25-4</v>
      </c>
      <c r="J81" s="1" t="s">
        <v>342</v>
      </c>
      <c r="K81" s="1" t="s">
        <v>199</v>
      </c>
      <c r="L81" s="1" t="e">
        <f t="shared" si="17"/>
        <v>#REF!</v>
      </c>
      <c r="M81" s="1" t="s">
        <v>106</v>
      </c>
      <c r="N81" s="1" t="e">
        <f t="shared" si="18"/>
        <v>#REF!</v>
      </c>
      <c r="O81" s="1" t="s">
        <v>75</v>
      </c>
      <c r="P81" s="1" t="s">
        <v>343</v>
      </c>
      <c r="Q81" s="11" t="e">
        <f t="shared" si="19"/>
        <v>#REF!</v>
      </c>
      <c r="R81" s="1" t="str">
        <f>Table1367[[#This Row],[Manufacturer''s Category]]</f>
        <v>Cambridge</v>
      </c>
      <c r="T81" s="1" t="e">
        <f t="shared" si="20"/>
        <v>#REF!</v>
      </c>
      <c r="U81" s="1" t="s">
        <v>339</v>
      </c>
    </row>
    <row r="82" spans="1:21" s="1" customFormat="1" ht="42" customHeight="1" x14ac:dyDescent="0.3">
      <c r="A82" s="1" t="e">
        <f t="shared" si="15"/>
        <v>#REF!</v>
      </c>
      <c r="B82" s="5" t="e">
        <f t="shared" si="14"/>
        <v>#REF!</v>
      </c>
      <c r="C82" s="49" t="s">
        <v>344</v>
      </c>
      <c r="D82" s="46" t="s">
        <v>345</v>
      </c>
      <c r="E82" s="6">
        <v>694</v>
      </c>
      <c r="F82" s="3">
        <v>1.814368</v>
      </c>
      <c r="G82" s="1" t="e">
        <f t="shared" si="16"/>
        <v>#REF!</v>
      </c>
      <c r="I82" s="1" t="str">
        <f>Table1367[[#This Row],[Short Description]]</f>
        <v>E-A-B-30-4</v>
      </c>
      <c r="J82" s="1" t="s">
        <v>346</v>
      </c>
      <c r="K82" s="1" t="s">
        <v>199</v>
      </c>
      <c r="L82" s="1" t="e">
        <f t="shared" si="17"/>
        <v>#REF!</v>
      </c>
      <c r="M82" s="1" t="s">
        <v>106</v>
      </c>
      <c r="N82" s="1" t="e">
        <f t="shared" si="18"/>
        <v>#REF!</v>
      </c>
      <c r="O82" s="1" t="s">
        <v>75</v>
      </c>
      <c r="P82" s="1" t="s">
        <v>78</v>
      </c>
      <c r="Q82" s="11" t="e">
        <f t="shared" si="19"/>
        <v>#REF!</v>
      </c>
      <c r="R82" s="1" t="str">
        <f>Table1367[[#This Row],[Manufacturer''s Category]]</f>
        <v>Cambridge</v>
      </c>
      <c r="T82" s="1" t="e">
        <f t="shared" si="20"/>
        <v>#REF!</v>
      </c>
      <c r="U82" s="1" t="s">
        <v>339</v>
      </c>
    </row>
    <row r="83" spans="1:21" s="1" customFormat="1" ht="42" customHeight="1" x14ac:dyDescent="0.3">
      <c r="A83" s="1" t="e">
        <f t="shared" si="15"/>
        <v>#REF!</v>
      </c>
      <c r="B83" s="5" t="e">
        <f t="shared" si="14"/>
        <v>#REF!</v>
      </c>
      <c r="C83" s="49" t="s">
        <v>347</v>
      </c>
      <c r="D83" s="46" t="s">
        <v>348</v>
      </c>
      <c r="E83" s="6">
        <v>550</v>
      </c>
      <c r="F83" s="3">
        <v>1.587572</v>
      </c>
      <c r="G83" s="1" t="e">
        <f t="shared" si="16"/>
        <v>#REF!</v>
      </c>
      <c r="I83" s="1" t="str">
        <f>Table1367[[#This Row],[Short Description]]</f>
        <v>E-A-W-16-4</v>
      </c>
      <c r="J83" s="1" t="s">
        <v>349</v>
      </c>
      <c r="K83" s="1" t="s">
        <v>199</v>
      </c>
      <c r="L83" s="1" t="e">
        <f t="shared" si="17"/>
        <v>#REF!</v>
      </c>
      <c r="M83" s="1" t="s">
        <v>106</v>
      </c>
      <c r="N83" s="1" t="e">
        <f t="shared" si="18"/>
        <v>#REF!</v>
      </c>
      <c r="O83" s="1" t="s">
        <v>75</v>
      </c>
      <c r="P83" s="1" t="s">
        <v>78</v>
      </c>
      <c r="Q83" s="11" t="e">
        <f t="shared" si="19"/>
        <v>#REF!</v>
      </c>
      <c r="R83" s="1" t="str">
        <f>Table1367[[#This Row],[Manufacturer''s Category]]</f>
        <v>Cambridge</v>
      </c>
      <c r="T83" s="1" t="e">
        <f t="shared" si="20"/>
        <v>#REF!</v>
      </c>
      <c r="U83" s="1" t="s">
        <v>350</v>
      </c>
    </row>
    <row r="84" spans="1:21" s="1" customFormat="1" ht="42" customHeight="1" x14ac:dyDescent="0.3">
      <c r="A84" s="1" t="e">
        <f t="shared" si="15"/>
        <v>#REF!</v>
      </c>
      <c r="B84" s="5" t="e">
        <f t="shared" si="14"/>
        <v>#REF!</v>
      </c>
      <c r="C84" s="49" t="s">
        <v>351</v>
      </c>
      <c r="D84" s="46" t="s">
        <v>352</v>
      </c>
      <c r="E84" s="6">
        <v>584</v>
      </c>
      <c r="F84" s="3">
        <v>1.587572</v>
      </c>
      <c r="G84" s="1" t="e">
        <f t="shared" si="16"/>
        <v>#REF!</v>
      </c>
      <c r="I84" s="1" t="str">
        <f>Table1367[[#This Row],[Short Description]]</f>
        <v>E-A-W-25-4</v>
      </c>
      <c r="J84" s="1" t="s">
        <v>353</v>
      </c>
      <c r="K84" s="1" t="s">
        <v>199</v>
      </c>
      <c r="L84" s="1" t="e">
        <f t="shared" si="17"/>
        <v>#REF!</v>
      </c>
      <c r="M84" s="1" t="s">
        <v>106</v>
      </c>
      <c r="N84" s="1" t="e">
        <f t="shared" si="18"/>
        <v>#REF!</v>
      </c>
      <c r="O84" s="1" t="s">
        <v>75</v>
      </c>
      <c r="P84" s="1" t="s">
        <v>343</v>
      </c>
      <c r="Q84" s="11" t="e">
        <f t="shared" si="19"/>
        <v>#REF!</v>
      </c>
      <c r="R84" s="1" t="str">
        <f>Table1367[[#This Row],[Manufacturer''s Category]]</f>
        <v>Cambridge</v>
      </c>
      <c r="T84" s="1" t="e">
        <f t="shared" si="20"/>
        <v>#REF!</v>
      </c>
      <c r="U84" s="1" t="s">
        <v>350</v>
      </c>
    </row>
    <row r="85" spans="1:21" s="1" customFormat="1" ht="42" customHeight="1" x14ac:dyDescent="0.3">
      <c r="A85" s="1" t="e">
        <f t="shared" si="15"/>
        <v>#REF!</v>
      </c>
      <c r="B85" s="5" t="e">
        <f t="shared" si="14"/>
        <v>#REF!</v>
      </c>
      <c r="C85" s="49" t="s">
        <v>354</v>
      </c>
      <c r="D85" s="46" t="s">
        <v>355</v>
      </c>
      <c r="E85" s="6">
        <v>650</v>
      </c>
      <c r="F85" s="3">
        <v>1.814368</v>
      </c>
      <c r="G85" s="1" t="e">
        <f t="shared" si="16"/>
        <v>#REF!</v>
      </c>
      <c r="I85" s="1" t="str">
        <f>Table1367[[#This Row],[Short Description]]</f>
        <v>E-A-W-30-4</v>
      </c>
      <c r="J85" s="1" t="s">
        <v>356</v>
      </c>
      <c r="K85" s="1" t="s">
        <v>199</v>
      </c>
      <c r="L85" s="1" t="e">
        <f t="shared" si="17"/>
        <v>#REF!</v>
      </c>
      <c r="M85" s="1" t="s">
        <v>106</v>
      </c>
      <c r="N85" s="1" t="e">
        <f t="shared" si="18"/>
        <v>#REF!</v>
      </c>
      <c r="O85" s="1" t="s">
        <v>75</v>
      </c>
      <c r="P85" s="1" t="s">
        <v>78</v>
      </c>
      <c r="Q85" s="11" t="e">
        <f t="shared" si="19"/>
        <v>#REF!</v>
      </c>
      <c r="R85" s="1" t="str">
        <f>Table1367[[#This Row],[Manufacturer''s Category]]</f>
        <v>Cambridge</v>
      </c>
      <c r="T85" s="1" t="e">
        <f t="shared" si="20"/>
        <v>#REF!</v>
      </c>
      <c r="U85" s="1" t="s">
        <v>350</v>
      </c>
    </row>
    <row r="86" spans="1:21" s="1" customFormat="1" ht="42" customHeight="1" x14ac:dyDescent="0.3">
      <c r="A86" s="1" t="e">
        <f t="shared" si="15"/>
        <v>#REF!</v>
      </c>
      <c r="B86" s="5" t="e">
        <f t="shared" si="14"/>
        <v>#REF!</v>
      </c>
      <c r="C86" s="45" t="s">
        <v>357</v>
      </c>
      <c r="D86" s="46" t="s">
        <v>358</v>
      </c>
      <c r="E86" s="6">
        <v>12</v>
      </c>
      <c r="F86" s="3">
        <v>5.6698999999999999E-2</v>
      </c>
      <c r="G86" s="1" t="e">
        <f t="shared" si="16"/>
        <v>#REF!</v>
      </c>
      <c r="I86" s="1" t="str">
        <f>Table1367[[#This Row],[Short Description]]</f>
        <v>EC-B</v>
      </c>
      <c r="J86" s="1" t="s">
        <v>359</v>
      </c>
      <c r="K86" s="1" t="s">
        <v>121</v>
      </c>
      <c r="L86" s="1" t="e">
        <f t="shared" si="17"/>
        <v>#REF!</v>
      </c>
      <c r="M86" s="1" t="s">
        <v>106</v>
      </c>
      <c r="N86" s="1" t="e">
        <f t="shared" si="18"/>
        <v>#REF!</v>
      </c>
      <c r="O86" s="1" t="s">
        <v>59</v>
      </c>
      <c r="P86" s="1" t="s">
        <v>165</v>
      </c>
      <c r="Q86" s="11" t="e">
        <f t="shared" si="19"/>
        <v>#REF!</v>
      </c>
      <c r="R86" s="1" t="str">
        <f>Table1367[[#This Row],[Manufacturer''s Category]]</f>
        <v>Cambridge</v>
      </c>
      <c r="T86" s="1" t="e">
        <f t="shared" si="20"/>
        <v>#REF!</v>
      </c>
    </row>
    <row r="87" spans="1:21" s="1" customFormat="1" ht="42" customHeight="1" x14ac:dyDescent="0.3">
      <c r="A87" s="1" t="e">
        <f t="shared" si="15"/>
        <v>#REF!</v>
      </c>
      <c r="B87" s="5" t="e">
        <f t="shared" si="14"/>
        <v>#REF!</v>
      </c>
      <c r="C87" s="45" t="s">
        <v>360</v>
      </c>
      <c r="D87" s="46" t="s">
        <v>361</v>
      </c>
      <c r="E87" s="6">
        <v>10</v>
      </c>
      <c r="F87" s="3">
        <v>1.1339800000000001E-2</v>
      </c>
      <c r="G87" s="1" t="e">
        <f t="shared" si="16"/>
        <v>#REF!</v>
      </c>
      <c r="I87" s="1" t="str">
        <f>Table1367[[#This Row],[Short Description]]</f>
        <v>EC-W</v>
      </c>
      <c r="J87" s="1" t="s">
        <v>362</v>
      </c>
      <c r="K87" s="1" t="s">
        <v>121</v>
      </c>
      <c r="L87" s="1" t="e">
        <f t="shared" si="17"/>
        <v>#REF!</v>
      </c>
      <c r="M87" s="1" t="s">
        <v>106</v>
      </c>
      <c r="N87" s="1" t="e">
        <f t="shared" si="18"/>
        <v>#REF!</v>
      </c>
      <c r="O87" s="1" t="s">
        <v>59</v>
      </c>
      <c r="P87" s="1" t="s">
        <v>165</v>
      </c>
      <c r="Q87" s="11" t="e">
        <f t="shared" si="19"/>
        <v>#REF!</v>
      </c>
      <c r="R87" s="1" t="str">
        <f>Table1367[[#This Row],[Manufacturer''s Category]]</f>
        <v>Cambridge</v>
      </c>
      <c r="T87" s="1" t="e">
        <f t="shared" si="20"/>
        <v>#REF!</v>
      </c>
    </row>
    <row r="88" spans="1:21" s="1" customFormat="1" ht="42" customHeight="1" x14ac:dyDescent="0.3">
      <c r="A88" s="1" t="e">
        <f t="shared" si="15"/>
        <v>#REF!</v>
      </c>
      <c r="B88" s="5" t="e">
        <f t="shared" si="14"/>
        <v>#REF!</v>
      </c>
      <c r="C88" s="49" t="s">
        <v>363</v>
      </c>
      <c r="D88" s="46" t="s">
        <v>364</v>
      </c>
      <c r="E88" s="6">
        <v>650</v>
      </c>
      <c r="F88" s="3">
        <v>1.814368</v>
      </c>
      <c r="G88" s="1" t="e">
        <f t="shared" si="16"/>
        <v>#REF!</v>
      </c>
      <c r="I88" s="1" t="str">
        <f>Table1367[[#This Row],[Short Description]]</f>
        <v>E-P-B-16-4</v>
      </c>
      <c r="J88" s="1" t="s">
        <v>365</v>
      </c>
      <c r="K88" s="1" t="s">
        <v>199</v>
      </c>
      <c r="L88" s="1" t="e">
        <f t="shared" si="17"/>
        <v>#REF!</v>
      </c>
      <c r="M88" s="1" t="s">
        <v>106</v>
      </c>
      <c r="N88" s="1" t="e">
        <f t="shared" si="18"/>
        <v>#REF!</v>
      </c>
      <c r="O88" s="1" t="s">
        <v>75</v>
      </c>
      <c r="P88" s="1" t="s">
        <v>78</v>
      </c>
      <c r="Q88" s="11" t="e">
        <f t="shared" si="19"/>
        <v>#REF!</v>
      </c>
      <c r="R88" s="1" t="str">
        <f>Table1367[[#This Row],[Manufacturer''s Category]]</f>
        <v>Cambridge</v>
      </c>
      <c r="T88" s="1" t="e">
        <f t="shared" si="20"/>
        <v>#REF!</v>
      </c>
    </row>
    <row r="89" spans="1:21" ht="42" customHeight="1" x14ac:dyDescent="0.3">
      <c r="A89" s="1" t="e">
        <f t="shared" si="15"/>
        <v>#REF!</v>
      </c>
      <c r="B89" s="5" t="e">
        <f t="shared" si="14"/>
        <v>#REF!</v>
      </c>
      <c r="C89" s="49" t="s">
        <v>366</v>
      </c>
      <c r="D89" s="46" t="s">
        <v>367</v>
      </c>
      <c r="E89" s="6">
        <v>750</v>
      </c>
      <c r="F89" s="3">
        <v>2.26796</v>
      </c>
      <c r="G89" s="1" t="e">
        <f t="shared" si="16"/>
        <v>#REF!</v>
      </c>
      <c r="H89" s="1"/>
      <c r="I89" s="1" t="str">
        <f>Table1367[[#This Row],[Short Description]]</f>
        <v>E-P-B-25-4</v>
      </c>
      <c r="J89" s="1" t="s">
        <v>368</v>
      </c>
      <c r="K89" s="1" t="s">
        <v>199</v>
      </c>
      <c r="L89" s="1" t="e">
        <f t="shared" si="17"/>
        <v>#REF!</v>
      </c>
      <c r="M89" s="1" t="s">
        <v>106</v>
      </c>
      <c r="N89" s="1" t="e">
        <f t="shared" si="18"/>
        <v>#REF!</v>
      </c>
      <c r="O89" s="1" t="s">
        <v>75</v>
      </c>
      <c r="P89" s="1" t="s">
        <v>343</v>
      </c>
      <c r="Q89" s="11" t="e">
        <f t="shared" si="19"/>
        <v>#REF!</v>
      </c>
      <c r="R89" s="1" t="str">
        <f>Table1367[[#This Row],[Manufacturer''s Category]]</f>
        <v>Cambridge</v>
      </c>
      <c r="S89" s="1"/>
      <c r="T89" s="1" t="e">
        <f t="shared" si="20"/>
        <v>#REF!</v>
      </c>
      <c r="U89" s="1"/>
    </row>
    <row r="90" spans="1:21" ht="42" customHeight="1" x14ac:dyDescent="0.3">
      <c r="A90" s="1" t="e">
        <f t="shared" si="15"/>
        <v>#REF!</v>
      </c>
      <c r="B90" s="5" t="e">
        <f t="shared" si="14"/>
        <v>#REF!</v>
      </c>
      <c r="C90" s="49" t="s">
        <v>369</v>
      </c>
      <c r="D90" s="46" t="s">
        <v>370</v>
      </c>
      <c r="E90" s="6">
        <v>750</v>
      </c>
      <c r="F90" s="3">
        <v>1.587572</v>
      </c>
      <c r="G90" s="1" t="e">
        <f t="shared" si="16"/>
        <v>#REF!</v>
      </c>
      <c r="H90" s="1"/>
      <c r="I90" s="1" t="str">
        <f>Table1367[[#This Row],[Short Description]]</f>
        <v>E-P-B-30-4</v>
      </c>
      <c r="J90" s="1" t="s">
        <v>371</v>
      </c>
      <c r="K90" s="1" t="s">
        <v>199</v>
      </c>
      <c r="L90" s="1" t="e">
        <f t="shared" si="17"/>
        <v>#REF!</v>
      </c>
      <c r="M90" s="1" t="s">
        <v>106</v>
      </c>
      <c r="N90" s="1" t="e">
        <f t="shared" si="18"/>
        <v>#REF!</v>
      </c>
      <c r="O90" s="1" t="s">
        <v>75</v>
      </c>
      <c r="P90" s="1" t="s">
        <v>78</v>
      </c>
      <c r="Q90" s="11" t="e">
        <f t="shared" si="19"/>
        <v>#REF!</v>
      </c>
      <c r="R90" s="1" t="str">
        <f>Table1367[[#This Row],[Manufacturer''s Category]]</f>
        <v>Cambridge</v>
      </c>
      <c r="S90" s="1"/>
      <c r="T90" s="1" t="e">
        <f t="shared" si="20"/>
        <v>#REF!</v>
      </c>
      <c r="U90" s="1"/>
    </row>
    <row r="91" spans="1:21" ht="42" customHeight="1" x14ac:dyDescent="0.3">
      <c r="A91" s="1" t="e">
        <f t="shared" si="15"/>
        <v>#REF!</v>
      </c>
      <c r="B91" s="5" t="e">
        <f t="shared" si="14"/>
        <v>#REF!</v>
      </c>
      <c r="C91" s="49" t="s">
        <v>372</v>
      </c>
      <c r="D91" s="46" t="s">
        <v>373</v>
      </c>
      <c r="E91" s="6">
        <v>628</v>
      </c>
      <c r="F91" s="3">
        <v>1.587572</v>
      </c>
      <c r="G91" s="1" t="e">
        <f t="shared" si="16"/>
        <v>#REF!</v>
      </c>
      <c r="H91" s="1"/>
      <c r="I91" s="1" t="str">
        <f>Table1367[[#This Row],[Short Description]]</f>
        <v>E-P-W-16-4</v>
      </c>
      <c r="J91" s="1" t="s">
        <v>374</v>
      </c>
      <c r="K91" s="1" t="s">
        <v>199</v>
      </c>
      <c r="L91" s="1" t="e">
        <f t="shared" si="17"/>
        <v>#REF!</v>
      </c>
      <c r="M91" s="1" t="s">
        <v>106</v>
      </c>
      <c r="N91" s="1" t="e">
        <f t="shared" si="18"/>
        <v>#REF!</v>
      </c>
      <c r="O91" s="1" t="s">
        <v>75</v>
      </c>
      <c r="P91" s="1" t="s">
        <v>78</v>
      </c>
      <c r="Q91" s="11" t="e">
        <f t="shared" si="19"/>
        <v>#REF!</v>
      </c>
      <c r="R91" s="1" t="str">
        <f>Table1367[[#This Row],[Manufacturer''s Category]]</f>
        <v>Cambridge</v>
      </c>
      <c r="S91" s="1"/>
      <c r="T91" s="1" t="e">
        <f t="shared" si="20"/>
        <v>#REF!</v>
      </c>
      <c r="U91" s="1"/>
    </row>
    <row r="92" spans="1:21" ht="42" customHeight="1" x14ac:dyDescent="0.3">
      <c r="A92" s="1" t="e">
        <f t="shared" si="15"/>
        <v>#REF!</v>
      </c>
      <c r="B92" s="5" t="e">
        <f t="shared" si="14"/>
        <v>#REF!</v>
      </c>
      <c r="C92" s="49" t="s">
        <v>375</v>
      </c>
      <c r="D92" s="46" t="s">
        <v>376</v>
      </c>
      <c r="E92" s="6">
        <v>660</v>
      </c>
      <c r="F92" s="3">
        <v>0.90718399999999999</v>
      </c>
      <c r="G92" s="1" t="e">
        <f t="shared" si="16"/>
        <v>#REF!</v>
      </c>
      <c r="H92" s="1"/>
      <c r="I92" s="1" t="str">
        <f>Table1367[[#This Row],[Short Description]]</f>
        <v>E-P-W-25-4</v>
      </c>
      <c r="J92" s="1" t="s">
        <v>377</v>
      </c>
      <c r="K92" s="1" t="s">
        <v>199</v>
      </c>
      <c r="L92" s="1" t="e">
        <f t="shared" si="17"/>
        <v>#REF!</v>
      </c>
      <c r="M92" s="1" t="s">
        <v>106</v>
      </c>
      <c r="N92" s="1" t="e">
        <f t="shared" si="18"/>
        <v>#REF!</v>
      </c>
      <c r="O92" s="1" t="s">
        <v>75</v>
      </c>
      <c r="P92" s="1" t="s">
        <v>343</v>
      </c>
      <c r="Q92" s="11" t="e">
        <f t="shared" si="19"/>
        <v>#REF!</v>
      </c>
      <c r="R92" s="1" t="str">
        <f>Table1367[[#This Row],[Manufacturer''s Category]]</f>
        <v>Cambridge</v>
      </c>
      <c r="S92" s="1"/>
      <c r="T92" s="1" t="e">
        <f t="shared" si="20"/>
        <v>#REF!</v>
      </c>
      <c r="U92" s="1"/>
    </row>
    <row r="93" spans="1:21" ht="42" customHeight="1" x14ac:dyDescent="0.3">
      <c r="A93" s="1" t="e">
        <f t="shared" si="15"/>
        <v>#REF!</v>
      </c>
      <c r="B93" s="5" t="e">
        <f t="shared" si="14"/>
        <v>#REF!</v>
      </c>
      <c r="C93" s="49" t="s">
        <v>378</v>
      </c>
      <c r="D93" s="46" t="s">
        <v>379</v>
      </c>
      <c r="E93" s="6">
        <v>728</v>
      </c>
      <c r="F93" s="3">
        <v>2.0411640000000002</v>
      </c>
      <c r="G93" s="1" t="e">
        <f t="shared" si="16"/>
        <v>#REF!</v>
      </c>
      <c r="H93" s="1"/>
      <c r="I93" s="1" t="str">
        <f>Table1367[[#This Row],[Short Description]]</f>
        <v>E-P-W-30-4</v>
      </c>
      <c r="J93" s="1" t="s">
        <v>380</v>
      </c>
      <c r="K93" s="1" t="s">
        <v>199</v>
      </c>
      <c r="L93" s="1" t="e">
        <f t="shared" si="17"/>
        <v>#REF!</v>
      </c>
      <c r="M93" s="1" t="s">
        <v>106</v>
      </c>
      <c r="N93" s="1" t="e">
        <f t="shared" si="18"/>
        <v>#REF!</v>
      </c>
      <c r="O93" s="1" t="s">
        <v>75</v>
      </c>
      <c r="P93" s="1" t="s">
        <v>78</v>
      </c>
      <c r="Q93" s="11" t="e">
        <f t="shared" si="19"/>
        <v>#REF!</v>
      </c>
      <c r="R93" s="1" t="str">
        <f>Table1367[[#This Row],[Manufacturer''s Category]]</f>
        <v>Cambridge</v>
      </c>
      <c r="S93" s="1"/>
      <c r="T93" s="1" t="e">
        <f t="shared" si="20"/>
        <v>#REF!</v>
      </c>
      <c r="U93" s="1"/>
    </row>
    <row r="94" spans="1:21" ht="42" customHeight="1" x14ac:dyDescent="0.3">
      <c r="A94" s="1" t="e">
        <f t="shared" si="15"/>
        <v>#REF!</v>
      </c>
      <c r="B94" s="5" t="e">
        <f t="shared" si="14"/>
        <v>#REF!</v>
      </c>
      <c r="C94" s="45" t="s">
        <v>381</v>
      </c>
      <c r="D94" s="46" t="s">
        <v>382</v>
      </c>
      <c r="E94" s="6">
        <v>20</v>
      </c>
      <c r="F94" s="3">
        <v>0.113398</v>
      </c>
      <c r="G94" s="1" t="e">
        <f t="shared" si="16"/>
        <v>#REF!</v>
      </c>
      <c r="H94" s="1"/>
      <c r="I94" s="1" t="str">
        <f>Table1367[[#This Row],[Short Description]]</f>
        <v>FCC-1</v>
      </c>
      <c r="J94" s="1" t="s">
        <v>383</v>
      </c>
      <c r="K94" s="1" t="s">
        <v>121</v>
      </c>
      <c r="L94" s="1" t="e">
        <f t="shared" si="17"/>
        <v>#REF!</v>
      </c>
      <c r="M94" s="1" t="s">
        <v>106</v>
      </c>
      <c r="N94" s="1" t="e">
        <f t="shared" si="18"/>
        <v>#REF!</v>
      </c>
      <c r="O94" s="1" t="s">
        <v>75</v>
      </c>
      <c r="P94" s="1" t="s">
        <v>78</v>
      </c>
      <c r="Q94" s="11" t="e">
        <f t="shared" si="19"/>
        <v>#REF!</v>
      </c>
      <c r="R94" s="1" t="str">
        <f>Table1367[[#This Row],[Manufacturer''s Category]]</f>
        <v>Cambridge</v>
      </c>
      <c r="S94" s="1"/>
      <c r="T94" s="1" t="e">
        <f t="shared" si="20"/>
        <v>#REF!</v>
      </c>
      <c r="U94" s="1"/>
    </row>
    <row r="95" spans="1:21" ht="42" customHeight="1" x14ac:dyDescent="0.3">
      <c r="A95" s="1" t="e">
        <f t="shared" si="15"/>
        <v>#REF!</v>
      </c>
      <c r="B95" s="5" t="e">
        <f t="shared" si="14"/>
        <v>#REF!</v>
      </c>
      <c r="C95" s="45" t="s">
        <v>384</v>
      </c>
      <c r="D95" s="46" t="s">
        <v>385</v>
      </c>
      <c r="E95" s="6">
        <v>42</v>
      </c>
      <c r="F95" s="3">
        <v>0.226796</v>
      </c>
      <c r="G95" s="1" t="e">
        <f t="shared" si="16"/>
        <v>#REF!</v>
      </c>
      <c r="H95" s="1"/>
      <c r="I95" s="1" t="str">
        <f>Table1367[[#This Row],[Short Description]]</f>
        <v>HS-ACT</v>
      </c>
      <c r="J95" s="1" t="s">
        <v>386</v>
      </c>
      <c r="K95" s="1" t="s">
        <v>121</v>
      </c>
      <c r="L95" s="1" t="e">
        <f t="shared" si="17"/>
        <v>#REF!</v>
      </c>
      <c r="M95" s="1" t="s">
        <v>106</v>
      </c>
      <c r="N95" s="1" t="e">
        <f t="shared" si="18"/>
        <v>#REF!</v>
      </c>
      <c r="O95" s="1" t="s">
        <v>75</v>
      </c>
      <c r="P95" s="1" t="s">
        <v>78</v>
      </c>
      <c r="Q95" s="11" t="e">
        <f t="shared" si="19"/>
        <v>#REF!</v>
      </c>
      <c r="R95" s="1" t="str">
        <f>Table1367[[#This Row],[Manufacturer''s Category]]</f>
        <v>Cambridge</v>
      </c>
      <c r="S95" s="1"/>
      <c r="T95" s="1" t="e">
        <f t="shared" si="20"/>
        <v>#REF!</v>
      </c>
      <c r="U95" s="1"/>
    </row>
    <row r="96" spans="1:21" ht="42" customHeight="1" x14ac:dyDescent="0.3">
      <c r="A96" s="1" t="e">
        <f t="shared" si="15"/>
        <v>#REF!</v>
      </c>
      <c r="B96" s="5" t="e">
        <f t="shared" si="14"/>
        <v>#REF!</v>
      </c>
      <c r="C96" s="45" t="s">
        <v>387</v>
      </c>
      <c r="D96" s="46" t="s">
        <v>388</v>
      </c>
      <c r="E96" s="6">
        <v>42</v>
      </c>
      <c r="F96" s="3">
        <v>0.226796</v>
      </c>
      <c r="G96" s="1" t="e">
        <f t="shared" si="16"/>
        <v>#REF!</v>
      </c>
      <c r="H96" s="1"/>
      <c r="I96" s="1" t="str">
        <f>Table1367[[#This Row],[Short Description]]</f>
        <v>HS-DW</v>
      </c>
      <c r="J96" s="1" t="s">
        <v>389</v>
      </c>
      <c r="K96" s="1" t="s">
        <v>121</v>
      </c>
      <c r="L96" s="1" t="e">
        <f t="shared" si="17"/>
        <v>#REF!</v>
      </c>
      <c r="M96" s="1" t="s">
        <v>106</v>
      </c>
      <c r="N96" s="1" t="e">
        <f t="shared" si="18"/>
        <v>#REF!</v>
      </c>
      <c r="O96" s="1" t="s">
        <v>75</v>
      </c>
      <c r="P96" s="1" t="s">
        <v>78</v>
      </c>
      <c r="Q96" s="11" t="e">
        <f t="shared" si="19"/>
        <v>#REF!</v>
      </c>
      <c r="R96" s="1" t="str">
        <f>Table1367[[#This Row],[Manufacturer''s Category]]</f>
        <v>Cambridge</v>
      </c>
      <c r="S96" s="1"/>
      <c r="T96" s="1" t="e">
        <f t="shared" si="20"/>
        <v>#REF!</v>
      </c>
      <c r="U96" s="1"/>
    </row>
    <row r="97" spans="1:21" ht="42" customHeight="1" x14ac:dyDescent="0.3">
      <c r="A97" s="1" t="e">
        <f t="shared" si="15"/>
        <v>#REF!</v>
      </c>
      <c r="B97" s="5" t="e">
        <f t="shared" si="14"/>
        <v>#REF!</v>
      </c>
      <c r="C97" s="45" t="s">
        <v>390</v>
      </c>
      <c r="D97" s="46" t="s">
        <v>391</v>
      </c>
      <c r="E97" s="6">
        <v>1705</v>
      </c>
      <c r="F97" s="29">
        <v>1.1000000000000001</v>
      </c>
      <c r="G97" s="1" t="e">
        <f t="shared" si="16"/>
        <v>#REF!</v>
      </c>
      <c r="H97" s="1"/>
      <c r="I97" s="1" t="str">
        <f>Table1367[[#This Row],[Short Description]]</f>
        <v>NPX G1040</v>
      </c>
      <c r="J97" s="1" t="s">
        <v>392</v>
      </c>
      <c r="K97" s="1" t="s">
        <v>393</v>
      </c>
      <c r="L97" s="1" t="e">
        <f t="shared" si="17"/>
        <v>#REF!</v>
      </c>
      <c r="M97" s="1" t="s">
        <v>394</v>
      </c>
      <c r="N97" s="1" t="e">
        <f t="shared" si="18"/>
        <v>#REF!</v>
      </c>
      <c r="O97" s="1" t="s">
        <v>59</v>
      </c>
      <c r="P97" s="1" t="s">
        <v>165</v>
      </c>
      <c r="Q97" s="11" t="e">
        <f t="shared" si="19"/>
        <v>#REF!</v>
      </c>
      <c r="R97" s="1" t="str">
        <f>Table1367[[#This Row],[Manufacturer''s Category]]</f>
        <v>Biamp</v>
      </c>
      <c r="S97" s="1"/>
      <c r="T97" s="1" t="e">
        <f t="shared" si="20"/>
        <v>#REF!</v>
      </c>
      <c r="U97" s="1"/>
    </row>
    <row r="98" spans="1:21" ht="42" customHeight="1" x14ac:dyDescent="0.3">
      <c r="A98" s="1" t="e">
        <f t="shared" si="15"/>
        <v>#REF!</v>
      </c>
      <c r="B98" s="5" t="e">
        <f t="shared" ref="B98:B129" si="21">Effectivity_Date</f>
        <v>#REF!</v>
      </c>
      <c r="C98" s="45" t="s">
        <v>395</v>
      </c>
      <c r="D98" s="46" t="s">
        <v>396</v>
      </c>
      <c r="E98" s="6">
        <v>1815</v>
      </c>
      <c r="F98" s="29">
        <v>1.1000000000000001</v>
      </c>
      <c r="G98" s="1" t="e">
        <f t="shared" si="16"/>
        <v>#REF!</v>
      </c>
      <c r="H98" s="1"/>
      <c r="I98" s="1" t="str">
        <f>Table1367[[#This Row],[Short Description]]</f>
        <v>NPX G1100</v>
      </c>
      <c r="J98" s="1" t="s">
        <v>397</v>
      </c>
      <c r="K98" s="1" t="s">
        <v>393</v>
      </c>
      <c r="L98" s="1" t="e">
        <f t="shared" si="17"/>
        <v>#REF!</v>
      </c>
      <c r="M98" s="1" t="s">
        <v>394</v>
      </c>
      <c r="N98" s="1" t="e">
        <f t="shared" si="18"/>
        <v>#REF!</v>
      </c>
      <c r="O98" s="1" t="s">
        <v>59</v>
      </c>
      <c r="P98" s="1" t="s">
        <v>165</v>
      </c>
      <c r="Q98" s="11" t="e">
        <f t="shared" si="19"/>
        <v>#REF!</v>
      </c>
      <c r="R98" s="1" t="str">
        <f>Table1367[[#This Row],[Manufacturer''s Category]]</f>
        <v>Biamp</v>
      </c>
      <c r="S98" s="1"/>
      <c r="T98" s="1" t="e">
        <f t="shared" si="20"/>
        <v>#REF!</v>
      </c>
      <c r="U98" s="1"/>
    </row>
    <row r="99" spans="1:21" ht="42" customHeight="1" x14ac:dyDescent="0.3">
      <c r="A99" s="1" t="e">
        <f t="shared" si="15"/>
        <v>#REF!</v>
      </c>
      <c r="B99" s="5" t="e">
        <f t="shared" si="21"/>
        <v>#REF!</v>
      </c>
      <c r="C99" s="45" t="s">
        <v>398</v>
      </c>
      <c r="D99" s="46" t="s">
        <v>399</v>
      </c>
      <c r="E99" s="6">
        <v>1705</v>
      </c>
      <c r="F99" s="29">
        <v>1.2</v>
      </c>
      <c r="G99" s="1" t="e">
        <f t="shared" si="16"/>
        <v>#REF!</v>
      </c>
      <c r="H99" s="1"/>
      <c r="I99" s="1" t="str">
        <f>Table1367[[#This Row],[Short Description]]</f>
        <v>NPX H1040</v>
      </c>
      <c r="J99" s="1" t="s">
        <v>400</v>
      </c>
      <c r="K99" s="1" t="s">
        <v>393</v>
      </c>
      <c r="L99" s="1" t="e">
        <f t="shared" si="17"/>
        <v>#REF!</v>
      </c>
      <c r="M99" s="1" t="s">
        <v>394</v>
      </c>
      <c r="N99" s="1" t="e">
        <f t="shared" si="18"/>
        <v>#REF!</v>
      </c>
      <c r="O99" s="1" t="s">
        <v>59</v>
      </c>
      <c r="P99" s="1" t="s">
        <v>165</v>
      </c>
      <c r="Q99" s="11" t="e">
        <f t="shared" si="19"/>
        <v>#REF!</v>
      </c>
      <c r="R99" s="1" t="str">
        <f>Table1367[[#This Row],[Manufacturer''s Category]]</f>
        <v>Biamp</v>
      </c>
      <c r="S99" s="1"/>
      <c r="T99" s="1" t="e">
        <f t="shared" si="20"/>
        <v>#REF!</v>
      </c>
      <c r="U99" s="1"/>
    </row>
    <row r="100" spans="1:21" ht="42" customHeight="1" x14ac:dyDescent="0.3">
      <c r="A100" s="1" t="e">
        <f t="shared" si="15"/>
        <v>#REF!</v>
      </c>
      <c r="B100" s="5" t="e">
        <f t="shared" si="21"/>
        <v>#REF!</v>
      </c>
      <c r="C100" s="45" t="s">
        <v>401</v>
      </c>
      <c r="D100" s="46" t="s">
        <v>402</v>
      </c>
      <c r="E100" s="6">
        <v>1815</v>
      </c>
      <c r="F100" s="29">
        <v>1.2</v>
      </c>
      <c r="G100" s="1" t="e">
        <f t="shared" si="16"/>
        <v>#REF!</v>
      </c>
      <c r="H100" s="1"/>
      <c r="I100" s="1" t="str">
        <f>Table1367[[#This Row],[Short Description]]</f>
        <v>NPX H1100</v>
      </c>
      <c r="J100" s="1" t="s">
        <v>403</v>
      </c>
      <c r="K100" s="1" t="s">
        <v>393</v>
      </c>
      <c r="L100" s="1" t="e">
        <f t="shared" si="17"/>
        <v>#REF!</v>
      </c>
      <c r="M100" s="1" t="s">
        <v>394</v>
      </c>
      <c r="N100" s="1" t="e">
        <f t="shared" si="18"/>
        <v>#REF!</v>
      </c>
      <c r="O100" s="1" t="s">
        <v>59</v>
      </c>
      <c r="P100" s="1" t="s">
        <v>165</v>
      </c>
      <c r="Q100" s="11" t="e">
        <f t="shared" si="19"/>
        <v>#REF!</v>
      </c>
      <c r="R100" s="1" t="str">
        <f>Table1367[[#This Row],[Manufacturer''s Category]]</f>
        <v>Biamp</v>
      </c>
      <c r="S100" s="1"/>
      <c r="T100" s="1" t="e">
        <f t="shared" si="20"/>
        <v>#REF!</v>
      </c>
      <c r="U100" s="1"/>
    </row>
    <row r="101" spans="1:21" ht="42" customHeight="1" x14ac:dyDescent="0.3">
      <c r="A101" s="1" t="e">
        <f t="shared" si="15"/>
        <v>#REF!</v>
      </c>
      <c r="B101" s="5" t="e">
        <f t="shared" si="21"/>
        <v>#REF!</v>
      </c>
      <c r="C101" s="45" t="s">
        <v>404</v>
      </c>
      <c r="D101" s="46" t="s">
        <v>405</v>
      </c>
      <c r="E101" s="6">
        <v>182</v>
      </c>
      <c r="F101" s="3">
        <v>0.226796</v>
      </c>
      <c r="G101" s="1" t="e">
        <f t="shared" si="16"/>
        <v>#REF!</v>
      </c>
      <c r="H101" s="1"/>
      <c r="I101" s="1" t="str">
        <f>Table1367[[#This Row],[Short Description]]</f>
        <v>PI-AE</v>
      </c>
      <c r="J101" s="1" t="s">
        <v>406</v>
      </c>
      <c r="K101" s="1" t="s">
        <v>121</v>
      </c>
      <c r="L101" s="1" t="e">
        <f t="shared" si="17"/>
        <v>#REF!</v>
      </c>
      <c r="M101" s="1" t="s">
        <v>106</v>
      </c>
      <c r="N101" s="1" t="e">
        <f t="shared" si="18"/>
        <v>#REF!</v>
      </c>
      <c r="O101" s="1" t="s">
        <v>59</v>
      </c>
      <c r="P101" s="1" t="s">
        <v>165</v>
      </c>
      <c r="Q101" s="11" t="e">
        <f t="shared" si="19"/>
        <v>#REF!</v>
      </c>
      <c r="R101" s="1" t="str">
        <f>Table1367[[#This Row],[Manufacturer''s Category]]</f>
        <v>Cambridge</v>
      </c>
      <c r="S101" s="1"/>
      <c r="T101" s="1" t="e">
        <f t="shared" si="20"/>
        <v>#REF!</v>
      </c>
      <c r="U101" s="1"/>
    </row>
    <row r="102" spans="1:21" ht="42" customHeight="1" x14ac:dyDescent="0.3">
      <c r="A102" s="1" t="e">
        <f t="shared" si="15"/>
        <v>#REF!</v>
      </c>
      <c r="B102" s="5" t="e">
        <f t="shared" si="21"/>
        <v>#REF!</v>
      </c>
      <c r="C102" s="49" t="s">
        <v>407</v>
      </c>
      <c r="D102" s="46" t="s">
        <v>408</v>
      </c>
      <c r="E102" s="6">
        <v>138</v>
      </c>
      <c r="F102" s="3">
        <v>0.226796</v>
      </c>
      <c r="G102" s="1" t="e">
        <f t="shared" si="16"/>
        <v>#REF!</v>
      </c>
      <c r="H102" s="1"/>
      <c r="I102" s="1" t="str">
        <f>Table1367[[#This Row],[Short Description]]</f>
        <v>PM-B</v>
      </c>
      <c r="J102" s="1" t="s">
        <v>409</v>
      </c>
      <c r="K102" s="1" t="s">
        <v>105</v>
      </c>
      <c r="L102" s="1" t="e">
        <f t="shared" si="17"/>
        <v>#REF!</v>
      </c>
      <c r="M102" s="1" t="s">
        <v>106</v>
      </c>
      <c r="N102" s="1" t="e">
        <f t="shared" si="18"/>
        <v>#REF!</v>
      </c>
      <c r="O102" s="1" t="s">
        <v>75</v>
      </c>
      <c r="P102" s="1" t="s">
        <v>78</v>
      </c>
      <c r="Q102" s="11" t="e">
        <f t="shared" si="19"/>
        <v>#REF!</v>
      </c>
      <c r="R102" s="1" t="str">
        <f>Table1367[[#This Row],[Manufacturer''s Category]]</f>
        <v>Cambridge</v>
      </c>
      <c r="S102" s="1"/>
      <c r="T102" s="1" t="e">
        <f t="shared" si="20"/>
        <v>#REF!</v>
      </c>
      <c r="U102" s="1"/>
    </row>
    <row r="103" spans="1:21" ht="42" customHeight="1" x14ac:dyDescent="0.3">
      <c r="A103" s="1" t="e">
        <f t="shared" si="15"/>
        <v>#REF!</v>
      </c>
      <c r="B103" s="5" t="e">
        <f t="shared" si="21"/>
        <v>#REF!</v>
      </c>
      <c r="C103" s="49" t="s">
        <v>410</v>
      </c>
      <c r="D103" s="46" t="s">
        <v>411</v>
      </c>
      <c r="E103" s="6">
        <v>138</v>
      </c>
      <c r="F103" s="3">
        <v>0.226796</v>
      </c>
      <c r="G103" s="1" t="e">
        <f t="shared" si="16"/>
        <v>#REF!</v>
      </c>
      <c r="H103" s="1"/>
      <c r="I103" s="1" t="str">
        <f>Table1367[[#This Row],[Short Description]]</f>
        <v>PM-W</v>
      </c>
      <c r="J103" s="1" t="s">
        <v>412</v>
      </c>
      <c r="K103" s="1" t="s">
        <v>105</v>
      </c>
      <c r="L103" s="1" t="e">
        <f t="shared" si="17"/>
        <v>#REF!</v>
      </c>
      <c r="M103" s="1" t="s">
        <v>106</v>
      </c>
      <c r="N103" s="1" t="e">
        <f t="shared" si="18"/>
        <v>#REF!</v>
      </c>
      <c r="O103" s="1" t="s">
        <v>75</v>
      </c>
      <c r="P103" s="1" t="s">
        <v>78</v>
      </c>
      <c r="Q103" s="11" t="e">
        <f t="shared" si="19"/>
        <v>#REF!</v>
      </c>
      <c r="R103" s="1" t="str">
        <f>Table1367[[#This Row],[Manufacturer''s Category]]</f>
        <v>Cambridge</v>
      </c>
      <c r="S103" s="1"/>
      <c r="T103" s="1" t="e">
        <f t="shared" si="20"/>
        <v>#REF!</v>
      </c>
      <c r="U103" s="1"/>
    </row>
    <row r="104" spans="1:21" ht="42" customHeight="1" x14ac:dyDescent="0.3">
      <c r="A104" s="1" t="e">
        <f t="shared" ref="A104:A124" si="22">Company</f>
        <v>#REF!</v>
      </c>
      <c r="B104" s="5" t="e">
        <f t="shared" si="21"/>
        <v>#REF!</v>
      </c>
      <c r="C104" s="45" t="s">
        <v>413</v>
      </c>
      <c r="D104" s="46" t="s">
        <v>414</v>
      </c>
      <c r="E104" s="6">
        <v>116</v>
      </c>
      <c r="F104" s="3">
        <v>0.340194</v>
      </c>
      <c r="G104" s="1" t="e">
        <f t="shared" si="16"/>
        <v>#REF!</v>
      </c>
      <c r="H104" s="1"/>
      <c r="I104" s="1" t="str">
        <f>Table1367[[#This Row],[Short Description]]</f>
        <v>PS-3</v>
      </c>
      <c r="J104" s="1" t="s">
        <v>415</v>
      </c>
      <c r="K104" s="1" t="s">
        <v>121</v>
      </c>
      <c r="L104" s="1" t="e">
        <f t="shared" si="17"/>
        <v>#REF!</v>
      </c>
      <c r="M104" s="1" t="s">
        <v>106</v>
      </c>
      <c r="N104" s="1" t="e">
        <f t="shared" si="18"/>
        <v>#REF!</v>
      </c>
      <c r="O104" s="1" t="s">
        <v>75</v>
      </c>
      <c r="P104" s="1" t="s">
        <v>78</v>
      </c>
      <c r="Q104" s="11" t="e">
        <f t="shared" si="19"/>
        <v>#REF!</v>
      </c>
      <c r="R104" s="1" t="str">
        <f>Table1367[[#This Row],[Manufacturer''s Category]]</f>
        <v>Cambridge</v>
      </c>
      <c r="S104" s="1"/>
      <c r="T104" s="1" t="e">
        <f t="shared" si="20"/>
        <v>#REF!</v>
      </c>
      <c r="U104" s="1"/>
    </row>
    <row r="105" spans="1:21" ht="42" customHeight="1" x14ac:dyDescent="0.3">
      <c r="A105" s="1" t="e">
        <f t="shared" si="22"/>
        <v>#REF!</v>
      </c>
      <c r="B105" s="5" t="e">
        <f t="shared" si="21"/>
        <v>#REF!</v>
      </c>
      <c r="C105" s="45" t="s">
        <v>416</v>
      </c>
      <c r="D105" s="46" t="s">
        <v>417</v>
      </c>
      <c r="E105" s="6">
        <v>116</v>
      </c>
      <c r="F105" s="3">
        <v>0.340194</v>
      </c>
      <c r="G105" s="1" t="e">
        <f t="shared" si="16"/>
        <v>#REF!</v>
      </c>
      <c r="H105" s="1"/>
      <c r="I105" s="1" t="str">
        <f>Table1367[[#This Row],[Short Description]]</f>
        <v>PS-4</v>
      </c>
      <c r="J105" s="1" t="s">
        <v>418</v>
      </c>
      <c r="K105" s="1" t="s">
        <v>121</v>
      </c>
      <c r="L105" s="1" t="e">
        <f t="shared" si="17"/>
        <v>#REF!</v>
      </c>
      <c r="M105" s="1" t="s">
        <v>106</v>
      </c>
      <c r="N105" s="1" t="e">
        <f t="shared" si="18"/>
        <v>#REF!</v>
      </c>
      <c r="O105" s="1" t="s">
        <v>75</v>
      </c>
      <c r="P105" s="1" t="s">
        <v>78</v>
      </c>
      <c r="Q105" s="11" t="e">
        <f t="shared" si="19"/>
        <v>#REF!</v>
      </c>
      <c r="R105" s="1" t="str">
        <f>Table1367[[#This Row],[Manufacturer''s Category]]</f>
        <v>Cambridge</v>
      </c>
      <c r="S105" s="1"/>
      <c r="T105" s="1" t="e">
        <f t="shared" si="20"/>
        <v>#REF!</v>
      </c>
      <c r="U105" s="1"/>
    </row>
    <row r="106" spans="1:21" ht="42" customHeight="1" x14ac:dyDescent="0.3">
      <c r="A106" s="1" t="e">
        <f t="shared" si="22"/>
        <v>#REF!</v>
      </c>
      <c r="B106" s="5" t="e">
        <f t="shared" si="21"/>
        <v>#REF!</v>
      </c>
      <c r="C106" s="45" t="s">
        <v>419</v>
      </c>
      <c r="D106" s="46" t="s">
        <v>420</v>
      </c>
      <c r="E106" s="6">
        <v>716</v>
      </c>
      <c r="F106" s="3">
        <v>4.53592</v>
      </c>
      <c r="G106" s="1" t="e">
        <f t="shared" si="16"/>
        <v>#REF!</v>
      </c>
      <c r="H106" s="1"/>
      <c r="I106" s="1" t="str">
        <f>Table1367[[#This Row],[Short Description]]</f>
        <v>PS-AE-3</v>
      </c>
      <c r="J106" s="1" t="s">
        <v>421</v>
      </c>
      <c r="K106" s="1" t="s">
        <v>121</v>
      </c>
      <c r="L106" s="1" t="e">
        <f t="shared" si="17"/>
        <v>#REF!</v>
      </c>
      <c r="M106" s="1" t="s">
        <v>106</v>
      </c>
      <c r="N106" s="1" t="e">
        <f t="shared" si="18"/>
        <v>#REF!</v>
      </c>
      <c r="O106" s="1" t="s">
        <v>59</v>
      </c>
      <c r="P106" s="1" t="s">
        <v>165</v>
      </c>
      <c r="Q106" s="11" t="e">
        <f t="shared" si="19"/>
        <v>#REF!</v>
      </c>
      <c r="R106" s="1" t="str">
        <f>Table1367[[#This Row],[Manufacturer''s Category]]</f>
        <v>Cambridge</v>
      </c>
      <c r="S106" s="1"/>
      <c r="T106" s="1" t="e">
        <f t="shared" si="20"/>
        <v>#REF!</v>
      </c>
      <c r="U106" s="1"/>
    </row>
    <row r="107" spans="1:21" ht="42" customHeight="1" x14ac:dyDescent="0.3">
      <c r="A107" s="1" t="e">
        <f t="shared" si="22"/>
        <v>#REF!</v>
      </c>
      <c r="B107" s="5" t="e">
        <f t="shared" si="21"/>
        <v>#REF!</v>
      </c>
      <c r="C107" s="49" t="s">
        <v>422</v>
      </c>
      <c r="D107" s="46" t="s">
        <v>423</v>
      </c>
      <c r="E107" s="6">
        <v>1156</v>
      </c>
      <c r="F107" s="3">
        <v>0.90718399999999999</v>
      </c>
      <c r="G107" s="1" t="e">
        <f t="shared" si="16"/>
        <v>#REF!</v>
      </c>
      <c r="H107" s="1"/>
      <c r="I107" s="1" t="str">
        <f>Table1367[[#This Row],[Short Description]]</f>
        <v>Qt 100</v>
      </c>
      <c r="J107" s="1" t="s">
        <v>424</v>
      </c>
      <c r="K107" s="1" t="s">
        <v>425</v>
      </c>
      <c r="L107" s="1" t="e">
        <f t="shared" si="17"/>
        <v>#REF!</v>
      </c>
      <c r="M107" s="1" t="s">
        <v>106</v>
      </c>
      <c r="N107" s="1" t="e">
        <f t="shared" si="18"/>
        <v>#REF!</v>
      </c>
      <c r="O107" s="1" t="s">
        <v>59</v>
      </c>
      <c r="P107" s="1" t="s">
        <v>165</v>
      </c>
      <c r="Q107" s="11" t="e">
        <f t="shared" si="19"/>
        <v>#REF!</v>
      </c>
      <c r="R107" s="1" t="str">
        <f>Table1367[[#This Row],[Manufacturer''s Category]]</f>
        <v>Cambridge</v>
      </c>
      <c r="S107" s="1"/>
      <c r="T107" s="1" t="e">
        <f t="shared" si="20"/>
        <v>#REF!</v>
      </c>
      <c r="U107" s="1" t="s">
        <v>426</v>
      </c>
    </row>
    <row r="108" spans="1:21" ht="42" customHeight="1" x14ac:dyDescent="0.3">
      <c r="A108" s="1" t="e">
        <f t="shared" si="22"/>
        <v>#REF!</v>
      </c>
      <c r="B108" s="5" t="e">
        <f t="shared" si="21"/>
        <v>#REF!</v>
      </c>
      <c r="C108" s="45" t="s">
        <v>427</v>
      </c>
      <c r="D108" s="46" t="s">
        <v>428</v>
      </c>
      <c r="E108" s="6">
        <v>2800</v>
      </c>
      <c r="F108" s="3"/>
      <c r="G108" s="1" t="e">
        <f t="shared" si="16"/>
        <v>#REF!</v>
      </c>
      <c r="H108" s="1"/>
      <c r="I108" s="1" t="str">
        <f>Table1367[[#This Row],[Short Description]]</f>
        <v>Qt X 300</v>
      </c>
      <c r="J108" s="1" t="s">
        <v>429</v>
      </c>
      <c r="K108" s="1" t="s">
        <v>425</v>
      </c>
      <c r="L108" s="1" t="e">
        <f t="shared" si="17"/>
        <v>#REF!</v>
      </c>
      <c r="M108" s="1" t="s">
        <v>106</v>
      </c>
      <c r="N108" s="1" t="e">
        <f t="shared" si="18"/>
        <v>#REF!</v>
      </c>
      <c r="O108" s="1" t="s">
        <v>59</v>
      </c>
      <c r="P108" s="1" t="s">
        <v>165</v>
      </c>
      <c r="Q108" s="11" t="e">
        <f t="shared" si="19"/>
        <v>#REF!</v>
      </c>
      <c r="R108" s="1" t="str">
        <f>Table1367[[#This Row],[Manufacturer''s Category]]</f>
        <v>Cambridge</v>
      </c>
      <c r="S108" s="1"/>
      <c r="T108" s="1" t="e">
        <f t="shared" si="20"/>
        <v>#REF!</v>
      </c>
      <c r="U108" s="1"/>
    </row>
    <row r="109" spans="1:21" ht="42" customHeight="1" x14ac:dyDescent="0.3">
      <c r="A109" s="1" t="e">
        <f t="shared" si="22"/>
        <v>#REF!</v>
      </c>
      <c r="B109" s="5" t="e">
        <f t="shared" si="21"/>
        <v>#REF!</v>
      </c>
      <c r="C109" s="45" t="s">
        <v>430</v>
      </c>
      <c r="D109" s="46" t="s">
        <v>431</v>
      </c>
      <c r="E109" s="6">
        <v>3000</v>
      </c>
      <c r="F109" s="3"/>
      <c r="G109" s="1" t="e">
        <f t="shared" si="16"/>
        <v>#REF!</v>
      </c>
      <c r="H109" s="1"/>
      <c r="I109" s="1" t="str">
        <f>Table1367[[#This Row],[Short Description]]</f>
        <v>Qt X 300D</v>
      </c>
      <c r="J109" s="1" t="s">
        <v>432</v>
      </c>
      <c r="K109" s="1" t="s">
        <v>425</v>
      </c>
      <c r="L109" s="1" t="e">
        <f t="shared" si="17"/>
        <v>#REF!</v>
      </c>
      <c r="M109" s="1" t="s">
        <v>106</v>
      </c>
      <c r="N109" s="1" t="e">
        <f t="shared" si="18"/>
        <v>#REF!</v>
      </c>
      <c r="O109" s="1" t="s">
        <v>59</v>
      </c>
      <c r="P109" s="1" t="s">
        <v>165</v>
      </c>
      <c r="Q109" s="11" t="e">
        <f t="shared" si="19"/>
        <v>#REF!</v>
      </c>
      <c r="R109" s="1" t="str">
        <f>Table1367[[#This Row],[Manufacturer''s Category]]</f>
        <v>Cambridge</v>
      </c>
      <c r="S109" s="1"/>
      <c r="T109" s="1" t="e">
        <f t="shared" si="20"/>
        <v>#REF!</v>
      </c>
      <c r="U109" s="1"/>
    </row>
    <row r="110" spans="1:21" ht="42" customHeight="1" x14ac:dyDescent="0.3">
      <c r="A110" s="1" t="e">
        <f t="shared" si="22"/>
        <v>#REF!</v>
      </c>
      <c r="B110" s="5" t="e">
        <f t="shared" si="21"/>
        <v>#REF!</v>
      </c>
      <c r="C110" s="45" t="s">
        <v>433</v>
      </c>
      <c r="D110" s="46" t="s">
        <v>434</v>
      </c>
      <c r="E110" s="6">
        <v>3600</v>
      </c>
      <c r="F110" s="3"/>
      <c r="G110" s="1" t="e">
        <f t="shared" ref="G110:G124" si="23">WeightUOM</f>
        <v>#REF!</v>
      </c>
      <c r="H110" s="1"/>
      <c r="I110" s="1" t="str">
        <f>Table1367[[#This Row],[Short Description]]</f>
        <v>Qt X 600</v>
      </c>
      <c r="J110" s="1" t="s">
        <v>435</v>
      </c>
      <c r="K110" s="1" t="s">
        <v>425</v>
      </c>
      <c r="L110" s="1" t="e">
        <f t="shared" ref="L110:L124" si="24">ItemStatus</f>
        <v>#REF!</v>
      </c>
      <c r="M110" s="1" t="s">
        <v>106</v>
      </c>
      <c r="N110" s="1" t="e">
        <f t="shared" ref="N110:N124" si="25">EnergyStar</f>
        <v>#REF!</v>
      </c>
      <c r="O110" s="1" t="s">
        <v>59</v>
      </c>
      <c r="P110" s="1" t="s">
        <v>165</v>
      </c>
      <c r="Q110" s="11" t="e">
        <f t="shared" ref="Q110:Q124" si="26">URL</f>
        <v>#REF!</v>
      </c>
      <c r="R110" s="1" t="str">
        <f>Table1367[[#This Row],[Manufacturer''s Category]]</f>
        <v>Cambridge</v>
      </c>
      <c r="S110" s="1"/>
      <c r="T110" s="1" t="e">
        <f t="shared" ref="T110:T124" si="27">InfoComm_Number</f>
        <v>#REF!</v>
      </c>
      <c r="U110" s="1"/>
    </row>
    <row r="111" spans="1:21" ht="42" customHeight="1" x14ac:dyDescent="0.3">
      <c r="A111" s="1" t="e">
        <f t="shared" si="22"/>
        <v>#REF!</v>
      </c>
      <c r="B111" s="5" t="e">
        <f t="shared" si="21"/>
        <v>#REF!</v>
      </c>
      <c r="C111" s="45" t="s">
        <v>436</v>
      </c>
      <c r="D111" s="46" t="s">
        <v>437</v>
      </c>
      <c r="E111" s="6">
        <v>3900</v>
      </c>
      <c r="F111" s="3"/>
      <c r="G111" s="1" t="e">
        <f t="shared" si="23"/>
        <v>#REF!</v>
      </c>
      <c r="H111" s="1"/>
      <c r="I111" s="1" t="str">
        <f>Table1367[[#This Row],[Short Description]]</f>
        <v>Qt X 600D</v>
      </c>
      <c r="J111" s="1" t="s">
        <v>438</v>
      </c>
      <c r="K111" s="1" t="s">
        <v>425</v>
      </c>
      <c r="L111" s="1" t="e">
        <f t="shared" si="24"/>
        <v>#REF!</v>
      </c>
      <c r="M111" s="1" t="s">
        <v>106</v>
      </c>
      <c r="N111" s="1" t="e">
        <f t="shared" si="25"/>
        <v>#REF!</v>
      </c>
      <c r="O111" s="1" t="s">
        <v>59</v>
      </c>
      <c r="P111" s="1" t="s">
        <v>165</v>
      </c>
      <c r="Q111" s="11" t="e">
        <f t="shared" si="26"/>
        <v>#REF!</v>
      </c>
      <c r="R111" s="1" t="str">
        <f>Table1367[[#This Row],[Manufacturer''s Category]]</f>
        <v>Cambridge</v>
      </c>
      <c r="S111" s="1"/>
      <c r="T111" s="1" t="e">
        <f t="shared" si="27"/>
        <v>#REF!</v>
      </c>
      <c r="U111" s="1"/>
    </row>
    <row r="112" spans="1:21" ht="42" customHeight="1" x14ac:dyDescent="0.3">
      <c r="A112" s="1" t="e">
        <f t="shared" si="22"/>
        <v>#REF!</v>
      </c>
      <c r="B112" s="5" t="e">
        <f t="shared" si="21"/>
        <v>#REF!</v>
      </c>
      <c r="C112" s="45" t="s">
        <v>439</v>
      </c>
      <c r="D112" s="46" t="s">
        <v>440</v>
      </c>
      <c r="E112" s="6">
        <v>1200</v>
      </c>
      <c r="F112" s="3"/>
      <c r="G112" s="1" t="e">
        <f t="shared" si="23"/>
        <v>#REF!</v>
      </c>
      <c r="H112" s="1"/>
      <c r="I112" s="1" t="str">
        <f>Table1367[[#This Row],[Short Description]]</f>
        <v>Qt X 800</v>
      </c>
      <c r="J112" s="1" t="s">
        <v>441</v>
      </c>
      <c r="K112" s="1" t="s">
        <v>425</v>
      </c>
      <c r="L112" s="1" t="e">
        <f t="shared" si="24"/>
        <v>#REF!</v>
      </c>
      <c r="M112" s="1" t="s">
        <v>106</v>
      </c>
      <c r="N112" s="1" t="e">
        <f t="shared" si="25"/>
        <v>#REF!</v>
      </c>
      <c r="O112" s="1" t="s">
        <v>59</v>
      </c>
      <c r="P112" s="1" t="s">
        <v>165</v>
      </c>
      <c r="Q112" s="11" t="e">
        <f t="shared" si="26"/>
        <v>#REF!</v>
      </c>
      <c r="R112" s="1" t="str">
        <f>Table1367[[#This Row],[Manufacturer''s Category]]</f>
        <v>Cambridge</v>
      </c>
      <c r="S112" s="1"/>
      <c r="T112" s="1" t="e">
        <f t="shared" si="27"/>
        <v>#REF!</v>
      </c>
      <c r="U112" s="1"/>
    </row>
    <row r="113" spans="1:21" ht="42" customHeight="1" x14ac:dyDescent="0.3">
      <c r="A113" s="1" t="e">
        <f t="shared" si="22"/>
        <v>#REF!</v>
      </c>
      <c r="B113" s="5" t="e">
        <f t="shared" si="21"/>
        <v>#REF!</v>
      </c>
      <c r="C113" s="45" t="s">
        <v>442</v>
      </c>
      <c r="D113" s="46" t="s">
        <v>443</v>
      </c>
      <c r="E113" s="6">
        <v>1400</v>
      </c>
      <c r="F113" s="3"/>
      <c r="G113" s="1" t="e">
        <f t="shared" si="23"/>
        <v>#REF!</v>
      </c>
      <c r="H113" s="1"/>
      <c r="I113" s="1" t="str">
        <f>Table1367[[#This Row],[Short Description]]</f>
        <v>Qt X 800D</v>
      </c>
      <c r="J113" s="1" t="s">
        <v>444</v>
      </c>
      <c r="K113" s="1" t="s">
        <v>425</v>
      </c>
      <c r="L113" s="1" t="e">
        <f t="shared" si="24"/>
        <v>#REF!</v>
      </c>
      <c r="M113" s="1" t="s">
        <v>106</v>
      </c>
      <c r="N113" s="1" t="e">
        <f t="shared" si="25"/>
        <v>#REF!</v>
      </c>
      <c r="O113" s="1" t="s">
        <v>59</v>
      </c>
      <c r="P113" s="1" t="s">
        <v>165</v>
      </c>
      <c r="Q113" s="11" t="e">
        <f t="shared" si="26"/>
        <v>#REF!</v>
      </c>
      <c r="R113" s="1" t="str">
        <f>Table1367[[#This Row],[Manufacturer''s Category]]</f>
        <v>Cambridge</v>
      </c>
      <c r="S113" s="1"/>
      <c r="T113" s="1" t="e">
        <f t="shared" si="27"/>
        <v>#REF!</v>
      </c>
      <c r="U113" s="1"/>
    </row>
    <row r="114" spans="1:21" ht="42" customHeight="1" x14ac:dyDescent="0.3">
      <c r="A114" s="1" t="e">
        <f t="shared" si="22"/>
        <v>#REF!</v>
      </c>
      <c r="B114" s="5" t="e">
        <f t="shared" si="21"/>
        <v>#REF!</v>
      </c>
      <c r="C114" s="45" t="s">
        <v>445</v>
      </c>
      <c r="D114" s="46" t="s">
        <v>446</v>
      </c>
      <c r="E114" s="6">
        <v>2800</v>
      </c>
      <c r="F114" s="3"/>
      <c r="G114" s="1" t="e">
        <f t="shared" si="23"/>
        <v>#REF!</v>
      </c>
      <c r="H114" s="1"/>
      <c r="I114" s="1" t="str">
        <f>Table1367[[#This Row],[Short Description]]</f>
        <v>Qt X 805</v>
      </c>
      <c r="J114" s="1" t="s">
        <v>447</v>
      </c>
      <c r="K114" s="1" t="s">
        <v>425</v>
      </c>
      <c r="L114" s="1" t="e">
        <f t="shared" si="24"/>
        <v>#REF!</v>
      </c>
      <c r="M114" s="1" t="s">
        <v>106</v>
      </c>
      <c r="N114" s="1" t="e">
        <f t="shared" si="25"/>
        <v>#REF!</v>
      </c>
      <c r="O114" s="1" t="s">
        <v>59</v>
      </c>
      <c r="P114" s="1" t="s">
        <v>165</v>
      </c>
      <c r="Q114" s="11" t="e">
        <f t="shared" si="26"/>
        <v>#REF!</v>
      </c>
      <c r="R114" s="1" t="str">
        <f>Table1367[[#This Row],[Manufacturer''s Category]]</f>
        <v>Cambridge</v>
      </c>
      <c r="S114" s="1"/>
      <c r="T114" s="1" t="e">
        <f t="shared" si="27"/>
        <v>#REF!</v>
      </c>
      <c r="U114" s="1"/>
    </row>
    <row r="115" spans="1:21" ht="42" customHeight="1" x14ac:dyDescent="0.3">
      <c r="A115" s="1" t="e">
        <f t="shared" si="22"/>
        <v>#REF!</v>
      </c>
      <c r="B115" s="5" t="e">
        <f t="shared" si="21"/>
        <v>#REF!</v>
      </c>
      <c r="C115" s="45" t="s">
        <v>448</v>
      </c>
      <c r="D115" s="46" t="s">
        <v>449</v>
      </c>
      <c r="E115" s="6">
        <v>3000</v>
      </c>
      <c r="F115" s="3"/>
      <c r="G115" s="1" t="e">
        <f t="shared" si="23"/>
        <v>#REF!</v>
      </c>
      <c r="H115" s="1"/>
      <c r="I115" s="1" t="str">
        <f>Table1367[[#This Row],[Short Description]]</f>
        <v>Qt X 805D</v>
      </c>
      <c r="J115" s="1" t="s">
        <v>450</v>
      </c>
      <c r="K115" s="1" t="s">
        <v>425</v>
      </c>
      <c r="L115" s="1" t="e">
        <f t="shared" si="24"/>
        <v>#REF!</v>
      </c>
      <c r="M115" s="1" t="s">
        <v>106</v>
      </c>
      <c r="N115" s="1" t="e">
        <f t="shared" si="25"/>
        <v>#REF!</v>
      </c>
      <c r="O115" s="1" t="s">
        <v>59</v>
      </c>
      <c r="P115" s="1" t="s">
        <v>165</v>
      </c>
      <c r="Q115" s="11" t="e">
        <f t="shared" si="26"/>
        <v>#REF!</v>
      </c>
      <c r="R115" s="1" t="str">
        <f>Table1367[[#This Row],[Manufacturer''s Category]]</f>
        <v>Cambridge</v>
      </c>
      <c r="S115" s="1"/>
      <c r="T115" s="1" t="e">
        <f t="shared" si="27"/>
        <v>#REF!</v>
      </c>
      <c r="U115" s="1"/>
    </row>
    <row r="116" spans="1:21" ht="42" customHeight="1" x14ac:dyDescent="0.3">
      <c r="A116" s="1" t="e">
        <f t="shared" si="22"/>
        <v>#REF!</v>
      </c>
      <c r="B116" s="5" t="e">
        <f t="shared" si="21"/>
        <v>#REF!</v>
      </c>
      <c r="C116" s="45" t="s">
        <v>451</v>
      </c>
      <c r="D116" s="46" t="s">
        <v>452</v>
      </c>
      <c r="E116" s="6">
        <v>74</v>
      </c>
      <c r="F116" s="3">
        <v>0.4</v>
      </c>
      <c r="G116" s="1" t="e">
        <f t="shared" si="23"/>
        <v>#REF!</v>
      </c>
      <c r="H116" s="1"/>
      <c r="I116" s="1" t="str">
        <f>Table1367[[#This Row],[Short Description]]</f>
        <v>Qt X PLMT-KT</v>
      </c>
      <c r="J116" s="1" t="s">
        <v>453</v>
      </c>
      <c r="K116" s="1" t="s">
        <v>105</v>
      </c>
      <c r="L116" s="1" t="e">
        <f t="shared" si="24"/>
        <v>#REF!</v>
      </c>
      <c r="M116" s="1" t="s">
        <v>106</v>
      </c>
      <c r="N116" s="1" t="e">
        <f t="shared" si="25"/>
        <v>#REF!</v>
      </c>
      <c r="O116" s="1" t="s">
        <v>59</v>
      </c>
      <c r="P116" s="1" t="s">
        <v>165</v>
      </c>
      <c r="Q116" s="11" t="e">
        <f t="shared" si="26"/>
        <v>#REF!</v>
      </c>
      <c r="R116" s="1" t="str">
        <f>Table1367[[#This Row],[Manufacturer''s Category]]</f>
        <v>Cambridge</v>
      </c>
      <c r="S116" s="1"/>
      <c r="T116" s="1" t="e">
        <f t="shared" si="27"/>
        <v>#REF!</v>
      </c>
      <c r="U116" s="1"/>
    </row>
    <row r="117" spans="1:21" ht="42" customHeight="1" x14ac:dyDescent="0.3">
      <c r="A117" s="1" t="e">
        <f t="shared" si="22"/>
        <v>#REF!</v>
      </c>
      <c r="B117" s="5" t="e">
        <f t="shared" si="21"/>
        <v>#REF!</v>
      </c>
      <c r="C117" s="45" t="s">
        <v>454</v>
      </c>
      <c r="D117" s="46" t="s">
        <v>455</v>
      </c>
      <c r="E117" s="6">
        <v>150</v>
      </c>
      <c r="F117" s="3">
        <v>0.7</v>
      </c>
      <c r="G117" s="1" t="e">
        <f t="shared" si="23"/>
        <v>#REF!</v>
      </c>
      <c r="H117" s="1"/>
      <c r="I117" s="1" t="str">
        <f>Table1367[[#This Row],[Short Description]]</f>
        <v>Qt X PWR-KT-48V</v>
      </c>
      <c r="J117" s="1" t="s">
        <v>456</v>
      </c>
      <c r="K117" s="1" t="s">
        <v>121</v>
      </c>
      <c r="L117" s="1" t="e">
        <f t="shared" si="24"/>
        <v>#REF!</v>
      </c>
      <c r="M117" s="1" t="s">
        <v>106</v>
      </c>
      <c r="N117" s="1" t="e">
        <f t="shared" si="25"/>
        <v>#REF!</v>
      </c>
      <c r="O117" s="1" t="s">
        <v>75</v>
      </c>
      <c r="P117" s="1" t="s">
        <v>78</v>
      </c>
      <c r="Q117" s="11" t="e">
        <f t="shared" si="26"/>
        <v>#REF!</v>
      </c>
      <c r="R117" s="1" t="str">
        <f>Table1367[[#This Row],[Manufacturer''s Category]]</f>
        <v>Cambridge</v>
      </c>
      <c r="S117" s="1"/>
      <c r="T117" s="1" t="e">
        <f t="shared" si="27"/>
        <v>#REF!</v>
      </c>
      <c r="U117" s="1"/>
    </row>
    <row r="118" spans="1:21" ht="42" customHeight="1" x14ac:dyDescent="0.3">
      <c r="A118" s="1" t="e">
        <f t="shared" si="22"/>
        <v>#REF!</v>
      </c>
      <c r="B118" s="5" t="e">
        <f t="shared" si="21"/>
        <v>#REF!</v>
      </c>
      <c r="C118" s="45" t="s">
        <v>457</v>
      </c>
      <c r="D118" s="46" t="s">
        <v>458</v>
      </c>
      <c r="E118" s="6">
        <v>74</v>
      </c>
      <c r="F118" s="3">
        <v>0.6</v>
      </c>
      <c r="G118" s="1" t="e">
        <f t="shared" si="23"/>
        <v>#REF!</v>
      </c>
      <c r="H118" s="1"/>
      <c r="I118" s="1" t="str">
        <f>Table1367[[#This Row],[Short Description]]</f>
        <v>Qt X RMT-KT</v>
      </c>
      <c r="J118" s="1" t="s">
        <v>459</v>
      </c>
      <c r="K118" s="1" t="s">
        <v>105</v>
      </c>
      <c r="L118" s="1" t="e">
        <f t="shared" si="24"/>
        <v>#REF!</v>
      </c>
      <c r="M118" s="1" t="s">
        <v>106</v>
      </c>
      <c r="N118" s="1" t="e">
        <f t="shared" si="25"/>
        <v>#REF!</v>
      </c>
      <c r="O118" s="1" t="s">
        <v>59</v>
      </c>
      <c r="P118" s="1" t="s">
        <v>165</v>
      </c>
      <c r="Q118" s="11" t="e">
        <f t="shared" si="26"/>
        <v>#REF!</v>
      </c>
      <c r="R118" s="1" t="str">
        <f>Table1367[[#This Row],[Manufacturer''s Category]]</f>
        <v>Cambridge</v>
      </c>
      <c r="S118" s="1"/>
      <c r="T118" s="1" t="e">
        <f t="shared" si="27"/>
        <v>#REF!</v>
      </c>
      <c r="U118" s="1"/>
    </row>
    <row r="119" spans="1:21" ht="42" customHeight="1" x14ac:dyDescent="0.3">
      <c r="A119" s="1" t="e">
        <f t="shared" si="22"/>
        <v>#REF!</v>
      </c>
      <c r="B119" s="5" t="e">
        <f t="shared" si="21"/>
        <v>#REF!</v>
      </c>
      <c r="C119" s="45" t="s">
        <v>460</v>
      </c>
      <c r="D119" s="46" t="s">
        <v>461</v>
      </c>
      <c r="E119" s="6">
        <v>74</v>
      </c>
      <c r="F119" s="3">
        <v>0.8</v>
      </c>
      <c r="G119" s="1" t="e">
        <f t="shared" si="23"/>
        <v>#REF!</v>
      </c>
      <c r="H119" s="1"/>
      <c r="I119" s="1" t="str">
        <f>Table1367[[#This Row],[Short Description]]</f>
        <v>Qt X WMT-KT</v>
      </c>
      <c r="J119" s="1" t="s">
        <v>462</v>
      </c>
      <c r="K119" s="1" t="s">
        <v>105</v>
      </c>
      <c r="L119" s="1" t="e">
        <f t="shared" si="24"/>
        <v>#REF!</v>
      </c>
      <c r="M119" s="1" t="s">
        <v>106</v>
      </c>
      <c r="N119" s="1" t="e">
        <f t="shared" si="25"/>
        <v>#REF!</v>
      </c>
      <c r="O119" s="1" t="s">
        <v>59</v>
      </c>
      <c r="P119" s="1" t="s">
        <v>165</v>
      </c>
      <c r="Q119" s="11" t="e">
        <f t="shared" si="26"/>
        <v>#REF!</v>
      </c>
      <c r="R119" s="1" t="str">
        <f>Table1367[[#This Row],[Manufacturer''s Category]]</f>
        <v>Cambridge</v>
      </c>
      <c r="S119" s="1"/>
      <c r="T119" s="1" t="e">
        <f t="shared" si="27"/>
        <v>#REF!</v>
      </c>
      <c r="U119" s="1"/>
    </row>
    <row r="120" spans="1:21" ht="42" customHeight="1" x14ac:dyDescent="0.3">
      <c r="A120" s="1" t="e">
        <f t="shared" si="22"/>
        <v>#REF!</v>
      </c>
      <c r="B120" s="5" t="e">
        <f t="shared" si="21"/>
        <v>#REF!</v>
      </c>
      <c r="C120" s="45"/>
      <c r="D120" s="46" t="s">
        <v>463</v>
      </c>
      <c r="E120" s="6">
        <v>0</v>
      </c>
      <c r="F120" s="3">
        <v>2.26796</v>
      </c>
      <c r="G120" s="1" t="e">
        <f t="shared" si="23"/>
        <v>#REF!</v>
      </c>
      <c r="H120" s="1"/>
      <c r="I120" s="1" t="str">
        <f>Table1367[[#This Row],[Short Description]]</f>
        <v>Qt-CC</v>
      </c>
      <c r="J120" s="1" t="s">
        <v>464</v>
      </c>
      <c r="K120" s="1" t="s">
        <v>465</v>
      </c>
      <c r="L120" s="1" t="e">
        <f t="shared" si="24"/>
        <v>#REF!</v>
      </c>
      <c r="M120" s="1" t="s">
        <v>106</v>
      </c>
      <c r="N120" s="1" t="e">
        <f t="shared" si="25"/>
        <v>#REF!</v>
      </c>
      <c r="O120" s="1" t="s">
        <v>59</v>
      </c>
      <c r="P120" s="1" t="s">
        <v>165</v>
      </c>
      <c r="Q120" s="11" t="e">
        <f t="shared" si="26"/>
        <v>#REF!</v>
      </c>
      <c r="R120" s="1" t="str">
        <f>Table1367[[#This Row],[Manufacturer''s Category]]</f>
        <v>Cambridge</v>
      </c>
      <c r="S120" s="1"/>
      <c r="T120" s="1" t="e">
        <f t="shared" si="27"/>
        <v>#REF!</v>
      </c>
      <c r="U120" s="1" t="s">
        <v>466</v>
      </c>
    </row>
    <row r="121" spans="1:21" ht="42" customHeight="1" x14ac:dyDescent="0.3">
      <c r="A121" s="1" t="e">
        <f t="shared" si="22"/>
        <v>#REF!</v>
      </c>
      <c r="B121" s="5" t="e">
        <f t="shared" si="21"/>
        <v>#REF!</v>
      </c>
      <c r="C121" s="49" t="s">
        <v>467</v>
      </c>
      <c r="D121" s="46" t="s">
        <v>468</v>
      </c>
      <c r="E121" s="6">
        <v>3632</v>
      </c>
      <c r="F121" s="3">
        <v>3.4019399999999997</v>
      </c>
      <c r="G121" s="1" t="e">
        <f t="shared" si="23"/>
        <v>#REF!</v>
      </c>
      <c r="H121" s="1"/>
      <c r="I121" s="1" t="str">
        <f>Table1367[[#This Row],[Short Description]]</f>
        <v>QT-CRE</v>
      </c>
      <c r="J121" s="1" t="s">
        <v>469</v>
      </c>
      <c r="K121" s="1" t="s">
        <v>470</v>
      </c>
      <c r="L121" s="1" t="e">
        <f t="shared" si="24"/>
        <v>#REF!</v>
      </c>
      <c r="M121" s="1" t="s">
        <v>106</v>
      </c>
      <c r="N121" s="1" t="e">
        <f t="shared" si="25"/>
        <v>#REF!</v>
      </c>
      <c r="O121" s="1" t="s">
        <v>59</v>
      </c>
      <c r="P121" s="1" t="s">
        <v>165</v>
      </c>
      <c r="Q121" s="11" t="e">
        <f t="shared" si="26"/>
        <v>#REF!</v>
      </c>
      <c r="R121" s="1" t="str">
        <f>Table1367[[#This Row],[Manufacturer''s Category]]</f>
        <v>Cambridge</v>
      </c>
      <c r="S121" s="1"/>
      <c r="T121" s="1" t="e">
        <f t="shared" si="27"/>
        <v>#REF!</v>
      </c>
      <c r="U121" s="1"/>
    </row>
    <row r="122" spans="1:21" ht="42" customHeight="1" x14ac:dyDescent="0.3">
      <c r="A122" s="1" t="e">
        <f t="shared" si="22"/>
        <v>#REF!</v>
      </c>
      <c r="B122" s="5" t="e">
        <f t="shared" si="21"/>
        <v>#REF!</v>
      </c>
      <c r="C122" s="49" t="s">
        <v>471</v>
      </c>
      <c r="D122" s="46" t="s">
        <v>472</v>
      </c>
      <c r="E122" s="6">
        <v>3632</v>
      </c>
      <c r="F122" s="3">
        <v>6.3502879999999999</v>
      </c>
      <c r="G122" s="1" t="e">
        <f t="shared" si="23"/>
        <v>#REF!</v>
      </c>
      <c r="H122" s="1"/>
      <c r="I122" s="1" t="str">
        <f>Table1367[[#This Row],[Short Description]]</f>
        <v>QT-HCE</v>
      </c>
      <c r="J122" s="1" t="s">
        <v>473</v>
      </c>
      <c r="K122" s="1" t="s">
        <v>470</v>
      </c>
      <c r="L122" s="1" t="e">
        <f t="shared" si="24"/>
        <v>#REF!</v>
      </c>
      <c r="M122" s="1" t="s">
        <v>106</v>
      </c>
      <c r="N122" s="1" t="e">
        <f t="shared" si="25"/>
        <v>#REF!</v>
      </c>
      <c r="O122" s="1" t="s">
        <v>59</v>
      </c>
      <c r="P122" s="1" t="s">
        <v>165</v>
      </c>
      <c r="Q122" s="11" t="e">
        <f t="shared" si="26"/>
        <v>#REF!</v>
      </c>
      <c r="R122" s="1" t="str">
        <f>Table1367[[#This Row],[Manufacturer''s Category]]</f>
        <v>Cambridge</v>
      </c>
      <c r="S122" s="1"/>
      <c r="T122" s="1" t="e">
        <f t="shared" si="27"/>
        <v>#REF!</v>
      </c>
      <c r="U122" s="1"/>
    </row>
    <row r="123" spans="1:21" ht="42" customHeight="1" x14ac:dyDescent="0.3">
      <c r="A123" s="1" t="e">
        <f t="shared" si="22"/>
        <v>#REF!</v>
      </c>
      <c r="B123" s="5" t="e">
        <f t="shared" si="21"/>
        <v>#REF!</v>
      </c>
      <c r="C123" s="49" t="s">
        <v>474</v>
      </c>
      <c r="D123" s="46" t="s">
        <v>475</v>
      </c>
      <c r="E123" s="6">
        <v>270</v>
      </c>
      <c r="F123" s="3">
        <v>0.113398</v>
      </c>
      <c r="G123" s="1" t="e">
        <f t="shared" si="23"/>
        <v>#REF!</v>
      </c>
      <c r="H123" s="1"/>
      <c r="I123" s="1" t="str">
        <f>Table1367[[#This Row],[Short Description]]</f>
        <v>QT-RC2</v>
      </c>
      <c r="J123" s="1" t="s">
        <v>476</v>
      </c>
      <c r="K123" s="1" t="s">
        <v>121</v>
      </c>
      <c r="L123" s="1" t="e">
        <f t="shared" si="24"/>
        <v>#REF!</v>
      </c>
      <c r="M123" s="1" t="s">
        <v>106</v>
      </c>
      <c r="N123" s="1" t="e">
        <f t="shared" si="25"/>
        <v>#REF!</v>
      </c>
      <c r="O123" s="1" t="s">
        <v>75</v>
      </c>
      <c r="P123" s="1" t="s">
        <v>78</v>
      </c>
      <c r="Q123" s="11" t="e">
        <f t="shared" si="26"/>
        <v>#REF!</v>
      </c>
      <c r="R123" s="1" t="str">
        <f>Table1367[[#This Row],[Manufacturer''s Category]]</f>
        <v>Cambridge</v>
      </c>
      <c r="S123" s="1"/>
      <c r="T123" s="1" t="e">
        <f t="shared" si="27"/>
        <v>#REF!</v>
      </c>
      <c r="U123" s="1"/>
    </row>
    <row r="124" spans="1:21" ht="42" customHeight="1" x14ac:dyDescent="0.3">
      <c r="A124" s="1" t="e">
        <f t="shared" si="22"/>
        <v>#REF!</v>
      </c>
      <c r="B124" s="5" t="e">
        <f t="shared" si="21"/>
        <v>#REF!</v>
      </c>
      <c r="C124" s="49" t="s">
        <v>477</v>
      </c>
      <c r="D124" s="46" t="s">
        <v>478</v>
      </c>
      <c r="E124" s="6">
        <v>270</v>
      </c>
      <c r="F124" s="3">
        <v>0.113398</v>
      </c>
      <c r="G124" s="1" t="e">
        <f t="shared" si="23"/>
        <v>#REF!</v>
      </c>
      <c r="H124" s="1"/>
      <c r="I124" s="1" t="str">
        <f>Table1367[[#This Row],[Short Description]]</f>
        <v>QT-RC3</v>
      </c>
      <c r="J124" s="1" t="s">
        <v>479</v>
      </c>
      <c r="K124" s="1" t="s">
        <v>121</v>
      </c>
      <c r="L124" s="1" t="e">
        <f t="shared" si="24"/>
        <v>#REF!</v>
      </c>
      <c r="M124" s="1" t="s">
        <v>106</v>
      </c>
      <c r="N124" s="1" t="e">
        <f t="shared" si="25"/>
        <v>#REF!</v>
      </c>
      <c r="O124" s="1" t="s">
        <v>75</v>
      </c>
      <c r="P124" s="1" t="s">
        <v>78</v>
      </c>
      <c r="Q124" s="11" t="e">
        <f t="shared" si="26"/>
        <v>#REF!</v>
      </c>
      <c r="R124" s="1" t="str">
        <f>Table1367[[#This Row],[Manufacturer''s Category]]</f>
        <v>Cambridge</v>
      </c>
      <c r="S124" s="1"/>
      <c r="T124" s="1" t="e">
        <f t="shared" si="27"/>
        <v>#REF!</v>
      </c>
      <c r="U124" s="1"/>
    </row>
    <row r="125" spans="1:21" ht="42" customHeight="1" x14ac:dyDescent="0.3">
      <c r="A125" s="1" t="s">
        <v>0</v>
      </c>
      <c r="B125" s="5" t="e">
        <f t="shared" si="21"/>
        <v>#REF!</v>
      </c>
      <c r="C125" s="45" t="s">
        <v>573</v>
      </c>
      <c r="D125" s="46" t="s">
        <v>574</v>
      </c>
      <c r="E125" s="6">
        <v>616</v>
      </c>
      <c r="F125" s="3">
        <v>4.5999999999999996</v>
      </c>
      <c r="G125" s="1" t="s">
        <v>2</v>
      </c>
      <c r="H125" s="1"/>
      <c r="I125" s="1" t="s">
        <v>574</v>
      </c>
      <c r="J125" s="1" t="s">
        <v>575</v>
      </c>
      <c r="K125" s="1" t="s">
        <v>262</v>
      </c>
      <c r="L125" s="1" t="s">
        <v>4</v>
      </c>
      <c r="M125" s="1" t="s">
        <v>394</v>
      </c>
      <c r="N125" s="1" t="s">
        <v>3</v>
      </c>
      <c r="O125" s="1" t="s">
        <v>75</v>
      </c>
      <c r="P125" s="1" t="s">
        <v>78</v>
      </c>
      <c r="Q125" s="66" t="s">
        <v>7</v>
      </c>
      <c r="R125" s="1" t="s">
        <v>394</v>
      </c>
      <c r="S125" s="1"/>
      <c r="T125" s="1">
        <v>4911</v>
      </c>
      <c r="U125" s="1"/>
    </row>
    <row r="126" spans="1:21" ht="42" customHeight="1" x14ac:dyDescent="0.3">
      <c r="A126" s="1" t="s">
        <v>0</v>
      </c>
      <c r="B126" s="5" t="e">
        <f t="shared" si="21"/>
        <v>#REF!</v>
      </c>
      <c r="C126" s="45" t="s">
        <v>579</v>
      </c>
      <c r="D126" s="46" t="s">
        <v>580</v>
      </c>
      <c r="E126" s="6">
        <v>704</v>
      </c>
      <c r="F126" s="3">
        <v>6.1</v>
      </c>
      <c r="G126" s="1" t="s">
        <v>2</v>
      </c>
      <c r="H126" s="1"/>
      <c r="I126" s="1" t="s">
        <v>580</v>
      </c>
      <c r="J126" s="1" t="s">
        <v>581</v>
      </c>
      <c r="K126" s="1" t="s">
        <v>262</v>
      </c>
      <c r="L126" s="1" t="s">
        <v>4</v>
      </c>
      <c r="M126" s="1" t="s">
        <v>394</v>
      </c>
      <c r="N126" s="1" t="s">
        <v>3</v>
      </c>
      <c r="O126" s="1" t="s">
        <v>75</v>
      </c>
      <c r="P126" s="1" t="s">
        <v>78</v>
      </c>
      <c r="Q126" s="66" t="s">
        <v>7</v>
      </c>
      <c r="R126" s="1" t="s">
        <v>394</v>
      </c>
      <c r="S126" s="1"/>
      <c r="T126" s="1">
        <v>4911</v>
      </c>
      <c r="U126" s="1"/>
    </row>
    <row r="127" spans="1:21" ht="42" customHeight="1" x14ac:dyDescent="0.3">
      <c r="A127" s="1" t="s">
        <v>0</v>
      </c>
      <c r="B127" s="5" t="e">
        <f t="shared" si="21"/>
        <v>#REF!</v>
      </c>
      <c r="C127" s="45" t="s">
        <v>588</v>
      </c>
      <c r="D127" s="46" t="s">
        <v>589</v>
      </c>
      <c r="E127" s="6">
        <v>1432</v>
      </c>
      <c r="F127" s="3">
        <v>12.1</v>
      </c>
      <c r="G127" s="1" t="s">
        <v>2</v>
      </c>
      <c r="H127" s="1"/>
      <c r="I127" s="1" t="s">
        <v>589</v>
      </c>
      <c r="J127" s="1" t="s">
        <v>590</v>
      </c>
      <c r="K127" s="1" t="s">
        <v>262</v>
      </c>
      <c r="L127" s="1" t="s">
        <v>4</v>
      </c>
      <c r="M127" s="1" t="s">
        <v>394</v>
      </c>
      <c r="N127" s="1" t="s">
        <v>3</v>
      </c>
      <c r="O127" s="1" t="s">
        <v>75</v>
      </c>
      <c r="P127" s="1" t="s">
        <v>78</v>
      </c>
      <c r="Q127" s="66" t="s">
        <v>7</v>
      </c>
      <c r="R127" s="1" t="s">
        <v>394</v>
      </c>
      <c r="S127" s="1"/>
      <c r="T127" s="1">
        <v>4911</v>
      </c>
      <c r="U127" s="1"/>
    </row>
    <row r="128" spans="1:21" ht="42" customHeight="1" x14ac:dyDescent="0.3">
      <c r="A128" s="1" t="e">
        <f>Company</f>
        <v>#REF!</v>
      </c>
      <c r="B128" s="5" t="e">
        <f t="shared" si="21"/>
        <v>#REF!</v>
      </c>
      <c r="C128" s="45" t="s">
        <v>480</v>
      </c>
      <c r="D128" s="46" t="s">
        <v>481</v>
      </c>
      <c r="E128" s="6">
        <v>52</v>
      </c>
      <c r="F128" s="3">
        <v>0.113398</v>
      </c>
      <c r="G128" s="1" t="e">
        <f>WeightUOM</f>
        <v>#REF!</v>
      </c>
      <c r="H128" s="1"/>
      <c r="I128" s="1" t="str">
        <f>Table1367[[#This Row],[Short Description]]</f>
        <v>SP-1-2</v>
      </c>
      <c r="J128" s="1" t="s">
        <v>482</v>
      </c>
      <c r="K128" s="1" t="s">
        <v>121</v>
      </c>
      <c r="L128" s="1" t="e">
        <f>ItemStatus</f>
        <v>#REF!</v>
      </c>
      <c r="M128" s="1" t="s">
        <v>106</v>
      </c>
      <c r="N128" s="1" t="e">
        <f>EnergyStar</f>
        <v>#REF!</v>
      </c>
      <c r="O128" s="1" t="s">
        <v>75</v>
      </c>
      <c r="P128" s="1" t="s">
        <v>78</v>
      </c>
      <c r="Q128" s="11" t="e">
        <f>URL</f>
        <v>#REF!</v>
      </c>
      <c r="R128" s="1" t="str">
        <f>Table1367[[#This Row],[Manufacturer''s Category]]</f>
        <v>Cambridge</v>
      </c>
      <c r="S128" s="1"/>
      <c r="T128" s="1" t="e">
        <f>InfoComm_Number</f>
        <v>#REF!</v>
      </c>
      <c r="U128" s="1"/>
    </row>
    <row r="129" spans="1:21" ht="42" customHeight="1" x14ac:dyDescent="0.3">
      <c r="A129" s="1" t="e">
        <f>Company</f>
        <v>#REF!</v>
      </c>
      <c r="B129" s="5" t="e">
        <f t="shared" si="21"/>
        <v>#REF!</v>
      </c>
      <c r="C129" s="45" t="s">
        <v>483</v>
      </c>
      <c r="D129" s="46" t="s">
        <v>484</v>
      </c>
      <c r="E129" s="6">
        <v>64</v>
      </c>
      <c r="F129" s="3">
        <v>0.113398</v>
      </c>
      <c r="G129" s="1" t="e">
        <f>WeightUOM</f>
        <v>#REF!</v>
      </c>
      <c r="H129" s="1"/>
      <c r="I129" s="1" t="str">
        <f>Table1367[[#This Row],[Short Description]]</f>
        <v>SP-1-4</v>
      </c>
      <c r="J129" s="1" t="s">
        <v>485</v>
      </c>
      <c r="K129" s="1" t="s">
        <v>121</v>
      </c>
      <c r="L129" s="1" t="e">
        <f>ItemStatus</f>
        <v>#REF!</v>
      </c>
      <c r="M129" s="1" t="s">
        <v>106</v>
      </c>
      <c r="N129" s="1" t="e">
        <f>EnergyStar</f>
        <v>#REF!</v>
      </c>
      <c r="O129" s="1" t="s">
        <v>75</v>
      </c>
      <c r="P129" s="1" t="s">
        <v>78</v>
      </c>
      <c r="Q129" s="11" t="e">
        <f>URL</f>
        <v>#REF!</v>
      </c>
      <c r="R129" s="1" t="str">
        <f>Table1367[[#This Row],[Manufacturer''s Category]]</f>
        <v>Cambridge</v>
      </c>
      <c r="S129" s="1"/>
      <c r="T129" s="1" t="e">
        <f>InfoComm_Number</f>
        <v>#REF!</v>
      </c>
      <c r="U129" s="1"/>
    </row>
    <row r="130" spans="1:21" ht="42" customHeight="1" x14ac:dyDescent="0.3">
      <c r="A130" s="1" t="e">
        <f>Company</f>
        <v>#REF!</v>
      </c>
      <c r="B130" s="5" t="e">
        <f t="shared" ref="B130:B135" si="28">Effectivity_Date</f>
        <v>#REF!</v>
      </c>
      <c r="C130" s="45" t="s">
        <v>486</v>
      </c>
      <c r="D130" s="46" t="s">
        <v>487</v>
      </c>
      <c r="E130" s="6">
        <v>330</v>
      </c>
      <c r="F130" s="3">
        <v>1.360776</v>
      </c>
      <c r="G130" s="1" t="e">
        <f>WeightUOM</f>
        <v>#REF!</v>
      </c>
      <c r="H130" s="1"/>
      <c r="I130" s="1" t="str">
        <f>Table1367[[#This Row],[Short Description]]</f>
        <v>SQT-1</v>
      </c>
      <c r="J130" s="1" t="s">
        <v>488</v>
      </c>
      <c r="K130" s="1" t="s">
        <v>3513</v>
      </c>
      <c r="L130" s="1" t="e">
        <f>ItemStatus</f>
        <v>#REF!</v>
      </c>
      <c r="M130" s="1" t="s">
        <v>106</v>
      </c>
      <c r="N130" s="1" t="e">
        <f>EnergyStar</f>
        <v>#REF!</v>
      </c>
      <c r="O130" s="1" t="s">
        <v>75</v>
      </c>
      <c r="P130" s="1" t="s">
        <v>78</v>
      </c>
      <c r="Q130" s="11" t="e">
        <f>URL</f>
        <v>#REF!</v>
      </c>
      <c r="R130" s="1" t="str">
        <f>Table1367[[#This Row],[Manufacturer''s Category]]</f>
        <v>Cambridge</v>
      </c>
      <c r="S130" s="1"/>
      <c r="T130" s="1" t="e">
        <f>InfoComm_Number</f>
        <v>#REF!</v>
      </c>
      <c r="U130" s="1"/>
    </row>
    <row r="131" spans="1:21" ht="42" customHeight="1" x14ac:dyDescent="0.3">
      <c r="A131" s="1" t="e">
        <f>Company</f>
        <v>#REF!</v>
      </c>
      <c r="B131" s="5" t="e">
        <f t="shared" si="28"/>
        <v>#REF!</v>
      </c>
      <c r="C131" s="49" t="s">
        <v>489</v>
      </c>
      <c r="D131" s="46" t="s">
        <v>490</v>
      </c>
      <c r="E131" s="6">
        <v>122</v>
      </c>
      <c r="F131" s="3">
        <v>0.90718399999999999</v>
      </c>
      <c r="G131" s="1" t="e">
        <f>WeightUOM</f>
        <v>#REF!</v>
      </c>
      <c r="H131" s="1"/>
      <c r="I131" s="1" t="str">
        <f>Table1367[[#This Row],[Short Description]]</f>
        <v>SQT-E</v>
      </c>
      <c r="J131" s="1" t="s">
        <v>491</v>
      </c>
      <c r="K131" s="1" t="s">
        <v>3513</v>
      </c>
      <c r="L131" s="1" t="e">
        <f>ItemStatus</f>
        <v>#REF!</v>
      </c>
      <c r="M131" s="1" t="s">
        <v>106</v>
      </c>
      <c r="N131" s="1" t="e">
        <f>EnergyStar</f>
        <v>#REF!</v>
      </c>
      <c r="O131" s="1" t="s">
        <v>75</v>
      </c>
      <c r="P131" s="1" t="s">
        <v>78</v>
      </c>
      <c r="Q131" s="11" t="e">
        <f>URL</f>
        <v>#REF!</v>
      </c>
      <c r="R131" s="1" t="str">
        <f>Table1367[[#This Row],[Manufacturer''s Category]]</f>
        <v>Cambridge</v>
      </c>
      <c r="S131" s="1"/>
      <c r="T131" s="1" t="e">
        <f>InfoComm_Number</f>
        <v>#REF!</v>
      </c>
      <c r="U131" s="1"/>
    </row>
    <row r="132" spans="1:21" ht="42" customHeight="1" x14ac:dyDescent="0.3">
      <c r="A132" s="1" t="s">
        <v>0</v>
      </c>
      <c r="B132" s="5" t="e">
        <f t="shared" si="28"/>
        <v>#REF!</v>
      </c>
      <c r="C132" s="45" t="s">
        <v>3210</v>
      </c>
      <c r="D132" s="46" t="s">
        <v>3220</v>
      </c>
      <c r="E132" s="6">
        <v>1000</v>
      </c>
      <c r="F132" s="3"/>
      <c r="G132" s="1"/>
      <c r="H132" s="1"/>
      <c r="I132" s="1" t="s">
        <v>3220</v>
      </c>
      <c r="J132" s="1" t="s">
        <v>3214</v>
      </c>
      <c r="K132" s="1" t="s">
        <v>262</v>
      </c>
      <c r="L132" s="1" t="s">
        <v>4</v>
      </c>
      <c r="M132" s="1" t="s">
        <v>3218</v>
      </c>
      <c r="N132" s="1"/>
      <c r="O132" s="1" t="s">
        <v>56</v>
      </c>
      <c r="P132" s="1" t="s">
        <v>63</v>
      </c>
      <c r="Q132" s="66" t="s">
        <v>7</v>
      </c>
      <c r="R132" s="1" t="s">
        <v>3218</v>
      </c>
      <c r="S132" s="1"/>
      <c r="T132" s="1">
        <v>4911</v>
      </c>
      <c r="U132" s="1"/>
    </row>
    <row r="133" spans="1:21" ht="42" customHeight="1" x14ac:dyDescent="0.3">
      <c r="A133" s="1" t="s">
        <v>0</v>
      </c>
      <c r="B133" s="5" t="e">
        <f t="shared" si="28"/>
        <v>#REF!</v>
      </c>
      <c r="C133" s="45" t="s">
        <v>3211</v>
      </c>
      <c r="D133" s="46" t="s">
        <v>3221</v>
      </c>
      <c r="E133" s="6">
        <v>1300</v>
      </c>
      <c r="F133" s="3"/>
      <c r="G133" s="1"/>
      <c r="H133" s="1"/>
      <c r="I133" s="1" t="s">
        <v>3221</v>
      </c>
      <c r="J133" s="1" t="s">
        <v>3215</v>
      </c>
      <c r="K133" s="1" t="s">
        <v>262</v>
      </c>
      <c r="L133" s="1" t="s">
        <v>4</v>
      </c>
      <c r="M133" s="1" t="s">
        <v>3218</v>
      </c>
      <c r="N133" s="1"/>
      <c r="O133" s="1" t="s">
        <v>56</v>
      </c>
      <c r="P133" s="1" t="s">
        <v>63</v>
      </c>
      <c r="Q133" s="66" t="s">
        <v>7</v>
      </c>
      <c r="R133" s="1" t="s">
        <v>3218</v>
      </c>
      <c r="S133" s="1"/>
      <c r="T133" s="1">
        <v>4911</v>
      </c>
      <c r="U133" s="1"/>
    </row>
    <row r="134" spans="1:21" ht="42" customHeight="1" x14ac:dyDescent="0.3">
      <c r="A134" s="1" t="s">
        <v>0</v>
      </c>
      <c r="B134" s="5" t="e">
        <f t="shared" si="28"/>
        <v>#REF!</v>
      </c>
      <c r="C134" s="45" t="s">
        <v>3212</v>
      </c>
      <c r="D134" s="46" t="s">
        <v>3222</v>
      </c>
      <c r="E134" s="6">
        <v>1300</v>
      </c>
      <c r="F134" s="3"/>
      <c r="G134" s="1"/>
      <c r="H134" s="1"/>
      <c r="I134" s="1" t="s">
        <v>3222</v>
      </c>
      <c r="J134" s="1" t="s">
        <v>3216</v>
      </c>
      <c r="K134" s="1" t="s">
        <v>262</v>
      </c>
      <c r="L134" s="1" t="s">
        <v>4</v>
      </c>
      <c r="M134" s="1" t="s">
        <v>3218</v>
      </c>
      <c r="N134" s="1"/>
      <c r="O134" s="1" t="s">
        <v>56</v>
      </c>
      <c r="P134" s="1" t="s">
        <v>63</v>
      </c>
      <c r="Q134" s="66" t="s">
        <v>7</v>
      </c>
      <c r="R134" s="1" t="s">
        <v>3218</v>
      </c>
      <c r="S134" s="1"/>
      <c r="T134" s="1">
        <v>4911</v>
      </c>
      <c r="U134" s="1"/>
    </row>
    <row r="135" spans="1:21" ht="42" customHeight="1" x14ac:dyDescent="0.3">
      <c r="A135" s="1" t="s">
        <v>0</v>
      </c>
      <c r="B135" s="5" t="e">
        <f t="shared" si="28"/>
        <v>#REF!</v>
      </c>
      <c r="C135" s="45" t="s">
        <v>3213</v>
      </c>
      <c r="D135" s="46" t="s">
        <v>3223</v>
      </c>
      <c r="E135" s="6">
        <v>1700</v>
      </c>
      <c r="F135" s="3"/>
      <c r="G135" s="1"/>
      <c r="H135" s="1"/>
      <c r="I135" s="1" t="s">
        <v>3223</v>
      </c>
      <c r="J135" s="1" t="s">
        <v>3217</v>
      </c>
      <c r="K135" s="1" t="s">
        <v>262</v>
      </c>
      <c r="L135" s="1" t="s">
        <v>4</v>
      </c>
      <c r="M135" s="1" t="s">
        <v>3218</v>
      </c>
      <c r="N135" s="1"/>
      <c r="O135" s="1" t="s">
        <v>56</v>
      </c>
      <c r="P135" s="1" t="s">
        <v>63</v>
      </c>
      <c r="Q135" s="66" t="s">
        <v>7</v>
      </c>
      <c r="R135" s="1" t="s">
        <v>3218</v>
      </c>
      <c r="S135" s="1"/>
      <c r="T135" s="1">
        <v>4911</v>
      </c>
      <c r="U135" s="1"/>
    </row>
  </sheetData>
  <conditionalFormatting sqref="C1 C127:C1048576">
    <cfRule type="duplicateValues" dxfId="47" priority="4"/>
  </conditionalFormatting>
  <conditionalFormatting sqref="C2:C12 C15:C125">
    <cfRule type="duplicateValues" dxfId="46" priority="3"/>
  </conditionalFormatting>
  <conditionalFormatting sqref="C13:C14">
    <cfRule type="duplicateValues" dxfId="45" priority="2"/>
  </conditionalFormatting>
  <conditionalFormatting sqref="C126">
    <cfRule type="duplicateValues" dxfId="44" priority="1"/>
  </conditionalFormatting>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ABA4-0F43-4B81-B899-3D646E07A045}">
  <dimension ref="A1:X48"/>
  <sheetViews>
    <sheetView workbookViewId="0">
      <pane xSplit="4" ySplit="1" topLeftCell="E2" activePane="bottomRight" state="frozen"/>
      <selection pane="topRight" activeCell="E1" sqref="E1"/>
      <selection pane="bottomLeft" activeCell="A2" sqref="A2"/>
      <selection pane="bottomRight" activeCell="P4" sqref="P4"/>
    </sheetView>
  </sheetViews>
  <sheetFormatPr defaultColWidth="8.88671875" defaultRowHeight="13.8" x14ac:dyDescent="0.3"/>
  <cols>
    <col min="1" max="1" width="17.5546875" style="1" customWidth="1"/>
    <col min="2" max="2" width="16.21875" style="1" customWidth="1"/>
    <col min="3" max="3" width="15.5546875" style="2" customWidth="1"/>
    <col min="4" max="4" width="26.5546875" style="1" customWidth="1"/>
    <col min="5" max="5" width="11.109375" style="1" customWidth="1"/>
    <col min="6" max="6" width="14" style="1" customWidth="1"/>
    <col min="7" max="7" width="14" style="3" hidden="1" customWidth="1"/>
    <col min="8" max="8" width="14.109375" style="1" hidden="1" customWidth="1"/>
    <col min="9" max="9" width="14.5546875" style="1" hidden="1" customWidth="1"/>
    <col min="10" max="10" width="20.109375" style="1" customWidth="1"/>
    <col min="11" max="11" width="56.33203125" style="1" customWidth="1"/>
    <col min="12" max="12" width="24.33203125" style="1" customWidth="1"/>
    <col min="13" max="13" width="10.5546875" style="1" customWidth="1"/>
    <col min="14" max="14" width="17" style="1" customWidth="1"/>
    <col min="15" max="15" width="15.33203125" style="1" customWidth="1"/>
    <col min="16" max="16" width="12" style="1" customWidth="1"/>
    <col min="17" max="17" width="16.5546875" style="1" customWidth="1"/>
    <col min="18" max="18" width="22.88671875" style="1" customWidth="1"/>
    <col min="19" max="19" width="18" style="1" bestFit="1" customWidth="1"/>
    <col min="20" max="20" width="21" style="1" customWidth="1"/>
    <col min="21" max="22" width="15.33203125" style="1" customWidth="1"/>
    <col min="23" max="23" width="20.44140625" style="1" customWidth="1"/>
    <col min="24" max="24" width="45" style="1" customWidth="1"/>
    <col min="25" max="16384" width="8.88671875" style="1"/>
  </cols>
  <sheetData>
    <row r="1" spans="1:24" s="17" customFormat="1" ht="46.8" x14ac:dyDescent="0.3">
      <c r="A1" s="17" t="s">
        <v>8</v>
      </c>
      <c r="B1" s="17" t="s">
        <v>9</v>
      </c>
      <c r="C1" s="18" t="s">
        <v>10</v>
      </c>
      <c r="D1" s="17" t="s">
        <v>11</v>
      </c>
      <c r="E1" s="17" t="s">
        <v>12</v>
      </c>
      <c r="F1" s="17" t="s">
        <v>13</v>
      </c>
      <c r="G1" s="16" t="s">
        <v>23</v>
      </c>
      <c r="H1" s="17" t="s">
        <v>24</v>
      </c>
      <c r="I1" s="17" t="s">
        <v>492</v>
      </c>
      <c r="J1" s="17" t="s">
        <v>26</v>
      </c>
      <c r="K1" s="17" t="s">
        <v>27</v>
      </c>
      <c r="L1" s="17" t="s">
        <v>28</v>
      </c>
      <c r="M1" s="17" t="s">
        <v>31</v>
      </c>
      <c r="N1" s="17" t="s">
        <v>32</v>
      </c>
      <c r="O1" s="17" t="s">
        <v>43</v>
      </c>
      <c r="P1" s="17" t="s">
        <v>44</v>
      </c>
      <c r="Q1" s="17" t="s">
        <v>45</v>
      </c>
      <c r="R1" s="17" t="s">
        <v>46</v>
      </c>
      <c r="S1" s="17" t="s">
        <v>47</v>
      </c>
      <c r="T1" s="17" t="s">
        <v>48</v>
      </c>
      <c r="U1" s="17" t="s">
        <v>49</v>
      </c>
      <c r="V1" s="17" t="s">
        <v>50</v>
      </c>
      <c r="W1" s="17" t="s">
        <v>51</v>
      </c>
      <c r="X1" s="17" t="s">
        <v>52</v>
      </c>
    </row>
    <row r="2" spans="1:24" ht="42" customHeight="1" x14ac:dyDescent="0.3">
      <c r="A2" s="1" t="e">
        <f t="shared" ref="A2:A41" si="0">Company</f>
        <v>#REF!</v>
      </c>
      <c r="B2" s="5" t="e">
        <f t="shared" ref="B2:B48" si="1">Effectivity_Date</f>
        <v>#REF!</v>
      </c>
      <c r="C2" s="2" t="s">
        <v>494</v>
      </c>
      <c r="D2" s="7" t="s">
        <v>495</v>
      </c>
      <c r="E2" s="7" t="s">
        <v>55</v>
      </c>
      <c r="F2" s="8">
        <v>550</v>
      </c>
      <c r="H2" s="1" t="e">
        <f>WeightUOM</f>
        <v>#REF!</v>
      </c>
      <c r="J2" s="1" t="str">
        <f>Table19[[#This Row],[Short Description]]</f>
        <v>AMP-D225H</v>
      </c>
      <c r="K2" s="1" t="s">
        <v>496</v>
      </c>
      <c r="L2" s="1" t="s">
        <v>497</v>
      </c>
      <c r="M2" s="1" t="e">
        <f>ItemStatus</f>
        <v>#REF!</v>
      </c>
      <c r="N2" s="1" t="s">
        <v>394</v>
      </c>
      <c r="O2" s="1" t="e">
        <f>Freight</f>
        <v>#REF!</v>
      </c>
      <c r="P2" s="1" t="e">
        <f>DropShip</f>
        <v>#REF!</v>
      </c>
      <c r="Q2" s="1" t="e">
        <f>EnergyStar</f>
        <v>#REF!</v>
      </c>
      <c r="R2" s="1" t="s">
        <v>75</v>
      </c>
      <c r="S2" s="1" t="s">
        <v>263</v>
      </c>
      <c r="T2" s="11" t="e">
        <f>URL</f>
        <v>#REF!</v>
      </c>
      <c r="U2" s="1" t="str">
        <f>Table19[[#This Row],[Manufacturer''s Category]]</f>
        <v>Biamp</v>
      </c>
      <c r="W2" s="1" t="e">
        <f>InfoComm_Number</f>
        <v>#REF!</v>
      </c>
    </row>
    <row r="3" spans="1:24" ht="42" customHeight="1" x14ac:dyDescent="0.3">
      <c r="A3" s="1" t="e">
        <f t="shared" si="0"/>
        <v>#REF!</v>
      </c>
      <c r="B3" s="5" t="e">
        <f t="shared" si="1"/>
        <v>#REF!</v>
      </c>
      <c r="C3" s="2" t="s">
        <v>500</v>
      </c>
      <c r="D3" s="7" t="s">
        <v>501</v>
      </c>
      <c r="E3" s="7" t="s">
        <v>55</v>
      </c>
      <c r="F3" s="8">
        <v>12</v>
      </c>
      <c r="G3" s="4">
        <v>0.05</v>
      </c>
      <c r="H3" s="1" t="e">
        <f>WeightUOM</f>
        <v>#REF!</v>
      </c>
      <c r="J3" s="1" t="str">
        <f>Table19[[#This Row],[Short Description]]</f>
        <v>BUZZ19</v>
      </c>
      <c r="K3" s="1" t="s">
        <v>502</v>
      </c>
      <c r="L3" s="1" t="s">
        <v>498</v>
      </c>
      <c r="M3" s="1" t="e">
        <f>ItemStatus</f>
        <v>#REF!</v>
      </c>
      <c r="N3" s="1" t="s">
        <v>394</v>
      </c>
      <c r="O3" s="1" t="e">
        <f>Freight</f>
        <v>#REF!</v>
      </c>
      <c r="P3" s="1" t="e">
        <f>DropShip</f>
        <v>#REF!</v>
      </c>
      <c r="Q3" s="1" t="e">
        <f>EnergyStar</f>
        <v>#REF!</v>
      </c>
      <c r="R3" s="1" t="s">
        <v>75</v>
      </c>
      <c r="S3" s="1" t="s">
        <v>78</v>
      </c>
      <c r="T3" s="11" t="e">
        <f>URL</f>
        <v>#REF!</v>
      </c>
      <c r="U3" s="1" t="str">
        <f>Table19[[#This Row],[Manufacturer''s Category]]</f>
        <v>Biamp</v>
      </c>
      <c r="W3" s="1" t="e">
        <f>InfoComm_Number</f>
        <v>#REF!</v>
      </c>
    </row>
    <row r="4" spans="1:24" ht="42" customHeight="1" x14ac:dyDescent="0.3">
      <c r="A4" s="1" t="e">
        <f t="shared" si="0"/>
        <v>#REF!</v>
      </c>
      <c r="B4" s="5" t="e">
        <f t="shared" si="1"/>
        <v>#REF!</v>
      </c>
      <c r="C4" s="2" t="s">
        <v>503</v>
      </c>
      <c r="D4" s="7" t="s">
        <v>504</v>
      </c>
      <c r="E4" s="7" t="s">
        <v>55</v>
      </c>
      <c r="F4" s="8">
        <v>74</v>
      </c>
      <c r="G4" s="3">
        <v>0.5</v>
      </c>
      <c r="H4" s="1" t="e">
        <f>WeightUOM</f>
        <v>#REF!</v>
      </c>
      <c r="J4" s="1" t="str">
        <f>Table19[[#This Row],[Short Description]]</f>
        <v>BUZZSTOP-MKIII</v>
      </c>
      <c r="K4" s="1" t="s">
        <v>505</v>
      </c>
      <c r="L4" s="1" t="s">
        <v>498</v>
      </c>
      <c r="M4" s="1" t="e">
        <f>ItemStatus</f>
        <v>#REF!</v>
      </c>
      <c r="N4" s="1" t="s">
        <v>394</v>
      </c>
      <c r="O4" s="1" t="e">
        <f>Freight</f>
        <v>#REF!</v>
      </c>
      <c r="P4" s="1" t="e">
        <f>DropShip</f>
        <v>#REF!</v>
      </c>
      <c r="Q4" s="1" t="e">
        <f>EnergyStar</f>
        <v>#REF!</v>
      </c>
      <c r="R4" s="1" t="s">
        <v>75</v>
      </c>
      <c r="S4" s="1" t="s">
        <v>78</v>
      </c>
      <c r="T4" s="11" t="e">
        <f>URL</f>
        <v>#REF!</v>
      </c>
      <c r="U4" s="1" t="str">
        <f>Table19[[#This Row],[Manufacturer''s Category]]</f>
        <v>Biamp</v>
      </c>
      <c r="W4" s="1" t="e">
        <f>InfoComm_Number</f>
        <v>#REF!</v>
      </c>
    </row>
    <row r="5" spans="1:24" ht="42" customHeight="1" x14ac:dyDescent="0.3">
      <c r="A5" s="1" t="e">
        <f t="shared" si="0"/>
        <v>#REF!</v>
      </c>
      <c r="B5" s="5" t="e">
        <f t="shared" si="1"/>
        <v>#REF!</v>
      </c>
      <c r="C5" s="2" t="s">
        <v>3529</v>
      </c>
      <c r="D5" s="7" t="s">
        <v>3530</v>
      </c>
      <c r="E5" s="7" t="s">
        <v>55</v>
      </c>
      <c r="F5" s="8">
        <v>650</v>
      </c>
      <c r="H5" s="1" t="s">
        <v>3331</v>
      </c>
      <c r="I5" s="1" t="s">
        <v>3331</v>
      </c>
      <c r="J5" s="1" t="s">
        <v>3530</v>
      </c>
      <c r="K5" s="1" t="s">
        <v>3531</v>
      </c>
      <c r="L5" s="1" t="s">
        <v>3287</v>
      </c>
      <c r="M5" s="1" t="s">
        <v>4</v>
      </c>
      <c r="N5" s="1" t="s">
        <v>3532</v>
      </c>
      <c r="O5" s="1" t="s">
        <v>6</v>
      </c>
      <c r="P5" s="1" t="s">
        <v>75</v>
      </c>
      <c r="Q5" s="1" t="s">
        <v>75</v>
      </c>
      <c r="R5" s="1" t="s">
        <v>75</v>
      </c>
      <c r="S5" s="1" t="s">
        <v>78</v>
      </c>
      <c r="T5" s="11" t="s">
        <v>7</v>
      </c>
      <c r="U5" s="1" t="s">
        <v>3532</v>
      </c>
      <c r="V5" s="1" t="s">
        <v>3331</v>
      </c>
      <c r="W5" s="1">
        <v>4911</v>
      </c>
      <c r="X5" s="1" t="s">
        <v>3533</v>
      </c>
    </row>
    <row r="6" spans="1:24" ht="42" customHeight="1" x14ac:dyDescent="0.3">
      <c r="A6" s="1" t="e">
        <f t="shared" si="0"/>
        <v>#REF!</v>
      </c>
      <c r="B6" s="5" t="e">
        <f t="shared" si="1"/>
        <v>#REF!</v>
      </c>
      <c r="C6" s="2" t="s">
        <v>3534</v>
      </c>
      <c r="D6" s="7" t="s">
        <v>3535</v>
      </c>
      <c r="E6" s="7" t="s">
        <v>55</v>
      </c>
      <c r="F6" s="8">
        <v>1300</v>
      </c>
      <c r="H6" s="1" t="s">
        <v>3331</v>
      </c>
      <c r="I6" s="1" t="s">
        <v>3331</v>
      </c>
      <c r="J6" s="1" t="s">
        <v>3535</v>
      </c>
      <c r="K6" s="1" t="s">
        <v>3536</v>
      </c>
      <c r="L6" s="1" t="s">
        <v>3287</v>
      </c>
      <c r="M6" s="1" t="s">
        <v>4</v>
      </c>
      <c r="N6" s="1" t="s">
        <v>3532</v>
      </c>
      <c r="O6" s="1" t="s">
        <v>6</v>
      </c>
      <c r="P6" s="1" t="s">
        <v>75</v>
      </c>
      <c r="Q6" s="1" t="s">
        <v>75</v>
      </c>
      <c r="R6" s="1" t="s">
        <v>75</v>
      </c>
      <c r="S6" s="1" t="s">
        <v>78</v>
      </c>
      <c r="T6" s="62" t="s">
        <v>7</v>
      </c>
      <c r="U6" s="1" t="s">
        <v>3532</v>
      </c>
      <c r="V6" s="1" t="s">
        <v>3331</v>
      </c>
      <c r="W6" s="1">
        <v>4911</v>
      </c>
      <c r="X6" s="1" t="s">
        <v>3533</v>
      </c>
    </row>
    <row r="7" spans="1:24" ht="42" customHeight="1" x14ac:dyDescent="0.3">
      <c r="A7" s="1" t="e">
        <f t="shared" si="0"/>
        <v>#REF!</v>
      </c>
      <c r="B7" s="5" t="e">
        <f t="shared" si="1"/>
        <v>#REF!</v>
      </c>
      <c r="C7" s="2" t="s">
        <v>3138</v>
      </c>
      <c r="D7" s="7" t="s">
        <v>3139</v>
      </c>
      <c r="E7" s="7" t="s">
        <v>55</v>
      </c>
      <c r="F7" s="8">
        <v>140</v>
      </c>
      <c r="H7" s="1" t="e">
        <f>WeightUOM</f>
        <v>#REF!</v>
      </c>
      <c r="J7" s="1" t="str">
        <f>Table19[[#This Row],[Short Description]]</f>
        <v>CM10TB White</v>
      </c>
      <c r="K7" s="1" t="s">
        <v>3158</v>
      </c>
      <c r="L7" s="1" t="s">
        <v>3159</v>
      </c>
      <c r="M7" s="1" t="e">
        <f>ItemStatus</f>
        <v>#REF!</v>
      </c>
      <c r="N7" s="1" t="s">
        <v>394</v>
      </c>
      <c r="O7" s="1" t="e">
        <f>Freight</f>
        <v>#REF!</v>
      </c>
      <c r="P7" s="1" t="e">
        <f>DropShip</f>
        <v>#REF!</v>
      </c>
      <c r="Q7" s="1" t="e">
        <f>EnergyStar</f>
        <v>#REF!</v>
      </c>
      <c r="R7" s="1" t="s">
        <v>75</v>
      </c>
      <c r="S7" s="1" t="s">
        <v>78</v>
      </c>
      <c r="T7" s="11" t="e">
        <f>URL</f>
        <v>#REF!</v>
      </c>
      <c r="U7" s="1" t="str">
        <f>Table19[[#This Row],[Manufacturer''s Category]]</f>
        <v>Biamp</v>
      </c>
      <c r="W7" s="1" t="e">
        <f>InfoComm_Number</f>
        <v>#REF!</v>
      </c>
    </row>
    <row r="8" spans="1:24" ht="42" customHeight="1" x14ac:dyDescent="0.3">
      <c r="A8" s="1" t="e">
        <f t="shared" si="0"/>
        <v>#REF!</v>
      </c>
      <c r="B8" s="5" t="e">
        <f t="shared" si="1"/>
        <v>#REF!</v>
      </c>
      <c r="C8" s="2" t="s">
        <v>506</v>
      </c>
      <c r="D8" s="7" t="s">
        <v>507</v>
      </c>
      <c r="E8" s="7" t="s">
        <v>55</v>
      </c>
      <c r="F8" s="8">
        <v>200</v>
      </c>
      <c r="G8" s="3">
        <v>0.16</v>
      </c>
      <c r="H8" s="1" t="e">
        <f>WeightUOM</f>
        <v>#REF!</v>
      </c>
      <c r="J8" s="1" t="str">
        <f>Table19[[#This Row],[Short Description]]</f>
        <v>D-ALINP</v>
      </c>
      <c r="K8" s="1" t="s">
        <v>508</v>
      </c>
      <c r="L8" s="1" t="s">
        <v>493</v>
      </c>
      <c r="M8" s="1" t="e">
        <f>ItemStatus</f>
        <v>#REF!</v>
      </c>
      <c r="N8" s="1" t="s">
        <v>394</v>
      </c>
      <c r="O8" s="1" t="e">
        <f>Freight</f>
        <v>#REF!</v>
      </c>
      <c r="P8" s="1" t="e">
        <f>DropShip</f>
        <v>#REF!</v>
      </c>
      <c r="Q8" s="1" t="e">
        <f>EnergyStar</f>
        <v>#REF!</v>
      </c>
      <c r="R8" s="1" t="s">
        <v>75</v>
      </c>
      <c r="S8" s="1" t="s">
        <v>78</v>
      </c>
      <c r="T8" s="11" t="e">
        <f>URL</f>
        <v>#REF!</v>
      </c>
      <c r="U8" s="1" t="str">
        <f>Table19[[#This Row],[Manufacturer''s Category]]</f>
        <v>Biamp</v>
      </c>
      <c r="W8" s="1" t="e">
        <f>InfoComm_Number</f>
        <v>#REF!</v>
      </c>
    </row>
    <row r="9" spans="1:24" ht="42" customHeight="1" x14ac:dyDescent="0.3">
      <c r="A9" s="1" t="e">
        <f t="shared" si="0"/>
        <v>#REF!</v>
      </c>
      <c r="B9" s="5" t="e">
        <f t="shared" si="1"/>
        <v>#REF!</v>
      </c>
      <c r="C9" s="2" t="s">
        <v>3140</v>
      </c>
      <c r="D9" s="7" t="s">
        <v>3141</v>
      </c>
      <c r="E9" s="7" t="s">
        <v>55</v>
      </c>
      <c r="F9" s="8">
        <v>190</v>
      </c>
      <c r="H9" s="1" t="e">
        <f>WeightUOM</f>
        <v>#REF!</v>
      </c>
      <c r="J9" s="1" t="str">
        <f>Table19[[#This Row],[Short Description]]</f>
        <v>DC220T White</v>
      </c>
      <c r="K9" s="1" t="s">
        <v>3160</v>
      </c>
      <c r="L9" s="1" t="s">
        <v>3159</v>
      </c>
      <c r="M9" s="1" t="e">
        <f>ItemStatus</f>
        <v>#REF!</v>
      </c>
      <c r="N9" s="1" t="s">
        <v>394</v>
      </c>
      <c r="O9" s="1" t="e">
        <f>Freight</f>
        <v>#REF!</v>
      </c>
      <c r="P9" s="1" t="e">
        <f>DropShip</f>
        <v>#REF!</v>
      </c>
      <c r="Q9" s="1" t="e">
        <f>EnergyStar</f>
        <v>#REF!</v>
      </c>
      <c r="R9" s="1" t="s">
        <v>75</v>
      </c>
      <c r="S9" s="1" t="s">
        <v>78</v>
      </c>
      <c r="T9" s="11" t="e">
        <f>URL</f>
        <v>#REF!</v>
      </c>
      <c r="U9" s="1" t="str">
        <f>Table19[[#This Row],[Manufacturer''s Category]]</f>
        <v>Biamp</v>
      </c>
      <c r="W9" s="1" t="e">
        <f>InfoComm_Number</f>
        <v>#REF!</v>
      </c>
    </row>
    <row r="10" spans="1:24" ht="42" customHeight="1" x14ac:dyDescent="0.3">
      <c r="A10" s="1" t="e">
        <f t="shared" si="0"/>
        <v>#REF!</v>
      </c>
      <c r="B10" s="5" t="e">
        <f t="shared" si="1"/>
        <v>#REF!</v>
      </c>
      <c r="C10" s="2" t="s">
        <v>3284</v>
      </c>
      <c r="D10" s="7" t="s">
        <v>3285</v>
      </c>
      <c r="E10" s="7" t="s">
        <v>55</v>
      </c>
      <c r="F10" s="8">
        <v>190</v>
      </c>
      <c r="G10" s="3">
        <v>16.399999999999999</v>
      </c>
      <c r="H10" s="1" t="s">
        <v>2</v>
      </c>
      <c r="J10" s="1" t="s">
        <v>3285</v>
      </c>
      <c r="K10" s="1" t="s">
        <v>3286</v>
      </c>
      <c r="L10" s="1" t="s">
        <v>3159</v>
      </c>
      <c r="M10" s="1" t="s">
        <v>4</v>
      </c>
      <c r="N10" s="1" t="s">
        <v>3287</v>
      </c>
      <c r="O10" s="1" t="s">
        <v>6</v>
      </c>
      <c r="P10" s="1" t="s">
        <v>75</v>
      </c>
      <c r="Q10" s="1" t="s">
        <v>75</v>
      </c>
      <c r="R10" s="1" t="s">
        <v>75</v>
      </c>
      <c r="S10" s="1" t="s">
        <v>78</v>
      </c>
      <c r="T10" s="11" t="s">
        <v>3236</v>
      </c>
      <c r="U10" s="1" t="s">
        <v>394</v>
      </c>
      <c r="W10" s="1">
        <v>4911</v>
      </c>
    </row>
    <row r="11" spans="1:24" ht="42" customHeight="1" x14ac:dyDescent="0.3">
      <c r="A11" s="1" t="e">
        <f t="shared" si="0"/>
        <v>#REF!</v>
      </c>
      <c r="B11" s="5" t="e">
        <f t="shared" si="1"/>
        <v>#REF!</v>
      </c>
      <c r="C11" s="39" t="s">
        <v>509</v>
      </c>
      <c r="D11" s="7" t="s">
        <v>510</v>
      </c>
      <c r="E11" s="7" t="s">
        <v>55</v>
      </c>
      <c r="F11" s="8">
        <v>194</v>
      </c>
      <c r="G11" s="3">
        <v>7.0000000000000007E-2</v>
      </c>
      <c r="H11" s="1" t="e">
        <f t="shared" ref="H11:H40" si="2">WeightUOM</f>
        <v>#REF!</v>
      </c>
      <c r="J11" s="1" t="str">
        <f>Table19[[#This Row],[Short Description]]</f>
        <v>D-DIWAC</v>
      </c>
      <c r="K11" s="1" t="s">
        <v>511</v>
      </c>
      <c r="L11" s="1" t="s">
        <v>493</v>
      </c>
      <c r="M11" s="1" t="e">
        <f t="shared" ref="M11:M40" si="3">ItemStatus</f>
        <v>#REF!</v>
      </c>
      <c r="N11" s="1" t="s">
        <v>394</v>
      </c>
      <c r="O11" s="1" t="e">
        <f t="shared" ref="O11:O40" si="4">Freight</f>
        <v>#REF!</v>
      </c>
      <c r="P11" s="1" t="e">
        <f t="shared" ref="P11:P40" si="5">DropShip</f>
        <v>#REF!</v>
      </c>
      <c r="Q11" s="1" t="e">
        <f t="shared" ref="Q11:Q40" si="6">EnergyStar</f>
        <v>#REF!</v>
      </c>
      <c r="R11" s="1" t="s">
        <v>75</v>
      </c>
      <c r="S11" s="1" t="s">
        <v>78</v>
      </c>
      <c r="T11" s="11" t="e">
        <f t="shared" ref="T11:T40" si="7">URL</f>
        <v>#REF!</v>
      </c>
      <c r="U11" s="1" t="str">
        <f>Table19[[#This Row],[Manufacturer''s Category]]</f>
        <v>Biamp</v>
      </c>
      <c r="W11" s="1" t="e">
        <f t="shared" ref="W11:W40" si="8">InfoComm_Number</f>
        <v>#REF!</v>
      </c>
    </row>
    <row r="12" spans="1:24" ht="42" customHeight="1" x14ac:dyDescent="0.3">
      <c r="A12" s="1" t="e">
        <f t="shared" si="0"/>
        <v>#REF!</v>
      </c>
      <c r="B12" s="5" t="e">
        <f t="shared" si="1"/>
        <v>#REF!</v>
      </c>
      <c r="C12" s="56" t="s">
        <v>512</v>
      </c>
      <c r="D12" s="7" t="s">
        <v>513</v>
      </c>
      <c r="E12" s="7" t="s">
        <v>55</v>
      </c>
      <c r="F12" s="8">
        <v>80</v>
      </c>
      <c r="G12" s="3">
        <v>0.38</v>
      </c>
      <c r="H12" s="1" t="e">
        <f t="shared" si="2"/>
        <v>#REF!</v>
      </c>
      <c r="J12" s="1" t="str">
        <f>Table19[[#This Row],[Short Description]]</f>
        <v>D-VOL120</v>
      </c>
      <c r="K12" s="1" t="s">
        <v>514</v>
      </c>
      <c r="L12" s="1" t="s">
        <v>493</v>
      </c>
      <c r="M12" s="1" t="e">
        <f t="shared" si="3"/>
        <v>#REF!</v>
      </c>
      <c r="N12" s="1" t="s">
        <v>394</v>
      </c>
      <c r="O12" s="1" t="e">
        <f t="shared" si="4"/>
        <v>#REF!</v>
      </c>
      <c r="P12" s="1" t="e">
        <f t="shared" si="5"/>
        <v>#REF!</v>
      </c>
      <c r="Q12" s="1" t="e">
        <f t="shared" si="6"/>
        <v>#REF!</v>
      </c>
      <c r="R12" s="1" t="s">
        <v>75</v>
      </c>
      <c r="S12" s="1" t="s">
        <v>78</v>
      </c>
      <c r="T12" s="11" t="e">
        <f t="shared" si="7"/>
        <v>#REF!</v>
      </c>
      <c r="U12" s="1" t="str">
        <f>Table19[[#This Row],[Manufacturer''s Category]]</f>
        <v>Biamp</v>
      </c>
      <c r="W12" s="1" t="e">
        <f t="shared" si="8"/>
        <v>#REF!</v>
      </c>
    </row>
    <row r="13" spans="1:24" ht="42" customHeight="1" x14ac:dyDescent="0.3">
      <c r="A13" s="1" t="e">
        <f t="shared" si="0"/>
        <v>#REF!</v>
      </c>
      <c r="B13" s="5" t="e">
        <f t="shared" si="1"/>
        <v>#REF!</v>
      </c>
      <c r="C13" s="39" t="s">
        <v>515</v>
      </c>
      <c r="D13" s="7" t="s">
        <v>516</v>
      </c>
      <c r="E13" s="7" t="s">
        <v>55</v>
      </c>
      <c r="F13" s="8">
        <v>44</v>
      </c>
      <c r="G13" s="3">
        <v>0.27</v>
      </c>
      <c r="H13" s="1" t="e">
        <f t="shared" si="2"/>
        <v>#REF!</v>
      </c>
      <c r="J13" s="1" t="str">
        <f>Table19[[#This Row],[Short Description]]</f>
        <v>D-VOL30</v>
      </c>
      <c r="K13" s="1" t="s">
        <v>517</v>
      </c>
      <c r="L13" s="1" t="s">
        <v>493</v>
      </c>
      <c r="M13" s="1" t="e">
        <f t="shared" si="3"/>
        <v>#REF!</v>
      </c>
      <c r="N13" s="1" t="s">
        <v>394</v>
      </c>
      <c r="O13" s="1" t="e">
        <f t="shared" si="4"/>
        <v>#REF!</v>
      </c>
      <c r="P13" s="1" t="e">
        <f t="shared" si="5"/>
        <v>#REF!</v>
      </c>
      <c r="Q13" s="1" t="e">
        <f t="shared" si="6"/>
        <v>#REF!</v>
      </c>
      <c r="R13" s="1" t="s">
        <v>75</v>
      </c>
      <c r="S13" s="1" t="s">
        <v>78</v>
      </c>
      <c r="T13" s="11" t="e">
        <f t="shared" si="7"/>
        <v>#REF!</v>
      </c>
      <c r="U13" s="1" t="str">
        <f>Table19[[#This Row],[Manufacturer''s Category]]</f>
        <v>Biamp</v>
      </c>
      <c r="W13" s="1" t="e">
        <f t="shared" si="8"/>
        <v>#REF!</v>
      </c>
    </row>
    <row r="14" spans="1:24" ht="42" customHeight="1" x14ac:dyDescent="0.3">
      <c r="A14" s="1" t="e">
        <f t="shared" si="0"/>
        <v>#REF!</v>
      </c>
      <c r="B14" s="5" t="e">
        <f t="shared" si="1"/>
        <v>#REF!</v>
      </c>
      <c r="C14" s="39" t="s">
        <v>518</v>
      </c>
      <c r="D14" s="7" t="s">
        <v>519</v>
      </c>
      <c r="E14" s="7" t="s">
        <v>55</v>
      </c>
      <c r="F14" s="8">
        <v>64</v>
      </c>
      <c r="G14" s="3">
        <v>0.38</v>
      </c>
      <c r="H14" s="1" t="e">
        <f t="shared" si="2"/>
        <v>#REF!</v>
      </c>
      <c r="J14" s="1" t="str">
        <f>Table19[[#This Row],[Short Description]]</f>
        <v>D-VOL60</v>
      </c>
      <c r="K14" s="1" t="s">
        <v>520</v>
      </c>
      <c r="L14" s="1" t="s">
        <v>493</v>
      </c>
      <c r="M14" s="1" t="e">
        <f t="shared" si="3"/>
        <v>#REF!</v>
      </c>
      <c r="N14" s="1" t="s">
        <v>394</v>
      </c>
      <c r="O14" s="1" t="e">
        <f t="shared" si="4"/>
        <v>#REF!</v>
      </c>
      <c r="P14" s="1" t="e">
        <f t="shared" si="5"/>
        <v>#REF!</v>
      </c>
      <c r="Q14" s="1" t="e">
        <f t="shared" si="6"/>
        <v>#REF!</v>
      </c>
      <c r="R14" s="1" t="s">
        <v>75</v>
      </c>
      <c r="S14" s="1" t="s">
        <v>78</v>
      </c>
      <c r="T14" s="11" t="e">
        <f t="shared" si="7"/>
        <v>#REF!</v>
      </c>
      <c r="U14" s="1" t="str">
        <f>Table19[[#This Row],[Manufacturer''s Category]]</f>
        <v>Biamp</v>
      </c>
      <c r="W14" s="1" t="e">
        <f t="shared" si="8"/>
        <v>#REF!</v>
      </c>
    </row>
    <row r="15" spans="1:24" ht="42" customHeight="1" x14ac:dyDescent="0.3">
      <c r="A15" s="1" t="e">
        <f t="shared" si="0"/>
        <v>#REF!</v>
      </c>
      <c r="B15" s="5" t="e">
        <f t="shared" si="1"/>
        <v>#REF!</v>
      </c>
      <c r="C15" s="2" t="s">
        <v>3150</v>
      </c>
      <c r="D15" s="7" t="s">
        <v>3151</v>
      </c>
      <c r="E15" s="7" t="s">
        <v>55</v>
      </c>
      <c r="F15" s="8">
        <v>80</v>
      </c>
      <c r="H15" s="1" t="e">
        <f t="shared" si="2"/>
        <v>#REF!</v>
      </c>
      <c r="J15" s="1" t="str">
        <f>Table19[[#This Row],[Short Description]]</f>
        <v>H10-G Grey</v>
      </c>
      <c r="K15" s="1" t="s">
        <v>3165</v>
      </c>
      <c r="L15" s="1" t="s">
        <v>3166</v>
      </c>
      <c r="M15" s="1" t="e">
        <f t="shared" si="3"/>
        <v>#REF!</v>
      </c>
      <c r="N15" s="1" t="s">
        <v>394</v>
      </c>
      <c r="O15" s="1" t="e">
        <f t="shared" si="4"/>
        <v>#REF!</v>
      </c>
      <c r="P15" s="1" t="e">
        <f t="shared" si="5"/>
        <v>#REF!</v>
      </c>
      <c r="Q15" s="1" t="e">
        <f t="shared" si="6"/>
        <v>#REF!</v>
      </c>
      <c r="R15" s="1" t="s">
        <v>75</v>
      </c>
      <c r="S15" s="1" t="s">
        <v>78</v>
      </c>
      <c r="T15" s="11" t="e">
        <f t="shared" si="7"/>
        <v>#REF!</v>
      </c>
      <c r="U15" s="1" t="str">
        <f>Table19[[#This Row],[Manufacturer''s Category]]</f>
        <v>Biamp</v>
      </c>
      <c r="W15" s="1" t="e">
        <f t="shared" si="8"/>
        <v>#REF!</v>
      </c>
    </row>
    <row r="16" spans="1:24" ht="42" customHeight="1" x14ac:dyDescent="0.3">
      <c r="A16" s="1" t="e">
        <f t="shared" si="0"/>
        <v>#REF!</v>
      </c>
      <c r="B16" s="5" t="e">
        <f t="shared" si="1"/>
        <v>#REF!</v>
      </c>
      <c r="C16" s="2" t="s">
        <v>3152</v>
      </c>
      <c r="D16" s="7" t="s">
        <v>3153</v>
      </c>
      <c r="E16" s="7" t="s">
        <v>55</v>
      </c>
      <c r="F16" s="8">
        <v>100</v>
      </c>
      <c r="H16" s="1" t="e">
        <f t="shared" si="2"/>
        <v>#REF!</v>
      </c>
      <c r="J16" s="1" t="str">
        <f>Table19[[#This Row],[Short Description]]</f>
        <v>H20-G Grey</v>
      </c>
      <c r="K16" s="1" t="s">
        <v>3167</v>
      </c>
      <c r="L16" s="1" t="s">
        <v>3166</v>
      </c>
      <c r="M16" s="1" t="e">
        <f t="shared" si="3"/>
        <v>#REF!</v>
      </c>
      <c r="N16" s="1" t="s">
        <v>394</v>
      </c>
      <c r="O16" s="1" t="e">
        <f t="shared" si="4"/>
        <v>#REF!</v>
      </c>
      <c r="P16" s="1" t="e">
        <f t="shared" si="5"/>
        <v>#REF!</v>
      </c>
      <c r="Q16" s="1" t="e">
        <f t="shared" si="6"/>
        <v>#REF!</v>
      </c>
      <c r="R16" s="1" t="s">
        <v>75</v>
      </c>
      <c r="S16" s="1" t="s">
        <v>78</v>
      </c>
      <c r="T16" s="11" t="e">
        <f t="shared" si="7"/>
        <v>#REF!</v>
      </c>
      <c r="U16" s="1" t="str">
        <f>Table19[[#This Row],[Manufacturer''s Category]]</f>
        <v>Biamp</v>
      </c>
      <c r="W16" s="1" t="e">
        <f t="shared" si="8"/>
        <v>#REF!</v>
      </c>
    </row>
    <row r="17" spans="1:23" ht="42" customHeight="1" x14ac:dyDescent="0.3">
      <c r="A17" s="1" t="e">
        <f t="shared" si="0"/>
        <v>#REF!</v>
      </c>
      <c r="B17" s="5" t="e">
        <f t="shared" si="1"/>
        <v>#REF!</v>
      </c>
      <c r="C17" s="2" t="s">
        <v>3154</v>
      </c>
      <c r="D17" s="7" t="s">
        <v>3155</v>
      </c>
      <c r="E17" s="7" t="s">
        <v>55</v>
      </c>
      <c r="F17" s="8">
        <v>120</v>
      </c>
      <c r="H17" s="1" t="e">
        <f t="shared" si="2"/>
        <v>#REF!</v>
      </c>
      <c r="J17" s="1" t="str">
        <f>Table19[[#This Row],[Short Description]]</f>
        <v>H30LT-G Grey</v>
      </c>
      <c r="K17" s="1" t="s">
        <v>3168</v>
      </c>
      <c r="L17" s="1" t="s">
        <v>3166</v>
      </c>
      <c r="M17" s="1" t="e">
        <f t="shared" si="3"/>
        <v>#REF!</v>
      </c>
      <c r="N17" s="1" t="s">
        <v>394</v>
      </c>
      <c r="O17" s="1" t="e">
        <f t="shared" si="4"/>
        <v>#REF!</v>
      </c>
      <c r="P17" s="1" t="e">
        <f t="shared" si="5"/>
        <v>#REF!</v>
      </c>
      <c r="Q17" s="1" t="e">
        <f t="shared" si="6"/>
        <v>#REF!</v>
      </c>
      <c r="R17" s="1" t="s">
        <v>75</v>
      </c>
      <c r="S17" s="1" t="s">
        <v>78</v>
      </c>
      <c r="T17" s="11" t="e">
        <f t="shared" si="7"/>
        <v>#REF!</v>
      </c>
      <c r="U17" s="1" t="str">
        <f>Table19[[#This Row],[Manufacturer''s Category]]</f>
        <v>Biamp</v>
      </c>
      <c r="W17" s="1" t="e">
        <f t="shared" si="8"/>
        <v>#REF!</v>
      </c>
    </row>
    <row r="18" spans="1:23" ht="42" customHeight="1" x14ac:dyDescent="0.3">
      <c r="A18" s="1" t="e">
        <f t="shared" si="0"/>
        <v>#REF!</v>
      </c>
      <c r="B18" s="5" t="e">
        <f t="shared" si="1"/>
        <v>#REF!</v>
      </c>
      <c r="C18" s="39" t="s">
        <v>539</v>
      </c>
      <c r="D18" s="7" t="s">
        <v>540</v>
      </c>
      <c r="E18" s="7" t="s">
        <v>55</v>
      </c>
      <c r="F18" s="8">
        <v>562</v>
      </c>
      <c r="G18" s="3">
        <v>4.9000000000000004</v>
      </c>
      <c r="H18" s="1" t="e">
        <f t="shared" si="2"/>
        <v>#REF!</v>
      </c>
      <c r="J18" s="1" t="str">
        <f>Table19[[#This Row],[Short Description]]</f>
        <v>MA120</v>
      </c>
      <c r="K18" s="1" t="s">
        <v>541</v>
      </c>
      <c r="L18" s="1" t="s">
        <v>542</v>
      </c>
      <c r="M18" s="1" t="e">
        <f t="shared" si="3"/>
        <v>#REF!</v>
      </c>
      <c r="N18" s="1" t="s">
        <v>394</v>
      </c>
      <c r="O18" s="1" t="e">
        <f t="shared" si="4"/>
        <v>#REF!</v>
      </c>
      <c r="P18" s="1" t="e">
        <f t="shared" si="5"/>
        <v>#REF!</v>
      </c>
      <c r="Q18" s="1" t="e">
        <f t="shared" si="6"/>
        <v>#REF!</v>
      </c>
      <c r="R18" s="1" t="s">
        <v>75</v>
      </c>
      <c r="S18" s="1" t="s">
        <v>78</v>
      </c>
      <c r="T18" s="11" t="e">
        <f t="shared" si="7"/>
        <v>#REF!</v>
      </c>
      <c r="U18" s="1" t="str">
        <f>Table19[[#This Row],[Manufacturer''s Category]]</f>
        <v>Biamp</v>
      </c>
      <c r="W18" s="1" t="e">
        <f t="shared" si="8"/>
        <v>#REF!</v>
      </c>
    </row>
    <row r="19" spans="1:23" ht="42" customHeight="1" x14ac:dyDescent="0.3">
      <c r="A19" s="1" t="e">
        <f t="shared" si="0"/>
        <v>#REF!</v>
      </c>
      <c r="B19" s="5" t="e">
        <f t="shared" si="1"/>
        <v>#REF!</v>
      </c>
      <c r="C19" s="39" t="s">
        <v>543</v>
      </c>
      <c r="D19" s="7" t="s">
        <v>544</v>
      </c>
      <c r="E19" s="7" t="s">
        <v>55</v>
      </c>
      <c r="F19" s="8">
        <v>904</v>
      </c>
      <c r="G19" s="3">
        <v>5.6</v>
      </c>
      <c r="H19" s="1" t="e">
        <f t="shared" si="2"/>
        <v>#REF!</v>
      </c>
      <c r="J19" s="1" t="str">
        <f>Table19[[#This Row],[Short Description]]</f>
        <v>MA240</v>
      </c>
      <c r="K19" s="1" t="s">
        <v>545</v>
      </c>
      <c r="L19" s="1" t="s">
        <v>542</v>
      </c>
      <c r="M19" s="1" t="e">
        <f t="shared" si="3"/>
        <v>#REF!</v>
      </c>
      <c r="N19" s="1" t="s">
        <v>394</v>
      </c>
      <c r="O19" s="1" t="e">
        <f t="shared" si="4"/>
        <v>#REF!</v>
      </c>
      <c r="P19" s="1" t="e">
        <f t="shared" si="5"/>
        <v>#REF!</v>
      </c>
      <c r="Q19" s="1" t="e">
        <f t="shared" si="6"/>
        <v>#REF!</v>
      </c>
      <c r="R19" s="1" t="s">
        <v>75</v>
      </c>
      <c r="S19" s="1" t="s">
        <v>78</v>
      </c>
      <c r="T19" s="11" t="e">
        <f t="shared" si="7"/>
        <v>#REF!</v>
      </c>
      <c r="U19" s="1" t="str">
        <f>Table19[[#This Row],[Manufacturer''s Category]]</f>
        <v>Biamp</v>
      </c>
      <c r="W19" s="1" t="e">
        <f t="shared" si="8"/>
        <v>#REF!</v>
      </c>
    </row>
    <row r="20" spans="1:23" ht="42" customHeight="1" x14ac:dyDescent="0.3">
      <c r="A20" s="1" t="e">
        <f t="shared" si="0"/>
        <v>#REF!</v>
      </c>
      <c r="B20" s="5" t="e">
        <f t="shared" si="1"/>
        <v>#REF!</v>
      </c>
      <c r="C20" s="39" t="s">
        <v>546</v>
      </c>
      <c r="D20" s="7" t="s">
        <v>547</v>
      </c>
      <c r="E20" s="7" t="s">
        <v>55</v>
      </c>
      <c r="F20" s="8">
        <v>330</v>
      </c>
      <c r="G20" s="3">
        <v>2.85</v>
      </c>
      <c r="H20" s="1" t="e">
        <f t="shared" si="2"/>
        <v>#REF!</v>
      </c>
      <c r="J20" s="1" t="str">
        <f>Table19[[#This Row],[Short Description]]</f>
        <v>MA30</v>
      </c>
      <c r="K20" s="1" t="s">
        <v>548</v>
      </c>
      <c r="L20" s="1" t="s">
        <v>542</v>
      </c>
      <c r="M20" s="1" t="e">
        <f t="shared" si="3"/>
        <v>#REF!</v>
      </c>
      <c r="N20" s="1" t="s">
        <v>394</v>
      </c>
      <c r="O20" s="1" t="e">
        <f t="shared" si="4"/>
        <v>#REF!</v>
      </c>
      <c r="P20" s="1" t="e">
        <f t="shared" si="5"/>
        <v>#REF!</v>
      </c>
      <c r="Q20" s="1" t="e">
        <f t="shared" si="6"/>
        <v>#REF!</v>
      </c>
      <c r="R20" s="1" t="s">
        <v>75</v>
      </c>
      <c r="S20" s="1" t="s">
        <v>78</v>
      </c>
      <c r="T20" s="11" t="e">
        <f t="shared" si="7"/>
        <v>#REF!</v>
      </c>
      <c r="U20" s="1" t="str">
        <f>Table19[[#This Row],[Manufacturer''s Category]]</f>
        <v>Biamp</v>
      </c>
      <c r="W20" s="1" t="e">
        <f t="shared" si="8"/>
        <v>#REF!</v>
      </c>
    </row>
    <row r="21" spans="1:23" ht="42" customHeight="1" x14ac:dyDescent="0.3">
      <c r="A21" s="1" t="e">
        <f t="shared" si="0"/>
        <v>#REF!</v>
      </c>
      <c r="B21" s="5" t="e">
        <f t="shared" si="1"/>
        <v>#REF!</v>
      </c>
      <c r="C21" s="39" t="s">
        <v>549</v>
      </c>
      <c r="D21" s="7" t="s">
        <v>550</v>
      </c>
      <c r="E21" s="7" t="s">
        <v>551</v>
      </c>
      <c r="F21" s="8">
        <v>34</v>
      </c>
      <c r="G21" s="3">
        <v>0.8</v>
      </c>
      <c r="H21" s="1" t="e">
        <f t="shared" si="2"/>
        <v>#REF!</v>
      </c>
      <c r="J21" s="1" t="str">
        <f>Table19[[#This Row],[Short Description]]</f>
        <v>MA3060-19</v>
      </c>
      <c r="K21" s="1" t="s">
        <v>552</v>
      </c>
      <c r="L21" s="1" t="s">
        <v>498</v>
      </c>
      <c r="M21" s="1" t="e">
        <f t="shared" si="3"/>
        <v>#REF!</v>
      </c>
      <c r="N21" s="1" t="s">
        <v>394</v>
      </c>
      <c r="O21" s="1" t="e">
        <f t="shared" si="4"/>
        <v>#REF!</v>
      </c>
      <c r="P21" s="1" t="e">
        <f t="shared" si="5"/>
        <v>#REF!</v>
      </c>
      <c r="Q21" s="1" t="e">
        <f t="shared" si="6"/>
        <v>#REF!</v>
      </c>
      <c r="R21" s="1" t="s">
        <v>75</v>
      </c>
      <c r="S21" s="1" t="s">
        <v>78</v>
      </c>
      <c r="T21" s="11" t="e">
        <f t="shared" si="7"/>
        <v>#REF!</v>
      </c>
      <c r="U21" s="1" t="str">
        <f>Table19[[#This Row],[Manufacturer''s Category]]</f>
        <v>Biamp</v>
      </c>
      <c r="W21" s="1" t="e">
        <f t="shared" si="8"/>
        <v>#REF!</v>
      </c>
    </row>
    <row r="22" spans="1:23" ht="42" customHeight="1" x14ac:dyDescent="0.3">
      <c r="A22" s="1" t="e">
        <f t="shared" si="0"/>
        <v>#REF!</v>
      </c>
      <c r="B22" s="5" t="e">
        <f t="shared" si="1"/>
        <v>#REF!</v>
      </c>
      <c r="C22" s="39" t="s">
        <v>553</v>
      </c>
      <c r="D22" s="12" t="s">
        <v>554</v>
      </c>
      <c r="E22" s="12" t="s">
        <v>55</v>
      </c>
      <c r="F22" s="28">
        <v>442</v>
      </c>
      <c r="G22" s="3">
        <v>2.6</v>
      </c>
      <c r="H22" s="1" t="e">
        <f t="shared" si="2"/>
        <v>#REF!</v>
      </c>
      <c r="J22" s="1" t="str">
        <f>Table19[[#This Row],[Short Description]]</f>
        <v>MA60</v>
      </c>
      <c r="K22" s="1" t="s">
        <v>555</v>
      </c>
      <c r="L22" s="1" t="s">
        <v>542</v>
      </c>
      <c r="M22" s="1" t="e">
        <f t="shared" si="3"/>
        <v>#REF!</v>
      </c>
      <c r="N22" s="1" t="s">
        <v>394</v>
      </c>
      <c r="O22" s="1" t="e">
        <f t="shared" si="4"/>
        <v>#REF!</v>
      </c>
      <c r="P22" s="1" t="e">
        <f t="shared" si="5"/>
        <v>#REF!</v>
      </c>
      <c r="Q22" s="1" t="e">
        <f t="shared" si="6"/>
        <v>#REF!</v>
      </c>
      <c r="R22" s="1" t="s">
        <v>75</v>
      </c>
      <c r="S22" s="1" t="s">
        <v>78</v>
      </c>
      <c r="T22" s="11" t="e">
        <f t="shared" si="7"/>
        <v>#REF!</v>
      </c>
      <c r="U22" s="1" t="str">
        <f>Table19[[#This Row],[Manufacturer''s Category]]</f>
        <v>Biamp</v>
      </c>
      <c r="W22" s="1" t="e">
        <f t="shared" si="8"/>
        <v>#REF!</v>
      </c>
    </row>
    <row r="23" spans="1:23" ht="42" customHeight="1" x14ac:dyDescent="0.3">
      <c r="A23" s="1" t="e">
        <f t="shared" si="0"/>
        <v>#REF!</v>
      </c>
      <c r="B23" s="5" t="e">
        <f t="shared" si="1"/>
        <v>#REF!</v>
      </c>
      <c r="C23" s="39" t="s">
        <v>557</v>
      </c>
      <c r="D23" s="12" t="s">
        <v>558</v>
      </c>
      <c r="E23" s="12" t="s">
        <v>55</v>
      </c>
      <c r="F23" s="28">
        <v>188</v>
      </c>
      <c r="G23" s="3">
        <v>0.92</v>
      </c>
      <c r="H23" s="1" t="e">
        <f t="shared" si="2"/>
        <v>#REF!</v>
      </c>
      <c r="J23" s="1" t="str">
        <f>Table19[[#This Row],[Short Description]]</f>
        <v>MICPAT-2</v>
      </c>
      <c r="K23" s="1" t="s">
        <v>559</v>
      </c>
      <c r="L23" s="1" t="s">
        <v>556</v>
      </c>
      <c r="M23" s="1" t="e">
        <f t="shared" si="3"/>
        <v>#REF!</v>
      </c>
      <c r="N23" s="1" t="s">
        <v>394</v>
      </c>
      <c r="O23" s="1" t="e">
        <f t="shared" si="4"/>
        <v>#REF!</v>
      </c>
      <c r="P23" s="1" t="e">
        <f t="shared" si="5"/>
        <v>#REF!</v>
      </c>
      <c r="Q23" s="1" t="e">
        <f t="shared" si="6"/>
        <v>#REF!</v>
      </c>
      <c r="R23" s="1" t="s">
        <v>75</v>
      </c>
      <c r="S23" s="1" t="s">
        <v>78</v>
      </c>
      <c r="T23" s="11" t="e">
        <f t="shared" si="7"/>
        <v>#REF!</v>
      </c>
      <c r="U23" s="1" t="str">
        <f>Table19[[#This Row],[Manufacturer''s Category]]</f>
        <v>Biamp</v>
      </c>
      <c r="W23" s="1" t="e">
        <f t="shared" si="8"/>
        <v>#REF!</v>
      </c>
    </row>
    <row r="24" spans="1:23" ht="42" customHeight="1" x14ac:dyDescent="0.3">
      <c r="A24" s="1" t="e">
        <f t="shared" si="0"/>
        <v>#REF!</v>
      </c>
      <c r="B24" s="5" t="e">
        <f t="shared" si="1"/>
        <v>#REF!</v>
      </c>
      <c r="C24" s="39" t="s">
        <v>560</v>
      </c>
      <c r="D24" s="7" t="s">
        <v>561</v>
      </c>
      <c r="E24" s="7" t="s">
        <v>55</v>
      </c>
      <c r="F24" s="8">
        <v>132</v>
      </c>
      <c r="G24" s="3">
        <v>0.9</v>
      </c>
      <c r="H24" s="1" t="e">
        <f t="shared" si="2"/>
        <v>#REF!</v>
      </c>
      <c r="J24" s="1" t="str">
        <f>Table19[[#This Row],[Short Description]]</f>
        <v>MICPAT-D</v>
      </c>
      <c r="K24" s="1" t="s">
        <v>562</v>
      </c>
      <c r="L24" s="1" t="s">
        <v>556</v>
      </c>
      <c r="M24" s="1" t="e">
        <f t="shared" si="3"/>
        <v>#REF!</v>
      </c>
      <c r="N24" s="1" t="s">
        <v>394</v>
      </c>
      <c r="O24" s="1" t="e">
        <f t="shared" si="4"/>
        <v>#REF!</v>
      </c>
      <c r="P24" s="1" t="e">
        <f t="shared" si="5"/>
        <v>#REF!</v>
      </c>
      <c r="Q24" s="1" t="e">
        <f t="shared" si="6"/>
        <v>#REF!</v>
      </c>
      <c r="R24" s="1" t="s">
        <v>75</v>
      </c>
      <c r="S24" s="1" t="s">
        <v>78</v>
      </c>
      <c r="T24" s="11" t="e">
        <f t="shared" si="7"/>
        <v>#REF!</v>
      </c>
      <c r="U24" s="1" t="str">
        <f>Table19[[#This Row],[Manufacturer''s Category]]</f>
        <v>Biamp</v>
      </c>
      <c r="W24" s="1" t="e">
        <f t="shared" si="8"/>
        <v>#REF!</v>
      </c>
    </row>
    <row r="25" spans="1:23" ht="42" customHeight="1" x14ac:dyDescent="0.3">
      <c r="A25" s="1" t="e">
        <f t="shared" si="0"/>
        <v>#REF!</v>
      </c>
      <c r="B25" s="5" t="e">
        <f t="shared" si="1"/>
        <v>#REF!</v>
      </c>
      <c r="C25" s="2" t="s">
        <v>3156</v>
      </c>
      <c r="D25" s="7" t="s">
        <v>3157</v>
      </c>
      <c r="E25" s="7" t="s">
        <v>55</v>
      </c>
      <c r="F25" s="8">
        <v>400</v>
      </c>
      <c r="H25" s="1" t="e">
        <f t="shared" si="2"/>
        <v>#REF!</v>
      </c>
      <c r="J25" s="1" t="str">
        <f>Table19[[#This Row],[Short Description]]</f>
        <v>MPLT62-G Grey</v>
      </c>
      <c r="K25" s="1" t="s">
        <v>3169</v>
      </c>
      <c r="L25" s="1" t="s">
        <v>3166</v>
      </c>
      <c r="M25" s="1" t="e">
        <f t="shared" si="3"/>
        <v>#REF!</v>
      </c>
      <c r="N25" s="1" t="s">
        <v>394</v>
      </c>
      <c r="O25" s="1" t="e">
        <f t="shared" si="4"/>
        <v>#REF!</v>
      </c>
      <c r="P25" s="1" t="e">
        <f t="shared" si="5"/>
        <v>#REF!</v>
      </c>
      <c r="Q25" s="1" t="e">
        <f t="shared" si="6"/>
        <v>#REF!</v>
      </c>
      <c r="R25" s="1" t="s">
        <v>75</v>
      </c>
      <c r="S25" s="1" t="s">
        <v>78</v>
      </c>
      <c r="T25" s="62" t="e">
        <f t="shared" si="7"/>
        <v>#REF!</v>
      </c>
      <c r="U25" s="1" t="str">
        <f>Table19[[#This Row],[Manufacturer''s Category]]</f>
        <v>Biamp</v>
      </c>
      <c r="W25" s="1" t="e">
        <f t="shared" si="8"/>
        <v>#REF!</v>
      </c>
    </row>
    <row r="26" spans="1:23" ht="42" customHeight="1" x14ac:dyDescent="0.3">
      <c r="A26" s="1" t="e">
        <f t="shared" si="0"/>
        <v>#REF!</v>
      </c>
      <c r="B26" s="5" t="e">
        <f t="shared" si="1"/>
        <v>#REF!</v>
      </c>
      <c r="C26" s="2" t="s">
        <v>3144</v>
      </c>
      <c r="D26" s="7" t="s">
        <v>3145</v>
      </c>
      <c r="E26" s="7" t="s">
        <v>55</v>
      </c>
      <c r="F26" s="8">
        <v>80</v>
      </c>
      <c r="H26" s="1" t="e">
        <f t="shared" si="2"/>
        <v>#REF!</v>
      </c>
      <c r="J26" s="1" t="str">
        <f>Table19[[#This Row],[Short Description]]</f>
        <v>OVO3T-B Black</v>
      </c>
      <c r="K26" s="1" t="s">
        <v>3162</v>
      </c>
      <c r="L26" s="1" t="s">
        <v>3159</v>
      </c>
      <c r="M26" s="1" t="e">
        <f t="shared" si="3"/>
        <v>#REF!</v>
      </c>
      <c r="N26" s="1" t="s">
        <v>394</v>
      </c>
      <c r="O26" s="1" t="e">
        <f t="shared" si="4"/>
        <v>#REF!</v>
      </c>
      <c r="P26" s="1" t="e">
        <f t="shared" si="5"/>
        <v>#REF!</v>
      </c>
      <c r="Q26" s="1" t="e">
        <f t="shared" si="6"/>
        <v>#REF!</v>
      </c>
      <c r="R26" s="1" t="s">
        <v>75</v>
      </c>
      <c r="S26" s="1" t="s">
        <v>78</v>
      </c>
      <c r="T26" s="11" t="e">
        <f t="shared" si="7"/>
        <v>#REF!</v>
      </c>
      <c r="U26" s="1" t="str">
        <f>Table19[[#This Row],[Manufacturer''s Category]]</f>
        <v>Biamp</v>
      </c>
      <c r="W26" s="1" t="e">
        <f t="shared" si="8"/>
        <v>#REF!</v>
      </c>
    </row>
    <row r="27" spans="1:23" ht="42" customHeight="1" x14ac:dyDescent="0.3">
      <c r="A27" s="1" t="e">
        <f t="shared" si="0"/>
        <v>#REF!</v>
      </c>
      <c r="B27" s="5" t="e">
        <f t="shared" si="1"/>
        <v>#REF!</v>
      </c>
      <c r="C27" s="2" t="s">
        <v>3142</v>
      </c>
      <c r="D27" s="7" t="s">
        <v>3143</v>
      </c>
      <c r="E27" s="7" t="s">
        <v>55</v>
      </c>
      <c r="F27" s="8">
        <v>80</v>
      </c>
      <c r="H27" s="1" t="e">
        <f t="shared" si="2"/>
        <v>#REF!</v>
      </c>
      <c r="J27" s="1" t="str">
        <f>Table19[[#This Row],[Short Description]]</f>
        <v>OVO3T-W White</v>
      </c>
      <c r="K27" s="1" t="s">
        <v>3161</v>
      </c>
      <c r="L27" s="1" t="s">
        <v>3159</v>
      </c>
      <c r="M27" s="1" t="e">
        <f t="shared" si="3"/>
        <v>#REF!</v>
      </c>
      <c r="N27" s="1" t="s">
        <v>394</v>
      </c>
      <c r="O27" s="1" t="e">
        <f t="shared" si="4"/>
        <v>#REF!</v>
      </c>
      <c r="P27" s="1" t="e">
        <f t="shared" si="5"/>
        <v>#REF!</v>
      </c>
      <c r="Q27" s="1" t="e">
        <f t="shared" si="6"/>
        <v>#REF!</v>
      </c>
      <c r="R27" s="1" t="s">
        <v>75</v>
      </c>
      <c r="S27" s="1" t="s">
        <v>78</v>
      </c>
      <c r="T27" s="11" t="e">
        <f t="shared" si="7"/>
        <v>#REF!</v>
      </c>
      <c r="U27" s="1" t="str">
        <f>Table19[[#This Row],[Manufacturer''s Category]]</f>
        <v>Biamp</v>
      </c>
      <c r="W27" s="1" t="e">
        <f t="shared" si="8"/>
        <v>#REF!</v>
      </c>
    </row>
    <row r="28" spans="1:23" ht="42" customHeight="1" x14ac:dyDescent="0.3">
      <c r="A28" s="1" t="e">
        <f t="shared" si="0"/>
        <v>#REF!</v>
      </c>
      <c r="B28" s="5" t="e">
        <f t="shared" si="1"/>
        <v>#REF!</v>
      </c>
      <c r="C28" s="2" t="s">
        <v>3148</v>
      </c>
      <c r="D28" s="7" t="s">
        <v>3149</v>
      </c>
      <c r="E28" s="7" t="s">
        <v>55</v>
      </c>
      <c r="F28" s="8">
        <v>120</v>
      </c>
      <c r="H28" s="1" t="e">
        <f t="shared" si="2"/>
        <v>#REF!</v>
      </c>
      <c r="J28" s="1" t="str">
        <f>Table19[[#This Row],[Short Description]]</f>
        <v>OVO5T-B Black</v>
      </c>
      <c r="K28" s="1" t="s">
        <v>3164</v>
      </c>
      <c r="L28" s="1" t="s">
        <v>3159</v>
      </c>
      <c r="M28" s="1" t="e">
        <f t="shared" si="3"/>
        <v>#REF!</v>
      </c>
      <c r="N28" s="1" t="s">
        <v>394</v>
      </c>
      <c r="O28" s="1" t="e">
        <f t="shared" si="4"/>
        <v>#REF!</v>
      </c>
      <c r="P28" s="1" t="e">
        <f t="shared" si="5"/>
        <v>#REF!</v>
      </c>
      <c r="Q28" s="1" t="e">
        <f t="shared" si="6"/>
        <v>#REF!</v>
      </c>
      <c r="R28" s="1" t="s">
        <v>75</v>
      </c>
      <c r="S28" s="1" t="s">
        <v>78</v>
      </c>
      <c r="T28" s="11" t="e">
        <f t="shared" si="7"/>
        <v>#REF!</v>
      </c>
      <c r="U28" s="1" t="str">
        <f>Table19[[#This Row],[Manufacturer''s Category]]</f>
        <v>Biamp</v>
      </c>
      <c r="W28" s="1" t="e">
        <f t="shared" si="8"/>
        <v>#REF!</v>
      </c>
    </row>
    <row r="29" spans="1:23" ht="42" customHeight="1" x14ac:dyDescent="0.3">
      <c r="A29" s="1" t="e">
        <f t="shared" si="0"/>
        <v>#REF!</v>
      </c>
      <c r="B29" s="5" t="e">
        <f t="shared" si="1"/>
        <v>#REF!</v>
      </c>
      <c r="C29" s="2" t="s">
        <v>3146</v>
      </c>
      <c r="D29" s="7" t="s">
        <v>3147</v>
      </c>
      <c r="E29" s="7" t="s">
        <v>55</v>
      </c>
      <c r="F29" s="8">
        <v>120</v>
      </c>
      <c r="H29" s="1" t="e">
        <f t="shared" si="2"/>
        <v>#REF!</v>
      </c>
      <c r="J29" s="1" t="str">
        <f>Table19[[#This Row],[Short Description]]</f>
        <v>OVO5T-W White</v>
      </c>
      <c r="K29" s="1" t="s">
        <v>3163</v>
      </c>
      <c r="L29" s="1" t="s">
        <v>3159</v>
      </c>
      <c r="M29" s="1" t="e">
        <f t="shared" si="3"/>
        <v>#REF!</v>
      </c>
      <c r="N29" s="1" t="s">
        <v>394</v>
      </c>
      <c r="O29" s="1" t="e">
        <f t="shared" si="4"/>
        <v>#REF!</v>
      </c>
      <c r="P29" s="1" t="e">
        <f t="shared" si="5"/>
        <v>#REF!</v>
      </c>
      <c r="Q29" s="1" t="e">
        <f t="shared" si="6"/>
        <v>#REF!</v>
      </c>
      <c r="R29" s="1" t="s">
        <v>75</v>
      </c>
      <c r="S29" s="1" t="s">
        <v>78</v>
      </c>
      <c r="T29" s="11" t="e">
        <f t="shared" si="7"/>
        <v>#REF!</v>
      </c>
      <c r="U29" s="1" t="str">
        <f>Table19[[#This Row],[Manufacturer''s Category]]</f>
        <v>Biamp</v>
      </c>
      <c r="W29" s="1" t="e">
        <f t="shared" si="8"/>
        <v>#REF!</v>
      </c>
    </row>
    <row r="30" spans="1:23" ht="42" customHeight="1" x14ac:dyDescent="0.3">
      <c r="A30" s="1" t="e">
        <f t="shared" si="0"/>
        <v>#REF!</v>
      </c>
      <c r="B30" s="5" t="e">
        <f t="shared" si="1"/>
        <v>#REF!</v>
      </c>
      <c r="C30" s="2" t="s">
        <v>563</v>
      </c>
      <c r="D30" s="7" t="s">
        <v>564</v>
      </c>
      <c r="E30" s="7" t="s">
        <v>55</v>
      </c>
      <c r="F30" s="8">
        <v>550</v>
      </c>
      <c r="H30" s="1" t="e">
        <f t="shared" si="2"/>
        <v>#REF!</v>
      </c>
      <c r="J30" s="1" t="str">
        <f>Table19[[#This Row],[Short Description]]</f>
        <v>PM4100</v>
      </c>
      <c r="K30" s="1" t="s">
        <v>565</v>
      </c>
      <c r="L30" s="1" t="s">
        <v>566</v>
      </c>
      <c r="M30" s="1" t="e">
        <f t="shared" si="3"/>
        <v>#REF!</v>
      </c>
      <c r="N30" s="1" t="s">
        <v>394</v>
      </c>
      <c r="O30" s="1" t="e">
        <f t="shared" si="4"/>
        <v>#REF!</v>
      </c>
      <c r="P30" s="1" t="e">
        <f t="shared" si="5"/>
        <v>#REF!</v>
      </c>
      <c r="Q30" s="1" t="e">
        <f t="shared" si="6"/>
        <v>#REF!</v>
      </c>
      <c r="R30" s="1" t="s">
        <v>75</v>
      </c>
      <c r="S30" s="1" t="s">
        <v>263</v>
      </c>
      <c r="T30" s="11" t="e">
        <f t="shared" si="7"/>
        <v>#REF!</v>
      </c>
      <c r="U30" s="1" t="str">
        <f>Table19[[#This Row],[Manufacturer''s Category]]</f>
        <v>Biamp</v>
      </c>
      <c r="W30" s="1" t="e">
        <f t="shared" si="8"/>
        <v>#REF!</v>
      </c>
    </row>
    <row r="31" spans="1:23" ht="42" customHeight="1" x14ac:dyDescent="0.3">
      <c r="A31" s="1" t="e">
        <f t="shared" si="0"/>
        <v>#REF!</v>
      </c>
      <c r="B31" s="5" t="e">
        <f t="shared" si="1"/>
        <v>#REF!</v>
      </c>
      <c r="C31" s="39" t="s">
        <v>567</v>
      </c>
      <c r="D31" s="7" t="s">
        <v>568</v>
      </c>
      <c r="E31" s="7" t="s">
        <v>55</v>
      </c>
      <c r="F31" s="8">
        <v>552</v>
      </c>
      <c r="G31" s="3">
        <v>3.65</v>
      </c>
      <c r="H31" s="1" t="e">
        <f t="shared" si="2"/>
        <v>#REF!</v>
      </c>
      <c r="J31" s="1" t="str">
        <f>Table19[[#This Row],[Short Description]]</f>
        <v>PREZONE1</v>
      </c>
      <c r="K31" s="1" t="s">
        <v>569</v>
      </c>
      <c r="L31" s="1" t="s">
        <v>566</v>
      </c>
      <c r="M31" s="1" t="e">
        <f t="shared" si="3"/>
        <v>#REF!</v>
      </c>
      <c r="N31" s="1" t="s">
        <v>394</v>
      </c>
      <c r="O31" s="1" t="e">
        <f t="shared" si="4"/>
        <v>#REF!</v>
      </c>
      <c r="P31" s="1" t="e">
        <f t="shared" si="5"/>
        <v>#REF!</v>
      </c>
      <c r="Q31" s="1" t="e">
        <f t="shared" si="6"/>
        <v>#REF!</v>
      </c>
      <c r="R31" s="1" t="s">
        <v>75</v>
      </c>
      <c r="S31" s="1" t="s">
        <v>78</v>
      </c>
      <c r="T31" s="11" t="e">
        <f t="shared" si="7"/>
        <v>#REF!</v>
      </c>
      <c r="U31" s="1" t="str">
        <f>Table19[[#This Row],[Manufacturer''s Category]]</f>
        <v>Biamp</v>
      </c>
      <c r="W31" s="1" t="e">
        <f t="shared" si="8"/>
        <v>#REF!</v>
      </c>
    </row>
    <row r="32" spans="1:23" ht="42" customHeight="1" x14ac:dyDescent="0.3">
      <c r="A32" s="1" t="e">
        <f t="shared" si="0"/>
        <v>#REF!</v>
      </c>
      <c r="B32" s="5" t="e">
        <f t="shared" si="1"/>
        <v>#REF!</v>
      </c>
      <c r="C32" s="39" t="s">
        <v>570</v>
      </c>
      <c r="D32" s="7" t="s">
        <v>571</v>
      </c>
      <c r="E32" s="7" t="s">
        <v>55</v>
      </c>
      <c r="F32" s="8">
        <v>950</v>
      </c>
      <c r="G32" s="3">
        <v>3.9</v>
      </c>
      <c r="H32" s="1" t="e">
        <f t="shared" si="2"/>
        <v>#REF!</v>
      </c>
      <c r="J32" s="1" t="str">
        <f>Table19[[#This Row],[Short Description]]</f>
        <v>PREZONE2</v>
      </c>
      <c r="K32" s="1" t="s">
        <v>572</v>
      </c>
      <c r="L32" s="1" t="s">
        <v>566</v>
      </c>
      <c r="M32" s="1" t="e">
        <f t="shared" si="3"/>
        <v>#REF!</v>
      </c>
      <c r="N32" s="1" t="s">
        <v>394</v>
      </c>
      <c r="O32" s="1" t="e">
        <f t="shared" si="4"/>
        <v>#REF!</v>
      </c>
      <c r="P32" s="1" t="e">
        <f t="shared" si="5"/>
        <v>#REF!</v>
      </c>
      <c r="Q32" s="1" t="e">
        <f t="shared" si="6"/>
        <v>#REF!</v>
      </c>
      <c r="R32" s="1" t="s">
        <v>75</v>
      </c>
      <c r="S32" s="1" t="s">
        <v>78</v>
      </c>
      <c r="T32" s="11" t="e">
        <f t="shared" si="7"/>
        <v>#REF!</v>
      </c>
      <c r="U32" s="1" t="str">
        <f>Table19[[#This Row],[Manufacturer''s Category]]</f>
        <v>Biamp</v>
      </c>
      <c r="W32" s="1" t="e">
        <f t="shared" si="8"/>
        <v>#REF!</v>
      </c>
    </row>
    <row r="33" spans="1:24" ht="42" customHeight="1" x14ac:dyDescent="0.3">
      <c r="A33" s="1" t="e">
        <f t="shared" si="0"/>
        <v>#REF!</v>
      </c>
      <c r="B33" s="5" t="e">
        <f t="shared" si="1"/>
        <v>#REF!</v>
      </c>
      <c r="C33" s="39" t="s">
        <v>573</v>
      </c>
      <c r="D33" s="7" t="s">
        <v>574</v>
      </c>
      <c r="E33" s="7" t="s">
        <v>55</v>
      </c>
      <c r="F33" s="8">
        <v>616</v>
      </c>
      <c r="G33" s="3">
        <v>4.5999999999999996</v>
      </c>
      <c r="H33" s="1" t="e">
        <f t="shared" si="2"/>
        <v>#REF!</v>
      </c>
      <c r="J33" s="1" t="str">
        <f>Table19[[#This Row],[Short Description]]</f>
        <v>REVAMP1120T</v>
      </c>
      <c r="K33" s="1" t="s">
        <v>575</v>
      </c>
      <c r="L33" s="1" t="s">
        <v>497</v>
      </c>
      <c r="M33" s="1" t="e">
        <f t="shared" si="3"/>
        <v>#REF!</v>
      </c>
      <c r="N33" s="1" t="s">
        <v>394</v>
      </c>
      <c r="O33" s="1" t="e">
        <f t="shared" si="4"/>
        <v>#REF!</v>
      </c>
      <c r="P33" s="1" t="e">
        <f t="shared" si="5"/>
        <v>#REF!</v>
      </c>
      <c r="Q33" s="1" t="e">
        <f t="shared" si="6"/>
        <v>#REF!</v>
      </c>
      <c r="R33" s="1" t="s">
        <v>75</v>
      </c>
      <c r="S33" s="1" t="s">
        <v>78</v>
      </c>
      <c r="T33" s="11" t="e">
        <f t="shared" si="7"/>
        <v>#REF!</v>
      </c>
      <c r="U33" s="1" t="str">
        <f>Table19[[#This Row],[Manufacturer''s Category]]</f>
        <v>Biamp</v>
      </c>
      <c r="W33" s="1" t="e">
        <f t="shared" si="8"/>
        <v>#REF!</v>
      </c>
    </row>
    <row r="34" spans="1:24" ht="42" customHeight="1" x14ac:dyDescent="0.3">
      <c r="A34" s="1" t="e">
        <f t="shared" si="0"/>
        <v>#REF!</v>
      </c>
      <c r="B34" s="5" t="e">
        <f t="shared" si="1"/>
        <v>#REF!</v>
      </c>
      <c r="C34" s="39" t="s">
        <v>576</v>
      </c>
      <c r="D34" s="7" t="s">
        <v>577</v>
      </c>
      <c r="E34" s="7" t="s">
        <v>55</v>
      </c>
      <c r="F34" s="8">
        <v>616</v>
      </c>
      <c r="G34" s="3">
        <v>5.5</v>
      </c>
      <c r="H34" s="1" t="e">
        <f t="shared" si="2"/>
        <v>#REF!</v>
      </c>
      <c r="J34" s="1" t="str">
        <f>Table19[[#This Row],[Short Description]]</f>
        <v>REVAMP2060T</v>
      </c>
      <c r="K34" s="1" t="s">
        <v>578</v>
      </c>
      <c r="L34" s="1" t="s">
        <v>497</v>
      </c>
      <c r="M34" s="1" t="e">
        <f t="shared" si="3"/>
        <v>#REF!</v>
      </c>
      <c r="N34" s="1" t="s">
        <v>394</v>
      </c>
      <c r="O34" s="1" t="e">
        <f t="shared" si="4"/>
        <v>#REF!</v>
      </c>
      <c r="P34" s="1" t="e">
        <f t="shared" si="5"/>
        <v>#REF!</v>
      </c>
      <c r="Q34" s="1" t="e">
        <f t="shared" si="6"/>
        <v>#REF!</v>
      </c>
      <c r="R34" s="1" t="s">
        <v>75</v>
      </c>
      <c r="S34" s="1" t="s">
        <v>78</v>
      </c>
      <c r="T34" s="11" t="e">
        <f t="shared" si="7"/>
        <v>#REF!</v>
      </c>
      <c r="U34" s="1" t="str">
        <f>Table19[[#This Row],[Manufacturer''s Category]]</f>
        <v>Biamp</v>
      </c>
      <c r="W34" s="1" t="e">
        <f t="shared" si="8"/>
        <v>#REF!</v>
      </c>
    </row>
    <row r="35" spans="1:24" ht="42" customHeight="1" x14ac:dyDescent="0.3">
      <c r="A35" s="1" t="e">
        <f t="shared" si="0"/>
        <v>#REF!</v>
      </c>
      <c r="B35" s="5" t="e">
        <f t="shared" si="1"/>
        <v>#REF!</v>
      </c>
      <c r="C35" s="39" t="s">
        <v>579</v>
      </c>
      <c r="D35" s="7" t="s">
        <v>580</v>
      </c>
      <c r="E35" s="7" t="s">
        <v>55</v>
      </c>
      <c r="F35" s="8">
        <v>704</v>
      </c>
      <c r="G35" s="3">
        <v>6.1</v>
      </c>
      <c r="H35" s="1" t="e">
        <f t="shared" si="2"/>
        <v>#REF!</v>
      </c>
      <c r="J35" s="1" t="str">
        <f>Table19[[#This Row],[Short Description]]</f>
        <v>REVAMP2120T</v>
      </c>
      <c r="K35" s="1" t="s">
        <v>581</v>
      </c>
      <c r="L35" s="1" t="s">
        <v>497</v>
      </c>
      <c r="M35" s="1" t="e">
        <f t="shared" si="3"/>
        <v>#REF!</v>
      </c>
      <c r="N35" s="1" t="s">
        <v>394</v>
      </c>
      <c r="O35" s="1" t="e">
        <f t="shared" si="4"/>
        <v>#REF!</v>
      </c>
      <c r="P35" s="1" t="e">
        <f t="shared" si="5"/>
        <v>#REF!</v>
      </c>
      <c r="Q35" s="1" t="e">
        <f t="shared" si="6"/>
        <v>#REF!</v>
      </c>
      <c r="R35" s="1" t="s">
        <v>75</v>
      </c>
      <c r="S35" s="1" t="s">
        <v>78</v>
      </c>
      <c r="T35" s="11" t="e">
        <f t="shared" si="7"/>
        <v>#REF!</v>
      </c>
      <c r="U35" s="1" t="str">
        <f>Table19[[#This Row],[Manufacturer''s Category]]</f>
        <v>Biamp</v>
      </c>
      <c r="W35" s="1" t="e">
        <f t="shared" si="8"/>
        <v>#REF!</v>
      </c>
    </row>
    <row r="36" spans="1:24" ht="42" customHeight="1" x14ac:dyDescent="0.3">
      <c r="A36" s="1" t="e">
        <f t="shared" si="0"/>
        <v>#REF!</v>
      </c>
      <c r="B36" s="5" t="e">
        <f t="shared" si="1"/>
        <v>#REF!</v>
      </c>
      <c r="C36" s="39" t="s">
        <v>582</v>
      </c>
      <c r="D36" s="7" t="s">
        <v>583</v>
      </c>
      <c r="E36" s="7" t="s">
        <v>55</v>
      </c>
      <c r="F36" s="8">
        <v>574</v>
      </c>
      <c r="G36" s="3">
        <v>3.2</v>
      </c>
      <c r="H36" s="1" t="e">
        <f t="shared" si="2"/>
        <v>#REF!</v>
      </c>
      <c r="J36" s="1" t="str">
        <f>Table19[[#This Row],[Short Description]]</f>
        <v>REVAMP2150</v>
      </c>
      <c r="K36" s="1" t="s">
        <v>584</v>
      </c>
      <c r="L36" s="1" t="s">
        <v>497</v>
      </c>
      <c r="M36" s="1" t="e">
        <f t="shared" si="3"/>
        <v>#REF!</v>
      </c>
      <c r="N36" s="1" t="s">
        <v>394</v>
      </c>
      <c r="O36" s="1" t="e">
        <f t="shared" si="4"/>
        <v>#REF!</v>
      </c>
      <c r="P36" s="1" t="e">
        <f t="shared" si="5"/>
        <v>#REF!</v>
      </c>
      <c r="Q36" s="1" t="e">
        <f t="shared" si="6"/>
        <v>#REF!</v>
      </c>
      <c r="R36" s="1" t="s">
        <v>75</v>
      </c>
      <c r="S36" s="1" t="s">
        <v>78</v>
      </c>
      <c r="T36" s="11" t="e">
        <f t="shared" si="7"/>
        <v>#REF!</v>
      </c>
      <c r="U36" s="1" t="str">
        <f>Table19[[#This Row],[Manufacturer''s Category]]</f>
        <v>Biamp</v>
      </c>
      <c r="W36" s="1" t="e">
        <f t="shared" si="8"/>
        <v>#REF!</v>
      </c>
    </row>
    <row r="37" spans="1:24" ht="42" customHeight="1" x14ac:dyDescent="0.3">
      <c r="A37" s="1" t="e">
        <f t="shared" si="0"/>
        <v>#REF!</v>
      </c>
      <c r="B37" s="5" t="e">
        <f t="shared" si="1"/>
        <v>#REF!</v>
      </c>
      <c r="C37" s="39" t="s">
        <v>585</v>
      </c>
      <c r="D37" s="7" t="s">
        <v>586</v>
      </c>
      <c r="E37" s="7" t="s">
        <v>55</v>
      </c>
      <c r="F37" s="8">
        <v>716</v>
      </c>
      <c r="G37" s="3">
        <v>3.5</v>
      </c>
      <c r="H37" s="1" t="e">
        <f t="shared" si="2"/>
        <v>#REF!</v>
      </c>
      <c r="J37" s="1" t="str">
        <f>Table19[[#This Row],[Short Description]]</f>
        <v>REVAMP4100</v>
      </c>
      <c r="K37" s="1" t="s">
        <v>587</v>
      </c>
      <c r="L37" s="1" t="s">
        <v>497</v>
      </c>
      <c r="M37" s="1" t="e">
        <f t="shared" si="3"/>
        <v>#REF!</v>
      </c>
      <c r="N37" s="1" t="s">
        <v>394</v>
      </c>
      <c r="O37" s="1" t="e">
        <f t="shared" si="4"/>
        <v>#REF!</v>
      </c>
      <c r="P37" s="1" t="e">
        <f t="shared" si="5"/>
        <v>#REF!</v>
      </c>
      <c r="Q37" s="1" t="e">
        <f t="shared" si="6"/>
        <v>#REF!</v>
      </c>
      <c r="R37" s="1" t="s">
        <v>75</v>
      </c>
      <c r="S37" s="1" t="s">
        <v>78</v>
      </c>
      <c r="T37" s="11" t="e">
        <f t="shared" si="7"/>
        <v>#REF!</v>
      </c>
      <c r="U37" s="1" t="str">
        <f>Table19[[#This Row],[Manufacturer''s Category]]</f>
        <v>Biamp</v>
      </c>
      <c r="W37" s="1" t="e">
        <f t="shared" si="8"/>
        <v>#REF!</v>
      </c>
    </row>
    <row r="38" spans="1:24" ht="42" customHeight="1" x14ac:dyDescent="0.3">
      <c r="A38" s="1" t="e">
        <f t="shared" si="0"/>
        <v>#REF!</v>
      </c>
      <c r="B38" s="5" t="e">
        <f t="shared" si="1"/>
        <v>#REF!</v>
      </c>
      <c r="C38" s="39" t="s">
        <v>588</v>
      </c>
      <c r="D38" s="7" t="s">
        <v>589</v>
      </c>
      <c r="E38" s="7" t="s">
        <v>55</v>
      </c>
      <c r="F38" s="8">
        <v>1432</v>
      </c>
      <c r="G38" s="3">
        <v>12.1</v>
      </c>
      <c r="H38" s="1" t="e">
        <f t="shared" si="2"/>
        <v>#REF!</v>
      </c>
      <c r="J38" s="1" t="str">
        <f>Table19[[#This Row],[Short Description]]</f>
        <v>REVAMP4120T</v>
      </c>
      <c r="K38" s="1" t="s">
        <v>590</v>
      </c>
      <c r="L38" s="1" t="s">
        <v>497</v>
      </c>
      <c r="M38" s="1" t="e">
        <f t="shared" si="3"/>
        <v>#REF!</v>
      </c>
      <c r="N38" s="1" t="s">
        <v>394</v>
      </c>
      <c r="O38" s="1" t="e">
        <f t="shared" si="4"/>
        <v>#REF!</v>
      </c>
      <c r="P38" s="1" t="e">
        <f t="shared" si="5"/>
        <v>#REF!</v>
      </c>
      <c r="Q38" s="1" t="e">
        <f t="shared" si="6"/>
        <v>#REF!</v>
      </c>
      <c r="R38" s="1" t="s">
        <v>75</v>
      </c>
      <c r="S38" s="1" t="s">
        <v>78</v>
      </c>
      <c r="T38" s="11" t="e">
        <f t="shared" si="7"/>
        <v>#REF!</v>
      </c>
      <c r="U38" s="1" t="str">
        <f>Table19[[#This Row],[Manufacturer''s Category]]</f>
        <v>Biamp</v>
      </c>
      <c r="W38" s="1" t="e">
        <f t="shared" si="8"/>
        <v>#REF!</v>
      </c>
    </row>
    <row r="39" spans="1:24" ht="42" customHeight="1" x14ac:dyDescent="0.3">
      <c r="A39" s="1" t="e">
        <f t="shared" si="0"/>
        <v>#REF!</v>
      </c>
      <c r="B39" s="5" t="e">
        <f t="shared" si="1"/>
        <v>#REF!</v>
      </c>
      <c r="C39" s="39" t="s">
        <v>591</v>
      </c>
      <c r="D39" s="12" t="s">
        <v>592</v>
      </c>
      <c r="E39" s="12" t="s">
        <v>55</v>
      </c>
      <c r="F39" s="28">
        <v>1816</v>
      </c>
      <c r="G39" s="3">
        <v>16.7</v>
      </c>
      <c r="H39" s="1" t="e">
        <f t="shared" si="2"/>
        <v>#REF!</v>
      </c>
      <c r="J39" s="1" t="str">
        <f>Table19[[#This Row],[Short Description]]</f>
        <v>REVAMP4240T</v>
      </c>
      <c r="K39" s="1" t="s">
        <v>593</v>
      </c>
      <c r="L39" s="1" t="s">
        <v>497</v>
      </c>
      <c r="M39" s="1" t="e">
        <f t="shared" si="3"/>
        <v>#REF!</v>
      </c>
      <c r="N39" s="1" t="s">
        <v>394</v>
      </c>
      <c r="O39" s="1" t="e">
        <f t="shared" si="4"/>
        <v>#REF!</v>
      </c>
      <c r="P39" s="1" t="e">
        <f t="shared" si="5"/>
        <v>#REF!</v>
      </c>
      <c r="Q39" s="1" t="e">
        <f t="shared" si="6"/>
        <v>#REF!</v>
      </c>
      <c r="R39" s="1" t="s">
        <v>75</v>
      </c>
      <c r="S39" s="1" t="s">
        <v>78</v>
      </c>
      <c r="T39" s="11" t="e">
        <f t="shared" si="7"/>
        <v>#REF!</v>
      </c>
      <c r="U39" s="1" t="str">
        <f>Table19[[#This Row],[Manufacturer''s Category]]</f>
        <v>Biamp</v>
      </c>
      <c r="W39" s="1" t="e">
        <f t="shared" si="8"/>
        <v>#REF!</v>
      </c>
    </row>
    <row r="40" spans="1:24" ht="42" customHeight="1" x14ac:dyDescent="0.3">
      <c r="A40" s="1" t="e">
        <f t="shared" si="0"/>
        <v>#REF!</v>
      </c>
      <c r="B40" s="5" t="e">
        <f t="shared" si="1"/>
        <v>#REF!</v>
      </c>
      <c r="C40" s="39" t="s">
        <v>594</v>
      </c>
      <c r="D40" s="7" t="s">
        <v>595</v>
      </c>
      <c r="E40" s="7" t="s">
        <v>55</v>
      </c>
      <c r="F40" s="8">
        <v>1596</v>
      </c>
      <c r="G40" s="3">
        <v>7</v>
      </c>
      <c r="H40" s="1" t="e">
        <f t="shared" si="2"/>
        <v>#REF!</v>
      </c>
      <c r="J40" s="1" t="str">
        <f>Table19[[#This Row],[Short Description]]</f>
        <v>REVAMP8250</v>
      </c>
      <c r="K40" s="1" t="s">
        <v>596</v>
      </c>
      <c r="L40" s="1" t="s">
        <v>497</v>
      </c>
      <c r="M40" s="1" t="e">
        <f t="shared" si="3"/>
        <v>#REF!</v>
      </c>
      <c r="N40" s="1" t="s">
        <v>394</v>
      </c>
      <c r="O40" s="1" t="e">
        <f t="shared" si="4"/>
        <v>#REF!</v>
      </c>
      <c r="P40" s="1" t="e">
        <f t="shared" si="5"/>
        <v>#REF!</v>
      </c>
      <c r="Q40" s="1" t="e">
        <f t="shared" si="6"/>
        <v>#REF!</v>
      </c>
      <c r="R40" s="1" t="s">
        <v>75</v>
      </c>
      <c r="S40" s="1" t="s">
        <v>78</v>
      </c>
      <c r="T40" s="11" t="e">
        <f t="shared" si="7"/>
        <v>#REF!</v>
      </c>
      <c r="U40" s="1" t="str">
        <f>Table19[[#This Row],[Manufacturer''s Category]]</f>
        <v>Biamp</v>
      </c>
      <c r="W40" s="1" t="e">
        <f t="shared" si="8"/>
        <v>#REF!</v>
      </c>
    </row>
    <row r="41" spans="1:24" ht="42" customHeight="1" x14ac:dyDescent="0.3">
      <c r="A41" s="1" t="e">
        <f t="shared" si="0"/>
        <v>#REF!</v>
      </c>
      <c r="B41" s="5" t="e">
        <f t="shared" si="1"/>
        <v>#REF!</v>
      </c>
      <c r="C41" s="2" t="s">
        <v>3250</v>
      </c>
      <c r="D41" s="7" t="s">
        <v>3251</v>
      </c>
      <c r="E41" s="7" t="s">
        <v>55</v>
      </c>
      <c r="F41" s="8">
        <v>80</v>
      </c>
      <c r="J41" s="1" t="s">
        <v>3251</v>
      </c>
      <c r="K41" s="1" t="s">
        <v>3252</v>
      </c>
      <c r="L41" s="1" t="s">
        <v>3245</v>
      </c>
      <c r="M41" s="1" t="s">
        <v>4</v>
      </c>
      <c r="N41" s="1" t="s">
        <v>3246</v>
      </c>
      <c r="O41" s="1" t="s">
        <v>6</v>
      </c>
      <c r="P41" s="1" t="s">
        <v>75</v>
      </c>
      <c r="Q41" s="1" t="s">
        <v>75</v>
      </c>
      <c r="R41" s="1" t="s">
        <v>75</v>
      </c>
      <c r="S41" s="1" t="s">
        <v>78</v>
      </c>
      <c r="T41" s="11" t="s">
        <v>3236</v>
      </c>
      <c r="U41" s="1" t="s">
        <v>394</v>
      </c>
      <c r="W41" s="1">
        <v>4911</v>
      </c>
    </row>
    <row r="42" spans="1:24" ht="42" customHeight="1" x14ac:dyDescent="0.3">
      <c r="A42" s="1" t="s">
        <v>0</v>
      </c>
      <c r="B42" s="5" t="e">
        <f t="shared" si="1"/>
        <v>#REF!</v>
      </c>
      <c r="C42" s="2" t="s">
        <v>3242</v>
      </c>
      <c r="D42" s="7" t="s">
        <v>3243</v>
      </c>
      <c r="E42" s="7" t="s">
        <v>55</v>
      </c>
      <c r="F42" s="8">
        <v>60</v>
      </c>
      <c r="J42" s="1" t="s">
        <v>3243</v>
      </c>
      <c r="K42" s="1" t="s">
        <v>3244</v>
      </c>
      <c r="L42" s="1" t="s">
        <v>3245</v>
      </c>
      <c r="M42" s="1" t="s">
        <v>4</v>
      </c>
      <c r="N42" s="1" t="s">
        <v>3246</v>
      </c>
      <c r="O42" s="1" t="s">
        <v>6</v>
      </c>
      <c r="P42" s="1" t="s">
        <v>75</v>
      </c>
      <c r="Q42" s="1" t="s">
        <v>75</v>
      </c>
      <c r="R42" s="1" t="s">
        <v>75</v>
      </c>
      <c r="S42" s="1" t="s">
        <v>78</v>
      </c>
      <c r="T42" s="62" t="s">
        <v>3236</v>
      </c>
      <c r="U42" s="1" t="s">
        <v>394</v>
      </c>
      <c r="W42" s="1">
        <v>4911</v>
      </c>
    </row>
    <row r="43" spans="1:24" ht="42" customHeight="1" x14ac:dyDescent="0.3">
      <c r="A43" s="1" t="e">
        <f>Company</f>
        <v>#REF!</v>
      </c>
      <c r="B43" s="5" t="e">
        <f t="shared" si="1"/>
        <v>#REF!</v>
      </c>
      <c r="C43" s="2" t="s">
        <v>3247</v>
      </c>
      <c r="D43" s="7" t="s">
        <v>3248</v>
      </c>
      <c r="E43" s="7" t="s">
        <v>55</v>
      </c>
      <c r="F43" s="8">
        <v>140</v>
      </c>
      <c r="J43" s="1" t="s">
        <v>3248</v>
      </c>
      <c r="K43" s="1" t="s">
        <v>3249</v>
      </c>
      <c r="L43" s="1" t="s">
        <v>3245</v>
      </c>
      <c r="M43" s="1" t="s">
        <v>4</v>
      </c>
      <c r="N43" s="1" t="s">
        <v>3246</v>
      </c>
      <c r="O43" s="1" t="s">
        <v>6</v>
      </c>
      <c r="P43" s="1" t="s">
        <v>75</v>
      </c>
      <c r="Q43" s="1" t="s">
        <v>75</v>
      </c>
      <c r="R43" s="1" t="s">
        <v>75</v>
      </c>
      <c r="S43" s="1" t="s">
        <v>78</v>
      </c>
      <c r="T43" s="11" t="s">
        <v>3236</v>
      </c>
      <c r="U43" s="1" t="s">
        <v>394</v>
      </c>
      <c r="W43" s="1">
        <v>4911</v>
      </c>
    </row>
    <row r="44" spans="1:24" ht="42" customHeight="1" x14ac:dyDescent="0.3">
      <c r="A44" s="1" t="e">
        <f>Company</f>
        <v>#REF!</v>
      </c>
      <c r="B44" s="5" t="e">
        <f t="shared" si="1"/>
        <v>#REF!</v>
      </c>
      <c r="C44" s="2" t="s">
        <v>3253</v>
      </c>
      <c r="D44" s="12" t="s">
        <v>3254</v>
      </c>
      <c r="E44" s="12" t="s">
        <v>55</v>
      </c>
      <c r="F44" s="28">
        <v>80</v>
      </c>
      <c r="J44" s="1" t="s">
        <v>3254</v>
      </c>
      <c r="K44" s="1" t="s">
        <v>3255</v>
      </c>
      <c r="L44" s="1" t="s">
        <v>3245</v>
      </c>
      <c r="M44" s="1" t="s">
        <v>4</v>
      </c>
      <c r="N44" s="1" t="s">
        <v>3246</v>
      </c>
      <c r="O44" s="1" t="s">
        <v>6</v>
      </c>
      <c r="P44" s="1" t="s">
        <v>75</v>
      </c>
      <c r="Q44" s="1" t="s">
        <v>75</v>
      </c>
      <c r="R44" s="1" t="s">
        <v>75</v>
      </c>
      <c r="S44" s="1" t="s">
        <v>78</v>
      </c>
      <c r="T44" s="11" t="s">
        <v>3236</v>
      </c>
      <c r="U44" s="1" t="s">
        <v>394</v>
      </c>
      <c r="W44" s="1">
        <v>4911</v>
      </c>
    </row>
    <row r="45" spans="1:24" ht="42" customHeight="1" x14ac:dyDescent="0.3">
      <c r="A45" s="1" t="e">
        <f>Company</f>
        <v>#REF!</v>
      </c>
      <c r="B45" s="5" t="e">
        <f t="shared" si="1"/>
        <v>#REF!</v>
      </c>
      <c r="C45" s="2" t="s">
        <v>3189</v>
      </c>
      <c r="D45" s="12" t="s">
        <v>3190</v>
      </c>
      <c r="E45" s="12" t="s">
        <v>55</v>
      </c>
      <c r="F45" s="28">
        <v>5000</v>
      </c>
      <c r="J45" s="1" t="s">
        <v>3190</v>
      </c>
      <c r="K45" s="1" t="s">
        <v>3198</v>
      </c>
      <c r="L45" s="1" t="s">
        <v>3199</v>
      </c>
      <c r="M45" s="1" t="s">
        <v>4</v>
      </c>
      <c r="N45" s="1" t="s">
        <v>394</v>
      </c>
      <c r="O45" s="1" t="s">
        <v>6</v>
      </c>
      <c r="P45" s="1" t="s">
        <v>3</v>
      </c>
      <c r="Q45" s="1" t="s">
        <v>3</v>
      </c>
      <c r="R45" s="1" t="s">
        <v>3</v>
      </c>
      <c r="S45" s="1" t="s">
        <v>78</v>
      </c>
      <c r="T45" s="11" t="s">
        <v>7</v>
      </c>
      <c r="U45" s="1" t="s">
        <v>394</v>
      </c>
      <c r="W45" s="1">
        <v>4911</v>
      </c>
      <c r="X45" s="76" t="s">
        <v>3621</v>
      </c>
    </row>
    <row r="46" spans="1:24" ht="42" customHeight="1" x14ac:dyDescent="0.3">
      <c r="A46" s="1" t="e">
        <f>Company</f>
        <v>#REF!</v>
      </c>
      <c r="B46" s="5" t="e">
        <f t="shared" si="1"/>
        <v>#REF!</v>
      </c>
      <c r="C46" s="2" t="s">
        <v>3191</v>
      </c>
      <c r="D46" s="12" t="s">
        <v>3192</v>
      </c>
      <c r="E46" s="12" t="s">
        <v>55</v>
      </c>
      <c r="F46" s="28">
        <v>5000</v>
      </c>
      <c r="J46" s="1" t="s">
        <v>3192</v>
      </c>
      <c r="K46" s="1" t="s">
        <v>3200</v>
      </c>
      <c r="L46" s="1" t="s">
        <v>3199</v>
      </c>
      <c r="M46" s="1" t="s">
        <v>4</v>
      </c>
      <c r="N46" s="1" t="s">
        <v>394</v>
      </c>
      <c r="O46" s="1" t="s">
        <v>6</v>
      </c>
      <c r="P46" s="1" t="s">
        <v>3</v>
      </c>
      <c r="Q46" s="1" t="s">
        <v>3</v>
      </c>
      <c r="R46" s="1" t="s">
        <v>3</v>
      </c>
      <c r="S46" s="1" t="s">
        <v>78</v>
      </c>
      <c r="T46" s="11" t="s">
        <v>7</v>
      </c>
      <c r="U46" s="1" t="s">
        <v>394</v>
      </c>
      <c r="W46" s="1">
        <v>4911</v>
      </c>
      <c r="X46" s="76" t="s">
        <v>3621</v>
      </c>
    </row>
    <row r="47" spans="1:24" ht="42" customHeight="1" x14ac:dyDescent="0.3">
      <c r="A47" s="1" t="s">
        <v>0</v>
      </c>
      <c r="B47" s="5" t="e">
        <f t="shared" si="1"/>
        <v>#REF!</v>
      </c>
      <c r="C47" s="2" t="s">
        <v>3388</v>
      </c>
      <c r="D47" s="7" t="s">
        <v>3389</v>
      </c>
      <c r="E47" s="7" t="s">
        <v>55</v>
      </c>
      <c r="F47" s="8">
        <v>6000</v>
      </c>
      <c r="H47" s="1" t="s">
        <v>3331</v>
      </c>
      <c r="I47" s="1" t="s">
        <v>3331</v>
      </c>
      <c r="J47" s="1" t="s">
        <v>3389</v>
      </c>
      <c r="K47" s="1" t="s">
        <v>3390</v>
      </c>
      <c r="L47" s="1" t="s">
        <v>3199</v>
      </c>
      <c r="M47" s="1" t="s">
        <v>4</v>
      </c>
      <c r="N47" s="1" t="s">
        <v>394</v>
      </c>
      <c r="O47" s="1" t="s">
        <v>6</v>
      </c>
      <c r="P47" s="1" t="s">
        <v>75</v>
      </c>
      <c r="Q47" s="1" t="s">
        <v>75</v>
      </c>
      <c r="R47" s="1" t="s">
        <v>75</v>
      </c>
      <c r="S47" s="1" t="s">
        <v>78</v>
      </c>
      <c r="T47" s="62" t="s">
        <v>7</v>
      </c>
      <c r="U47" s="1" t="s">
        <v>394</v>
      </c>
      <c r="V47" s="1" t="s">
        <v>3331</v>
      </c>
      <c r="W47" s="1">
        <v>4911</v>
      </c>
      <c r="X47" s="76" t="s">
        <v>3621</v>
      </c>
    </row>
    <row r="48" spans="1:24" ht="42" customHeight="1" x14ac:dyDescent="0.3">
      <c r="A48" s="1" t="s">
        <v>0</v>
      </c>
      <c r="B48" s="5" t="e">
        <f t="shared" si="1"/>
        <v>#REF!</v>
      </c>
      <c r="C48" s="2" t="s">
        <v>3391</v>
      </c>
      <c r="D48" s="12" t="s">
        <v>3392</v>
      </c>
      <c r="E48" s="12" t="s">
        <v>55</v>
      </c>
      <c r="F48" s="28">
        <v>6000</v>
      </c>
      <c r="H48" s="1" t="s">
        <v>3331</v>
      </c>
      <c r="I48" s="1" t="s">
        <v>3331</v>
      </c>
      <c r="J48" s="1" t="s">
        <v>3392</v>
      </c>
      <c r="K48" s="1" t="s">
        <v>3393</v>
      </c>
      <c r="L48" s="1" t="s">
        <v>3199</v>
      </c>
      <c r="M48" s="1" t="s">
        <v>4</v>
      </c>
      <c r="N48" s="1" t="s">
        <v>394</v>
      </c>
      <c r="O48" s="1" t="s">
        <v>6</v>
      </c>
      <c r="P48" s="1" t="s">
        <v>75</v>
      </c>
      <c r="Q48" s="1" t="s">
        <v>75</v>
      </c>
      <c r="R48" s="1" t="s">
        <v>75</v>
      </c>
      <c r="S48" s="1" t="s">
        <v>78</v>
      </c>
      <c r="T48" s="62" t="s">
        <v>7</v>
      </c>
      <c r="U48" s="1" t="s">
        <v>394</v>
      </c>
      <c r="V48" s="1" t="s">
        <v>3331</v>
      </c>
      <c r="W48" s="1">
        <v>4911</v>
      </c>
      <c r="X48" s="76" t="s">
        <v>3621</v>
      </c>
    </row>
  </sheetData>
  <phoneticPr fontId="15" type="noConversion"/>
  <conditionalFormatting sqref="C11:C12">
    <cfRule type="duplicateValues" dxfId="43" priority="2"/>
  </conditionalFormatting>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D5A33-BAE6-466B-BDB7-FC3E1FF96191}">
  <dimension ref="A1:T454"/>
  <sheetViews>
    <sheetView workbookViewId="0">
      <pane xSplit="4" ySplit="1" topLeftCell="E2" activePane="bottomRight" state="frozen"/>
      <selection pane="topRight" activeCell="E1" sqref="E1"/>
      <selection pane="bottomLeft" activeCell="A2" sqref="A2"/>
      <selection pane="bottomRight" activeCell="M1" sqref="M1:M1048576"/>
    </sheetView>
  </sheetViews>
  <sheetFormatPr defaultColWidth="8.88671875" defaultRowHeight="13.8" x14ac:dyDescent="0.3"/>
  <cols>
    <col min="1" max="1" width="17.5546875" style="1" customWidth="1"/>
    <col min="2" max="2" width="19.5546875" style="1" customWidth="1"/>
    <col min="3" max="3" width="15.5546875" style="2" customWidth="1"/>
    <col min="4" max="4" width="29.5546875" style="1" customWidth="1"/>
    <col min="5" max="5" width="11.109375" style="1" customWidth="1"/>
    <col min="6" max="6" width="14" style="55" customWidth="1"/>
    <col min="7" max="7" width="26.109375" style="1" customWidth="1"/>
    <col min="8" max="8" width="56.33203125" style="1" customWidth="1"/>
    <col min="9" max="9" width="34.44140625" style="1" customWidth="1"/>
    <col min="10" max="10" width="17" style="1" customWidth="1"/>
    <col min="11" max="11" width="16" style="1" bestFit="1" customWidth="1"/>
    <col min="12" max="12" width="15.33203125" style="1" customWidth="1"/>
    <col min="13" max="13" width="16.5546875" style="1" customWidth="1"/>
    <col min="14" max="14" width="22.88671875" style="1" customWidth="1"/>
    <col min="15" max="15" width="18" style="1" bestFit="1" customWidth="1"/>
    <col min="16" max="16" width="21" style="1" customWidth="1"/>
    <col min="17" max="18" width="15.33203125" style="1" customWidth="1"/>
    <col min="19" max="19" width="20.44140625" style="1" customWidth="1"/>
    <col min="20" max="20" width="56.5546875" style="1" customWidth="1"/>
    <col min="21" max="16384" width="8.88671875" style="1"/>
  </cols>
  <sheetData>
    <row r="1" spans="1:20" s="17" customFormat="1" ht="31.2" x14ac:dyDescent="0.3">
      <c r="A1" s="17" t="s">
        <v>8</v>
      </c>
      <c r="B1" s="17" t="s">
        <v>9</v>
      </c>
      <c r="C1" s="18" t="s">
        <v>10</v>
      </c>
      <c r="D1" s="17" t="s">
        <v>11</v>
      </c>
      <c r="E1" s="17" t="s">
        <v>12</v>
      </c>
      <c r="F1" s="16" t="s">
        <v>13</v>
      </c>
      <c r="G1" s="17" t="s">
        <v>26</v>
      </c>
      <c r="H1" s="17" t="s">
        <v>27</v>
      </c>
      <c r="I1" s="17" t="s">
        <v>28</v>
      </c>
      <c r="J1" s="17" t="s">
        <v>32</v>
      </c>
      <c r="K1" s="17" t="s">
        <v>42</v>
      </c>
      <c r="L1" s="17" t="s">
        <v>43</v>
      </c>
      <c r="M1" s="17" t="s">
        <v>45</v>
      </c>
      <c r="N1" s="17" t="s">
        <v>46</v>
      </c>
      <c r="O1" s="17" t="s">
        <v>47</v>
      </c>
      <c r="P1" s="17" t="s">
        <v>48</v>
      </c>
      <c r="Q1" s="17" t="s">
        <v>49</v>
      </c>
      <c r="R1" s="17" t="s">
        <v>50</v>
      </c>
      <c r="S1" s="17" t="s">
        <v>51</v>
      </c>
      <c r="T1" s="17" t="s">
        <v>52</v>
      </c>
    </row>
    <row r="2" spans="1:20" ht="42" customHeight="1" x14ac:dyDescent="0.3">
      <c r="A2" s="1" t="e">
        <f t="shared" ref="A2:A65" si="0">Company</f>
        <v>#REF!</v>
      </c>
      <c r="B2" s="5" t="e">
        <f t="shared" ref="B2:B65" si="1">Effectivity_Date</f>
        <v>#REF!</v>
      </c>
      <c r="C2" s="39" t="s">
        <v>605</v>
      </c>
      <c r="D2" s="1" t="s">
        <v>606</v>
      </c>
      <c r="E2" s="7" t="s">
        <v>55</v>
      </c>
      <c r="F2" s="38">
        <v>194</v>
      </c>
      <c r="G2" s="7" t="str">
        <f>Table110[[#This Row],[Short Description]]</f>
        <v>AFC200</v>
      </c>
      <c r="H2" s="7" t="s">
        <v>607</v>
      </c>
      <c r="I2" s="1" t="s">
        <v>599</v>
      </c>
      <c r="J2" s="1" t="s">
        <v>608</v>
      </c>
      <c r="K2" s="1" t="e">
        <f t="shared" ref="K2:K12" si="2">FOB</f>
        <v>#REF!</v>
      </c>
      <c r="L2" s="1" t="e">
        <f t="shared" ref="L2:L12" si="3">Freight</f>
        <v>#REF!</v>
      </c>
      <c r="M2" s="1" t="e">
        <f t="shared" ref="M2:M12" si="4">EnergyStar</f>
        <v>#REF!</v>
      </c>
      <c r="N2" s="1" t="s">
        <v>75</v>
      </c>
      <c r="O2" s="1" t="s">
        <v>78</v>
      </c>
      <c r="P2" s="11" t="e">
        <f t="shared" ref="P2:P65" si="5">URL</f>
        <v>#REF!</v>
      </c>
      <c r="Q2" s="1" t="str">
        <f>Table110[[#This Row],[Manufacturer''s Category]]</f>
        <v>Community</v>
      </c>
      <c r="S2" s="1" t="e">
        <f t="shared" ref="S2:S12" si="6">InfoComm_Number</f>
        <v>#REF!</v>
      </c>
    </row>
    <row r="3" spans="1:20" ht="42" customHeight="1" x14ac:dyDescent="0.3">
      <c r="A3" s="1" t="e">
        <f t="shared" si="0"/>
        <v>#REF!</v>
      </c>
      <c r="B3" s="5" t="e">
        <f t="shared" si="1"/>
        <v>#REF!</v>
      </c>
      <c r="C3" s="2" t="s">
        <v>610</v>
      </c>
      <c r="D3" s="1" t="s">
        <v>611</v>
      </c>
      <c r="E3" s="7" t="s">
        <v>55</v>
      </c>
      <c r="F3" s="38">
        <v>5700</v>
      </c>
      <c r="G3" s="7" t="str">
        <f>Table110[[#This Row],[Short Description]]</f>
        <v>ALC-1604D</v>
      </c>
      <c r="H3" s="7" t="s">
        <v>612</v>
      </c>
      <c r="I3" s="1" t="s">
        <v>497</v>
      </c>
      <c r="J3" s="1" t="s">
        <v>608</v>
      </c>
      <c r="K3" s="1" t="e">
        <f t="shared" si="2"/>
        <v>#REF!</v>
      </c>
      <c r="L3" s="1" t="e">
        <f t="shared" si="3"/>
        <v>#REF!</v>
      </c>
      <c r="M3" s="1" t="e">
        <f t="shared" si="4"/>
        <v>#REF!</v>
      </c>
      <c r="N3" s="1" t="s">
        <v>56</v>
      </c>
      <c r="O3" s="1" t="s">
        <v>609</v>
      </c>
      <c r="P3" s="11" t="e">
        <f t="shared" si="5"/>
        <v>#REF!</v>
      </c>
      <c r="Q3" s="1" t="str">
        <f>Table110[[#This Row],[Manufacturer''s Category]]</f>
        <v>Community</v>
      </c>
      <c r="S3" s="1" t="e">
        <f t="shared" si="6"/>
        <v>#REF!</v>
      </c>
    </row>
    <row r="4" spans="1:20" ht="42" customHeight="1" x14ac:dyDescent="0.3">
      <c r="A4" s="1" t="e">
        <f t="shared" si="0"/>
        <v>#REF!</v>
      </c>
      <c r="B4" s="5" t="e">
        <f t="shared" si="1"/>
        <v>#REF!</v>
      </c>
      <c r="C4" s="2" t="s">
        <v>613</v>
      </c>
      <c r="D4" s="1" t="s">
        <v>614</v>
      </c>
      <c r="E4" s="7" t="s">
        <v>55</v>
      </c>
      <c r="F4" s="38">
        <v>5000</v>
      </c>
      <c r="G4" s="7" t="str">
        <f>Table110[[#This Row],[Short Description]]</f>
        <v>ALC-3202D</v>
      </c>
      <c r="H4" s="7" t="s">
        <v>615</v>
      </c>
      <c r="I4" s="1" t="s">
        <v>497</v>
      </c>
      <c r="J4" s="1" t="s">
        <v>608</v>
      </c>
      <c r="K4" s="1" t="e">
        <f t="shared" si="2"/>
        <v>#REF!</v>
      </c>
      <c r="L4" s="1" t="e">
        <f t="shared" si="3"/>
        <v>#REF!</v>
      </c>
      <c r="M4" s="1" t="e">
        <f t="shared" si="4"/>
        <v>#REF!</v>
      </c>
      <c r="N4" s="1" t="s">
        <v>56</v>
      </c>
      <c r="O4" s="1" t="s">
        <v>609</v>
      </c>
      <c r="P4" s="11" t="e">
        <f t="shared" si="5"/>
        <v>#REF!</v>
      </c>
      <c r="Q4" s="1" t="str">
        <f>Table110[[#This Row],[Manufacturer''s Category]]</f>
        <v>Community</v>
      </c>
      <c r="S4" s="1" t="e">
        <f t="shared" si="6"/>
        <v>#REF!</v>
      </c>
    </row>
    <row r="5" spans="1:20" ht="42" customHeight="1" x14ac:dyDescent="0.3">
      <c r="A5" s="1" t="e">
        <f t="shared" si="0"/>
        <v>#REF!</v>
      </c>
      <c r="B5" s="5" t="e">
        <f t="shared" si="1"/>
        <v>#REF!</v>
      </c>
      <c r="C5" s="2" t="s">
        <v>616</v>
      </c>
      <c r="D5" s="1" t="s">
        <v>617</v>
      </c>
      <c r="E5" s="7" t="s">
        <v>55</v>
      </c>
      <c r="F5" s="38">
        <v>3600</v>
      </c>
      <c r="G5" s="7" t="str">
        <f>Table110[[#This Row],[Short Description]]</f>
        <v>ALC-404D</v>
      </c>
      <c r="H5" s="7" t="s">
        <v>618</v>
      </c>
      <c r="I5" s="1" t="s">
        <v>497</v>
      </c>
      <c r="J5" s="1" t="s">
        <v>608</v>
      </c>
      <c r="K5" s="1" t="e">
        <f t="shared" si="2"/>
        <v>#REF!</v>
      </c>
      <c r="L5" s="1" t="e">
        <f t="shared" si="3"/>
        <v>#REF!</v>
      </c>
      <c r="M5" s="1" t="e">
        <f t="shared" si="4"/>
        <v>#REF!</v>
      </c>
      <c r="N5" s="1" t="s">
        <v>56</v>
      </c>
      <c r="O5" s="1" t="s">
        <v>609</v>
      </c>
      <c r="P5" s="11" t="e">
        <f t="shared" si="5"/>
        <v>#REF!</v>
      </c>
      <c r="Q5" s="1" t="str">
        <f>Table110[[#This Row],[Manufacturer''s Category]]</f>
        <v>Community</v>
      </c>
      <c r="S5" s="1" t="e">
        <f t="shared" si="6"/>
        <v>#REF!</v>
      </c>
    </row>
    <row r="6" spans="1:20" ht="42" customHeight="1" x14ac:dyDescent="0.3">
      <c r="A6" s="1" t="e">
        <f t="shared" si="0"/>
        <v>#REF!</v>
      </c>
      <c r="B6" s="5" t="e">
        <f t="shared" si="1"/>
        <v>#REF!</v>
      </c>
      <c r="C6" s="2" t="s">
        <v>619</v>
      </c>
      <c r="D6" s="1" t="s">
        <v>620</v>
      </c>
      <c r="E6" s="7" t="s">
        <v>55</v>
      </c>
      <c r="F6" s="38">
        <v>486</v>
      </c>
      <c r="G6" s="7" t="str">
        <f>Table110[[#This Row],[Short Description]]</f>
        <v>BAND100FT</v>
      </c>
      <c r="H6" s="7" t="s">
        <v>621</v>
      </c>
      <c r="I6" s="1" t="s">
        <v>599</v>
      </c>
      <c r="J6" s="1" t="s">
        <v>608</v>
      </c>
      <c r="K6" s="1" t="e">
        <f t="shared" si="2"/>
        <v>#REF!</v>
      </c>
      <c r="L6" s="1" t="e">
        <f t="shared" si="3"/>
        <v>#REF!</v>
      </c>
      <c r="M6" s="1" t="e">
        <f t="shared" si="4"/>
        <v>#REF!</v>
      </c>
      <c r="N6" s="1" t="s">
        <v>56</v>
      </c>
      <c r="O6" s="1" t="s">
        <v>165</v>
      </c>
      <c r="P6" s="11" t="e">
        <f t="shared" si="5"/>
        <v>#REF!</v>
      </c>
      <c r="Q6" s="1" t="str">
        <f>Table110[[#This Row],[Manufacturer''s Category]]</f>
        <v>Community</v>
      </c>
      <c r="S6" s="1" t="e">
        <f t="shared" si="6"/>
        <v>#REF!</v>
      </c>
    </row>
    <row r="7" spans="1:20" ht="42" customHeight="1" x14ac:dyDescent="0.3">
      <c r="A7" s="1" t="e">
        <f t="shared" si="0"/>
        <v>#REF!</v>
      </c>
      <c r="B7" s="5" t="e">
        <f t="shared" si="1"/>
        <v>#REF!</v>
      </c>
      <c r="C7" s="2" t="s">
        <v>622</v>
      </c>
      <c r="D7" s="1" t="s">
        <v>623</v>
      </c>
      <c r="E7" s="7" t="s">
        <v>55</v>
      </c>
      <c r="F7" s="38">
        <v>464</v>
      </c>
      <c r="G7" s="7" t="str">
        <f>Table110[[#This Row],[Short Description]]</f>
        <v>BFR22HB</v>
      </c>
      <c r="H7" s="7" t="s">
        <v>624</v>
      </c>
      <c r="I7" s="1" t="s">
        <v>599</v>
      </c>
      <c r="J7" s="1" t="s">
        <v>608</v>
      </c>
      <c r="K7" s="1" t="e">
        <f t="shared" si="2"/>
        <v>#REF!</v>
      </c>
      <c r="L7" s="1" t="e">
        <f t="shared" si="3"/>
        <v>#REF!</v>
      </c>
      <c r="M7" s="1" t="e">
        <f t="shared" si="4"/>
        <v>#REF!</v>
      </c>
      <c r="N7" s="1" t="s">
        <v>56</v>
      </c>
      <c r="O7" s="1" t="s">
        <v>165</v>
      </c>
      <c r="P7" s="11" t="e">
        <f t="shared" si="5"/>
        <v>#REF!</v>
      </c>
      <c r="Q7" s="1" t="str">
        <f>Table110[[#This Row],[Manufacturer''s Category]]</f>
        <v>Community</v>
      </c>
      <c r="S7" s="1" t="e">
        <f t="shared" si="6"/>
        <v>#REF!</v>
      </c>
    </row>
    <row r="8" spans="1:20" ht="42" customHeight="1" x14ac:dyDescent="0.3">
      <c r="A8" s="1" t="e">
        <f t="shared" si="0"/>
        <v>#REF!</v>
      </c>
      <c r="B8" s="5" t="e">
        <f t="shared" si="1"/>
        <v>#REF!</v>
      </c>
      <c r="C8" s="2" t="s">
        <v>625</v>
      </c>
      <c r="D8" s="1" t="s">
        <v>626</v>
      </c>
      <c r="E8" s="7" t="s">
        <v>55</v>
      </c>
      <c r="F8" s="38">
        <v>464</v>
      </c>
      <c r="G8" s="7" t="str">
        <f>Table110[[#This Row],[Short Description]]</f>
        <v>BFR22HW</v>
      </c>
      <c r="H8" s="7" t="s">
        <v>627</v>
      </c>
      <c r="I8" s="1" t="s">
        <v>599</v>
      </c>
      <c r="J8" s="1" t="s">
        <v>608</v>
      </c>
      <c r="K8" s="1" t="e">
        <f t="shared" si="2"/>
        <v>#REF!</v>
      </c>
      <c r="L8" s="1" t="e">
        <f t="shared" si="3"/>
        <v>#REF!</v>
      </c>
      <c r="M8" s="1" t="e">
        <f t="shared" si="4"/>
        <v>#REF!</v>
      </c>
      <c r="N8" s="1" t="s">
        <v>56</v>
      </c>
      <c r="O8" s="1" t="s">
        <v>165</v>
      </c>
      <c r="P8" s="11" t="e">
        <f t="shared" si="5"/>
        <v>#REF!</v>
      </c>
      <c r="Q8" s="1" t="str">
        <f>Table110[[#This Row],[Manufacturer''s Category]]</f>
        <v>Community</v>
      </c>
      <c r="S8" s="1" t="e">
        <f t="shared" si="6"/>
        <v>#REF!</v>
      </c>
    </row>
    <row r="9" spans="1:20" ht="42" customHeight="1" x14ac:dyDescent="0.3">
      <c r="A9" s="1" t="e">
        <f t="shared" si="0"/>
        <v>#REF!</v>
      </c>
      <c r="B9" s="5" t="e">
        <f t="shared" si="1"/>
        <v>#REF!</v>
      </c>
      <c r="C9" s="2" t="s">
        <v>628</v>
      </c>
      <c r="D9" s="1" t="s">
        <v>629</v>
      </c>
      <c r="E9" s="7" t="s">
        <v>55</v>
      </c>
      <c r="F9" s="38">
        <v>376</v>
      </c>
      <c r="G9" s="7" t="str">
        <f>Table110[[#This Row],[Short Description]]</f>
        <v>BFR22VB</v>
      </c>
      <c r="H9" s="7" t="s">
        <v>630</v>
      </c>
      <c r="I9" s="1" t="s">
        <v>599</v>
      </c>
      <c r="J9" s="1" t="s">
        <v>608</v>
      </c>
      <c r="K9" s="1" t="e">
        <f t="shared" si="2"/>
        <v>#REF!</v>
      </c>
      <c r="L9" s="1" t="e">
        <f t="shared" si="3"/>
        <v>#REF!</v>
      </c>
      <c r="M9" s="1" t="e">
        <f t="shared" si="4"/>
        <v>#REF!</v>
      </c>
      <c r="N9" s="1" t="s">
        <v>56</v>
      </c>
      <c r="O9" s="1" t="s">
        <v>165</v>
      </c>
      <c r="P9" s="11" t="e">
        <f t="shared" si="5"/>
        <v>#REF!</v>
      </c>
      <c r="Q9" s="1" t="str">
        <f>Table110[[#This Row],[Manufacturer''s Category]]</f>
        <v>Community</v>
      </c>
      <c r="S9" s="1" t="e">
        <f t="shared" si="6"/>
        <v>#REF!</v>
      </c>
    </row>
    <row r="10" spans="1:20" ht="42" customHeight="1" x14ac:dyDescent="0.3">
      <c r="A10" s="1" t="e">
        <f t="shared" si="0"/>
        <v>#REF!</v>
      </c>
      <c r="B10" s="5" t="e">
        <f t="shared" si="1"/>
        <v>#REF!</v>
      </c>
      <c r="C10" s="2" t="s">
        <v>631</v>
      </c>
      <c r="D10" s="1" t="s">
        <v>632</v>
      </c>
      <c r="E10" s="7" t="s">
        <v>55</v>
      </c>
      <c r="F10" s="38">
        <v>376</v>
      </c>
      <c r="G10" s="7" t="str">
        <f>Table110[[#This Row],[Short Description]]</f>
        <v>BFR22VW</v>
      </c>
      <c r="H10" s="7" t="s">
        <v>633</v>
      </c>
      <c r="I10" s="1" t="s">
        <v>599</v>
      </c>
      <c r="J10" s="1" t="s">
        <v>608</v>
      </c>
      <c r="K10" s="1" t="e">
        <f t="shared" si="2"/>
        <v>#REF!</v>
      </c>
      <c r="L10" s="1" t="e">
        <f t="shared" si="3"/>
        <v>#REF!</v>
      </c>
      <c r="M10" s="1" t="e">
        <f t="shared" si="4"/>
        <v>#REF!</v>
      </c>
      <c r="N10" s="1" t="s">
        <v>56</v>
      </c>
      <c r="O10" s="1" t="s">
        <v>165</v>
      </c>
      <c r="P10" s="11" t="e">
        <f t="shared" si="5"/>
        <v>#REF!</v>
      </c>
      <c r="Q10" s="1" t="str">
        <f>Table110[[#This Row],[Manufacturer''s Category]]</f>
        <v>Community</v>
      </c>
      <c r="S10" s="1" t="e">
        <f t="shared" si="6"/>
        <v>#REF!</v>
      </c>
    </row>
    <row r="11" spans="1:20" ht="42" customHeight="1" x14ac:dyDescent="0.3">
      <c r="A11" s="1" t="e">
        <f t="shared" si="0"/>
        <v>#REF!</v>
      </c>
      <c r="B11" s="5" t="e">
        <f t="shared" si="1"/>
        <v>#REF!</v>
      </c>
      <c r="C11" s="2" t="s">
        <v>634</v>
      </c>
      <c r="D11" s="1" t="s">
        <v>635</v>
      </c>
      <c r="E11" s="1" t="s">
        <v>55</v>
      </c>
      <c r="F11" s="38">
        <v>80</v>
      </c>
      <c r="G11" s="7" t="str">
        <f>Table110[[#This Row],[Short Description]]</f>
        <v>CMKIT</v>
      </c>
      <c r="H11" s="1" t="s">
        <v>636</v>
      </c>
      <c r="I11" s="1" t="s">
        <v>599</v>
      </c>
      <c r="J11" s="1" t="s">
        <v>608</v>
      </c>
      <c r="K11" s="1" t="e">
        <f t="shared" si="2"/>
        <v>#REF!</v>
      </c>
      <c r="L11" s="1" t="e">
        <f t="shared" si="3"/>
        <v>#REF!</v>
      </c>
      <c r="M11" s="1" t="e">
        <f t="shared" si="4"/>
        <v>#REF!</v>
      </c>
      <c r="N11" s="1" t="s">
        <v>56</v>
      </c>
      <c r="O11" s="1" t="s">
        <v>165</v>
      </c>
      <c r="P11" s="11" t="e">
        <f t="shared" si="5"/>
        <v>#REF!</v>
      </c>
      <c r="Q11" s="1" t="str">
        <f>Table110[[#This Row],[Manufacturer''s Category]]</f>
        <v>Community</v>
      </c>
      <c r="S11" s="1" t="e">
        <f t="shared" si="6"/>
        <v>#REF!</v>
      </c>
    </row>
    <row r="12" spans="1:20" ht="42" customHeight="1" x14ac:dyDescent="0.3">
      <c r="A12" s="1" t="e">
        <f t="shared" si="0"/>
        <v>#REF!</v>
      </c>
      <c r="B12" s="5" t="e">
        <f t="shared" si="1"/>
        <v>#REF!</v>
      </c>
      <c r="C12" s="2" t="s">
        <v>637</v>
      </c>
      <c r="D12" s="1" t="s">
        <v>638</v>
      </c>
      <c r="E12" s="1" t="s">
        <v>55</v>
      </c>
      <c r="F12" s="38">
        <v>80</v>
      </c>
      <c r="G12" s="7" t="str">
        <f>Table110[[#This Row],[Short Description]]</f>
        <v>CMKITW</v>
      </c>
      <c r="H12" s="1" t="s">
        <v>639</v>
      </c>
      <c r="I12" s="1" t="s">
        <v>599</v>
      </c>
      <c r="J12" s="1" t="s">
        <v>608</v>
      </c>
      <c r="K12" s="1" t="e">
        <f t="shared" si="2"/>
        <v>#REF!</v>
      </c>
      <c r="L12" s="1" t="e">
        <f t="shared" si="3"/>
        <v>#REF!</v>
      </c>
      <c r="M12" s="1" t="e">
        <f t="shared" si="4"/>
        <v>#REF!</v>
      </c>
      <c r="N12" s="1" t="s">
        <v>56</v>
      </c>
      <c r="O12" s="1" t="s">
        <v>165</v>
      </c>
      <c r="P12" s="11" t="e">
        <f t="shared" si="5"/>
        <v>#REF!</v>
      </c>
      <c r="Q12" s="1" t="str">
        <f>Table110[[#This Row],[Manufacturer''s Category]]</f>
        <v>Community</v>
      </c>
      <c r="S12" s="1" t="e">
        <f t="shared" si="6"/>
        <v>#REF!</v>
      </c>
    </row>
    <row r="13" spans="1:20" ht="42" customHeight="1" x14ac:dyDescent="0.3">
      <c r="A13" s="1" t="e">
        <f t="shared" si="0"/>
        <v>#REF!</v>
      </c>
      <c r="B13" s="5" t="e">
        <f t="shared" si="1"/>
        <v>#REF!</v>
      </c>
      <c r="C13" s="2" t="s">
        <v>3537</v>
      </c>
      <c r="D13" s="1" t="s">
        <v>3538</v>
      </c>
      <c r="E13" s="1" t="s">
        <v>55</v>
      </c>
      <c r="F13" s="38">
        <v>500</v>
      </c>
      <c r="G13" s="7" t="s">
        <v>3538</v>
      </c>
      <c r="H13" s="1" t="s">
        <v>3539</v>
      </c>
      <c r="I13" s="1" t="s">
        <v>3287</v>
      </c>
      <c r="J13" s="1" t="s">
        <v>608</v>
      </c>
      <c r="K13" s="1" t="s">
        <v>5</v>
      </c>
      <c r="L13" s="1" t="s">
        <v>6</v>
      </c>
      <c r="M13" s="1" t="s">
        <v>75</v>
      </c>
      <c r="N13" s="1" t="s">
        <v>75</v>
      </c>
      <c r="O13" s="1" t="s">
        <v>78</v>
      </c>
      <c r="P13" s="11" t="e">
        <f t="shared" si="5"/>
        <v>#REF!</v>
      </c>
      <c r="Q13" s="1" t="s">
        <v>608</v>
      </c>
      <c r="R13" s="1" t="s">
        <v>3331</v>
      </c>
      <c r="S13" s="1">
        <v>4911</v>
      </c>
      <c r="T13" s="1" t="s">
        <v>3533</v>
      </c>
    </row>
    <row r="14" spans="1:20" ht="42" customHeight="1" x14ac:dyDescent="0.3">
      <c r="A14" s="1" t="e">
        <f t="shared" si="0"/>
        <v>#REF!</v>
      </c>
      <c r="B14" s="5" t="e">
        <f t="shared" si="1"/>
        <v>#REF!</v>
      </c>
      <c r="C14" s="2" t="s">
        <v>640</v>
      </c>
      <c r="D14" s="1" t="s">
        <v>641</v>
      </c>
      <c r="E14" s="1" t="s">
        <v>55</v>
      </c>
      <c r="F14" s="38">
        <v>464</v>
      </c>
      <c r="G14" s="7" t="str">
        <f>Table110[[#This Row],[Short Description]]</f>
        <v>DFSB</v>
      </c>
      <c r="H14" s="1" t="s">
        <v>642</v>
      </c>
      <c r="I14" s="1" t="s">
        <v>599</v>
      </c>
      <c r="J14" s="1" t="s">
        <v>608</v>
      </c>
      <c r="K14" s="1" t="e">
        <f t="shared" ref="K14:K77" si="7">FOB</f>
        <v>#REF!</v>
      </c>
      <c r="L14" s="1" t="e">
        <f t="shared" ref="L14:L77" si="8">Freight</f>
        <v>#REF!</v>
      </c>
      <c r="M14" s="1" t="e">
        <f t="shared" ref="M14:M77" si="9">EnergyStar</f>
        <v>#REF!</v>
      </c>
      <c r="N14" s="1" t="s">
        <v>56</v>
      </c>
      <c r="O14" s="1" t="s">
        <v>165</v>
      </c>
      <c r="P14" s="11" t="e">
        <f t="shared" si="5"/>
        <v>#REF!</v>
      </c>
      <c r="Q14" s="1" t="str">
        <f>Table110[[#This Row],[Manufacturer''s Category]]</f>
        <v>Community</v>
      </c>
      <c r="S14" s="1" t="e">
        <f t="shared" ref="S14:S77" si="10">InfoComm_Number</f>
        <v>#REF!</v>
      </c>
    </row>
    <row r="15" spans="1:20" ht="42" customHeight="1" x14ac:dyDescent="0.3">
      <c r="A15" s="1" t="e">
        <f t="shared" si="0"/>
        <v>#REF!</v>
      </c>
      <c r="B15" s="5" t="e">
        <f t="shared" si="1"/>
        <v>#REF!</v>
      </c>
      <c r="C15" s="2" t="s">
        <v>643</v>
      </c>
      <c r="D15" s="1" t="s">
        <v>644</v>
      </c>
      <c r="E15" s="1" t="s">
        <v>55</v>
      </c>
      <c r="F15" s="38">
        <v>464</v>
      </c>
      <c r="G15" s="7" t="str">
        <f>Table110[[#This Row],[Short Description]]</f>
        <v>DFSW</v>
      </c>
      <c r="H15" s="1" t="s">
        <v>645</v>
      </c>
      <c r="I15" s="1" t="s">
        <v>599</v>
      </c>
      <c r="J15" s="1" t="s">
        <v>608</v>
      </c>
      <c r="K15" s="1" t="e">
        <f t="shared" si="7"/>
        <v>#REF!</v>
      </c>
      <c r="L15" s="1" t="e">
        <f t="shared" si="8"/>
        <v>#REF!</v>
      </c>
      <c r="M15" s="1" t="e">
        <f t="shared" si="9"/>
        <v>#REF!</v>
      </c>
      <c r="N15" s="1" t="s">
        <v>56</v>
      </c>
      <c r="O15" s="1" t="s">
        <v>165</v>
      </c>
      <c r="P15" s="11" t="e">
        <f t="shared" si="5"/>
        <v>#REF!</v>
      </c>
      <c r="Q15" s="1" t="str">
        <f>Table110[[#This Row],[Manufacturer''s Category]]</f>
        <v>Community</v>
      </c>
      <c r="S15" s="1" t="e">
        <f t="shared" si="10"/>
        <v>#REF!</v>
      </c>
    </row>
    <row r="16" spans="1:20" ht="42" customHeight="1" x14ac:dyDescent="0.3">
      <c r="A16" s="1" t="e">
        <f t="shared" si="0"/>
        <v>#REF!</v>
      </c>
      <c r="B16" s="5" t="e">
        <f t="shared" si="1"/>
        <v>#REF!</v>
      </c>
      <c r="C16" s="2" t="s">
        <v>646</v>
      </c>
      <c r="D16" s="1" t="s">
        <v>647</v>
      </c>
      <c r="E16" s="1" t="s">
        <v>55</v>
      </c>
      <c r="F16" s="38">
        <v>694</v>
      </c>
      <c r="G16" s="7" t="str">
        <f>Table110[[#This Row],[Short Description]]</f>
        <v>DVS-BFR22B</v>
      </c>
      <c r="H16" s="1" t="s">
        <v>648</v>
      </c>
      <c r="I16" s="1" t="s">
        <v>599</v>
      </c>
      <c r="J16" s="1" t="s">
        <v>608</v>
      </c>
      <c r="K16" s="1" t="e">
        <f t="shared" si="7"/>
        <v>#REF!</v>
      </c>
      <c r="L16" s="1" t="e">
        <f t="shared" si="8"/>
        <v>#REF!</v>
      </c>
      <c r="M16" s="1" t="e">
        <f t="shared" si="9"/>
        <v>#REF!</v>
      </c>
      <c r="N16" s="1" t="s">
        <v>56</v>
      </c>
      <c r="O16" s="1" t="s">
        <v>165</v>
      </c>
      <c r="P16" s="11" t="e">
        <f t="shared" si="5"/>
        <v>#REF!</v>
      </c>
      <c r="Q16" s="1" t="str">
        <f>Table110[[#This Row],[Manufacturer''s Category]]</f>
        <v>Community</v>
      </c>
      <c r="S16" s="1" t="e">
        <f t="shared" si="10"/>
        <v>#REF!</v>
      </c>
    </row>
    <row r="17" spans="1:19" ht="42" customHeight="1" x14ac:dyDescent="0.3">
      <c r="A17" s="1" t="e">
        <f t="shared" si="0"/>
        <v>#REF!</v>
      </c>
      <c r="B17" s="5" t="e">
        <f t="shared" si="1"/>
        <v>#REF!</v>
      </c>
      <c r="C17" s="2" t="s">
        <v>649</v>
      </c>
      <c r="D17" s="1" t="s">
        <v>650</v>
      </c>
      <c r="E17" s="1" t="s">
        <v>55</v>
      </c>
      <c r="F17" s="38">
        <v>694</v>
      </c>
      <c r="G17" s="7" t="str">
        <f>Table110[[#This Row],[Short Description]]</f>
        <v>DVS-BFR22W</v>
      </c>
      <c r="H17" s="1" t="s">
        <v>651</v>
      </c>
      <c r="I17" s="1" t="s">
        <v>599</v>
      </c>
      <c r="J17" s="1" t="s">
        <v>608</v>
      </c>
      <c r="K17" s="1" t="e">
        <f t="shared" si="7"/>
        <v>#REF!</v>
      </c>
      <c r="L17" s="1" t="e">
        <f t="shared" si="8"/>
        <v>#REF!</v>
      </c>
      <c r="M17" s="1" t="e">
        <f t="shared" si="9"/>
        <v>#REF!</v>
      </c>
      <c r="N17" s="1" t="s">
        <v>56</v>
      </c>
      <c r="O17" s="1" t="s">
        <v>165</v>
      </c>
      <c r="P17" s="11" t="e">
        <f t="shared" si="5"/>
        <v>#REF!</v>
      </c>
      <c r="Q17" s="1" t="str">
        <f>Table110[[#This Row],[Manufacturer''s Category]]</f>
        <v>Community</v>
      </c>
      <c r="S17" s="1" t="e">
        <f t="shared" si="10"/>
        <v>#REF!</v>
      </c>
    </row>
    <row r="18" spans="1:19" ht="42" customHeight="1" x14ac:dyDescent="0.3">
      <c r="A18" s="1" t="e">
        <f t="shared" si="0"/>
        <v>#REF!</v>
      </c>
      <c r="B18" s="5" t="e">
        <f t="shared" si="1"/>
        <v>#REF!</v>
      </c>
      <c r="C18" s="39" t="s">
        <v>652</v>
      </c>
      <c r="D18" s="1" t="s">
        <v>653</v>
      </c>
      <c r="E18" s="1" t="s">
        <v>55</v>
      </c>
      <c r="F18" s="38">
        <v>1014</v>
      </c>
      <c r="G18" s="7" t="str">
        <f>Table110[[#This Row],[Short Description]]</f>
        <v>HAB3-BFR38B</v>
      </c>
      <c r="H18" s="1" t="s">
        <v>654</v>
      </c>
      <c r="I18" s="1" t="s">
        <v>599</v>
      </c>
      <c r="J18" s="1" t="s">
        <v>608</v>
      </c>
      <c r="K18" s="1" t="e">
        <f t="shared" si="7"/>
        <v>#REF!</v>
      </c>
      <c r="L18" s="1" t="e">
        <f t="shared" si="8"/>
        <v>#REF!</v>
      </c>
      <c r="M18" s="1" t="e">
        <f t="shared" si="9"/>
        <v>#REF!</v>
      </c>
      <c r="N18" s="1" t="s">
        <v>56</v>
      </c>
      <c r="O18" s="1" t="s">
        <v>165</v>
      </c>
      <c r="P18" s="11" t="e">
        <f t="shared" si="5"/>
        <v>#REF!</v>
      </c>
      <c r="Q18" s="1" t="str">
        <f>Table110[[#This Row],[Manufacturer''s Category]]</f>
        <v>Community</v>
      </c>
      <c r="S18" s="1" t="e">
        <f t="shared" si="10"/>
        <v>#REF!</v>
      </c>
    </row>
    <row r="19" spans="1:19" ht="42" customHeight="1" x14ac:dyDescent="0.3">
      <c r="A19" s="1" t="e">
        <f t="shared" si="0"/>
        <v>#REF!</v>
      </c>
      <c r="B19" s="5" t="e">
        <f t="shared" si="1"/>
        <v>#REF!</v>
      </c>
      <c r="C19" s="39" t="s">
        <v>655</v>
      </c>
      <c r="D19" s="1" t="s">
        <v>656</v>
      </c>
      <c r="E19" s="1" t="s">
        <v>55</v>
      </c>
      <c r="F19" s="38">
        <v>1014</v>
      </c>
      <c r="G19" s="7" t="str">
        <f>Table110[[#This Row],[Short Description]]</f>
        <v>HAB3-BFR38W</v>
      </c>
      <c r="H19" s="1" t="s">
        <v>657</v>
      </c>
      <c r="I19" s="1" t="s">
        <v>599</v>
      </c>
      <c r="J19" s="1" t="s">
        <v>608</v>
      </c>
      <c r="K19" s="1" t="e">
        <f t="shared" si="7"/>
        <v>#REF!</v>
      </c>
      <c r="L19" s="1" t="e">
        <f t="shared" si="8"/>
        <v>#REF!</v>
      </c>
      <c r="M19" s="1" t="e">
        <f t="shared" si="9"/>
        <v>#REF!</v>
      </c>
      <c r="N19" s="1" t="s">
        <v>56</v>
      </c>
      <c r="O19" s="1" t="s">
        <v>165</v>
      </c>
      <c r="P19" s="11" t="e">
        <f t="shared" si="5"/>
        <v>#REF!</v>
      </c>
      <c r="Q19" s="1" t="str">
        <f>Table110[[#This Row],[Manufacturer''s Category]]</f>
        <v>Community</v>
      </c>
      <c r="S19" s="1" t="e">
        <f t="shared" si="10"/>
        <v>#REF!</v>
      </c>
    </row>
    <row r="20" spans="1:19" ht="42" customHeight="1" x14ac:dyDescent="0.3">
      <c r="A20" s="1" t="e">
        <f t="shared" si="0"/>
        <v>#REF!</v>
      </c>
      <c r="B20" s="5" t="e">
        <f t="shared" si="1"/>
        <v>#REF!</v>
      </c>
      <c r="C20" s="39" t="s">
        <v>658</v>
      </c>
      <c r="D20" s="1" t="s">
        <v>659</v>
      </c>
      <c r="E20" s="1" t="s">
        <v>55</v>
      </c>
      <c r="F20" s="38">
        <v>838</v>
      </c>
      <c r="G20" s="7" t="str">
        <f>Table110[[#This Row],[Short Description]]</f>
        <v>HAB-BFR38B</v>
      </c>
      <c r="H20" s="1" t="s">
        <v>660</v>
      </c>
      <c r="I20" s="1" t="s">
        <v>599</v>
      </c>
      <c r="J20" s="1" t="s">
        <v>608</v>
      </c>
      <c r="K20" s="1" t="e">
        <f t="shared" si="7"/>
        <v>#REF!</v>
      </c>
      <c r="L20" s="1" t="e">
        <f t="shared" si="8"/>
        <v>#REF!</v>
      </c>
      <c r="M20" s="1" t="e">
        <f t="shared" si="9"/>
        <v>#REF!</v>
      </c>
      <c r="N20" s="1" t="s">
        <v>56</v>
      </c>
      <c r="O20" s="1" t="s">
        <v>165</v>
      </c>
      <c r="P20" s="11" t="e">
        <f t="shared" si="5"/>
        <v>#REF!</v>
      </c>
      <c r="Q20" s="1" t="str">
        <f>Table110[[#This Row],[Manufacturer''s Category]]</f>
        <v>Community</v>
      </c>
      <c r="S20" s="1" t="e">
        <f t="shared" si="10"/>
        <v>#REF!</v>
      </c>
    </row>
    <row r="21" spans="1:19" ht="42" customHeight="1" x14ac:dyDescent="0.3">
      <c r="A21" s="1" t="e">
        <f t="shared" si="0"/>
        <v>#REF!</v>
      </c>
      <c r="B21" s="5" t="e">
        <f t="shared" si="1"/>
        <v>#REF!</v>
      </c>
      <c r="C21" s="39" t="s">
        <v>661</v>
      </c>
      <c r="D21" s="1" t="s">
        <v>662</v>
      </c>
      <c r="E21" s="1" t="s">
        <v>55</v>
      </c>
      <c r="F21" s="38">
        <v>838</v>
      </c>
      <c r="G21" s="7" t="str">
        <f>Table110[[#This Row],[Short Description]]</f>
        <v>HAB-BFR38W</v>
      </c>
      <c r="H21" s="1" t="s">
        <v>663</v>
      </c>
      <c r="I21" s="1" t="s">
        <v>599</v>
      </c>
      <c r="J21" s="1" t="s">
        <v>608</v>
      </c>
      <c r="K21" s="1" t="e">
        <f t="shared" si="7"/>
        <v>#REF!</v>
      </c>
      <c r="L21" s="1" t="e">
        <f t="shared" si="8"/>
        <v>#REF!</v>
      </c>
      <c r="M21" s="1" t="e">
        <f t="shared" si="9"/>
        <v>#REF!</v>
      </c>
      <c r="N21" s="1" t="s">
        <v>56</v>
      </c>
      <c r="O21" s="1" t="s">
        <v>165</v>
      </c>
      <c r="P21" s="11" t="e">
        <f t="shared" si="5"/>
        <v>#REF!</v>
      </c>
      <c r="Q21" s="1" t="str">
        <f>Table110[[#This Row],[Manufacturer''s Category]]</f>
        <v>Community</v>
      </c>
      <c r="S21" s="1" t="e">
        <f t="shared" si="10"/>
        <v>#REF!</v>
      </c>
    </row>
    <row r="22" spans="1:19" ht="42" customHeight="1" x14ac:dyDescent="0.3">
      <c r="A22" s="1" t="e">
        <f t="shared" si="0"/>
        <v>#REF!</v>
      </c>
      <c r="B22" s="5" t="e">
        <f t="shared" si="1"/>
        <v>#REF!</v>
      </c>
      <c r="C22" s="39" t="s">
        <v>664</v>
      </c>
      <c r="D22" s="1" t="s">
        <v>665</v>
      </c>
      <c r="E22" s="1" t="s">
        <v>55</v>
      </c>
      <c r="F22" s="38">
        <v>1266</v>
      </c>
      <c r="G22" s="7" t="str">
        <f>Table110[[#This Row],[Short Description]]</f>
        <v>HSB3-BFR22B</v>
      </c>
      <c r="H22" s="1" t="s">
        <v>666</v>
      </c>
      <c r="I22" s="1" t="s">
        <v>599</v>
      </c>
      <c r="J22" s="1" t="s">
        <v>608</v>
      </c>
      <c r="K22" s="1" t="e">
        <f t="shared" si="7"/>
        <v>#REF!</v>
      </c>
      <c r="L22" s="1" t="e">
        <f t="shared" si="8"/>
        <v>#REF!</v>
      </c>
      <c r="M22" s="1" t="e">
        <f t="shared" si="9"/>
        <v>#REF!</v>
      </c>
      <c r="N22" s="1" t="s">
        <v>56</v>
      </c>
      <c r="O22" s="1" t="s">
        <v>165</v>
      </c>
      <c r="P22" s="11" t="e">
        <f t="shared" si="5"/>
        <v>#REF!</v>
      </c>
      <c r="Q22" s="1" t="str">
        <f>Table110[[#This Row],[Manufacturer''s Category]]</f>
        <v>Community</v>
      </c>
      <c r="S22" s="1" t="e">
        <f t="shared" si="10"/>
        <v>#REF!</v>
      </c>
    </row>
    <row r="23" spans="1:19" ht="42" customHeight="1" x14ac:dyDescent="0.3">
      <c r="A23" s="1" t="e">
        <f t="shared" si="0"/>
        <v>#REF!</v>
      </c>
      <c r="B23" s="5" t="e">
        <f t="shared" si="1"/>
        <v>#REF!</v>
      </c>
      <c r="C23" s="39" t="s">
        <v>667</v>
      </c>
      <c r="D23" s="1" t="s">
        <v>668</v>
      </c>
      <c r="E23" s="1" t="s">
        <v>55</v>
      </c>
      <c r="F23" s="38">
        <v>1266</v>
      </c>
      <c r="G23" s="7" t="str">
        <f>Table110[[#This Row],[Short Description]]</f>
        <v>HSB3-BFR22W</v>
      </c>
      <c r="H23" s="1" t="s">
        <v>669</v>
      </c>
      <c r="I23" s="1" t="s">
        <v>599</v>
      </c>
      <c r="J23" s="1" t="s">
        <v>608</v>
      </c>
      <c r="K23" s="1" t="e">
        <f t="shared" si="7"/>
        <v>#REF!</v>
      </c>
      <c r="L23" s="1" t="e">
        <f t="shared" si="8"/>
        <v>#REF!</v>
      </c>
      <c r="M23" s="1" t="e">
        <f t="shared" si="9"/>
        <v>#REF!</v>
      </c>
      <c r="N23" s="1" t="s">
        <v>56</v>
      </c>
      <c r="O23" s="1" t="s">
        <v>165</v>
      </c>
      <c r="P23" s="11" t="e">
        <f t="shared" si="5"/>
        <v>#REF!</v>
      </c>
      <c r="Q23" s="1" t="str">
        <f>Table110[[#This Row],[Manufacturer''s Category]]</f>
        <v>Community</v>
      </c>
      <c r="S23" s="1" t="e">
        <f t="shared" si="10"/>
        <v>#REF!</v>
      </c>
    </row>
    <row r="24" spans="1:19" ht="42" customHeight="1" x14ac:dyDescent="0.3">
      <c r="A24" s="1" t="e">
        <f t="shared" si="0"/>
        <v>#REF!</v>
      </c>
      <c r="B24" s="5" t="e">
        <f t="shared" si="1"/>
        <v>#REF!</v>
      </c>
      <c r="C24" s="39" t="s">
        <v>670</v>
      </c>
      <c r="D24" s="1" t="s">
        <v>671</v>
      </c>
      <c r="E24" s="1" t="s">
        <v>55</v>
      </c>
      <c r="F24" s="38">
        <v>1762</v>
      </c>
      <c r="G24" s="7" t="str">
        <f>Table110[[#This Row],[Short Description]]</f>
        <v>HSB3-SBR54B</v>
      </c>
      <c r="H24" s="1" t="s">
        <v>672</v>
      </c>
      <c r="I24" s="1" t="s">
        <v>599</v>
      </c>
      <c r="J24" s="1" t="s">
        <v>608</v>
      </c>
      <c r="K24" s="1" t="e">
        <f t="shared" si="7"/>
        <v>#REF!</v>
      </c>
      <c r="L24" s="1" t="e">
        <f t="shared" si="8"/>
        <v>#REF!</v>
      </c>
      <c r="M24" s="1" t="e">
        <f t="shared" si="9"/>
        <v>#REF!</v>
      </c>
      <c r="N24" s="1" t="s">
        <v>56</v>
      </c>
      <c r="O24" s="1" t="s">
        <v>165</v>
      </c>
      <c r="P24" s="11" t="e">
        <f t="shared" si="5"/>
        <v>#REF!</v>
      </c>
      <c r="Q24" s="1" t="str">
        <f>Table110[[#This Row],[Manufacturer''s Category]]</f>
        <v>Community</v>
      </c>
      <c r="S24" s="1" t="e">
        <f t="shared" si="10"/>
        <v>#REF!</v>
      </c>
    </row>
    <row r="25" spans="1:19" ht="42" customHeight="1" x14ac:dyDescent="0.3">
      <c r="A25" s="1" t="e">
        <f t="shared" si="0"/>
        <v>#REF!</v>
      </c>
      <c r="B25" s="5" t="e">
        <f t="shared" si="1"/>
        <v>#REF!</v>
      </c>
      <c r="C25" s="39" t="s">
        <v>673</v>
      </c>
      <c r="D25" s="1" t="s">
        <v>674</v>
      </c>
      <c r="E25" s="1" t="s">
        <v>55</v>
      </c>
      <c r="F25" s="38">
        <v>1762</v>
      </c>
      <c r="G25" s="7" t="str">
        <f>Table110[[#This Row],[Short Description]]</f>
        <v>HSB3-SBR54W</v>
      </c>
      <c r="H25" s="1" t="s">
        <v>675</v>
      </c>
      <c r="I25" s="1" t="s">
        <v>599</v>
      </c>
      <c r="J25" s="1" t="s">
        <v>608</v>
      </c>
      <c r="K25" s="1" t="e">
        <f t="shared" si="7"/>
        <v>#REF!</v>
      </c>
      <c r="L25" s="1" t="e">
        <f t="shared" si="8"/>
        <v>#REF!</v>
      </c>
      <c r="M25" s="1" t="e">
        <f t="shared" si="9"/>
        <v>#REF!</v>
      </c>
      <c r="N25" s="1" t="s">
        <v>56</v>
      </c>
      <c r="O25" s="1" t="s">
        <v>165</v>
      </c>
      <c r="P25" s="11" t="e">
        <f t="shared" si="5"/>
        <v>#REF!</v>
      </c>
      <c r="Q25" s="1" t="str">
        <f>Table110[[#This Row],[Manufacturer''s Category]]</f>
        <v>Community</v>
      </c>
      <c r="S25" s="1" t="e">
        <f t="shared" si="10"/>
        <v>#REF!</v>
      </c>
    </row>
    <row r="26" spans="1:19" ht="42" customHeight="1" x14ac:dyDescent="0.3">
      <c r="A26" s="1" t="e">
        <f t="shared" si="0"/>
        <v>#REF!</v>
      </c>
      <c r="B26" s="5" t="e">
        <f t="shared" si="1"/>
        <v>#REF!</v>
      </c>
      <c r="C26" s="39" t="s">
        <v>676</v>
      </c>
      <c r="D26" s="1" t="s">
        <v>677</v>
      </c>
      <c r="E26" s="1" t="s">
        <v>55</v>
      </c>
      <c r="F26" s="38">
        <v>1156</v>
      </c>
      <c r="G26" s="7" t="str">
        <f>Table110[[#This Row],[Short Description]]</f>
        <v>HSB-BFR22B</v>
      </c>
      <c r="H26" s="1" t="s">
        <v>678</v>
      </c>
      <c r="I26" s="1" t="s">
        <v>599</v>
      </c>
      <c r="J26" s="1" t="s">
        <v>608</v>
      </c>
      <c r="K26" s="1" t="e">
        <f t="shared" si="7"/>
        <v>#REF!</v>
      </c>
      <c r="L26" s="1" t="e">
        <f t="shared" si="8"/>
        <v>#REF!</v>
      </c>
      <c r="M26" s="1" t="e">
        <f t="shared" si="9"/>
        <v>#REF!</v>
      </c>
      <c r="N26" s="1" t="s">
        <v>56</v>
      </c>
      <c r="O26" s="1" t="s">
        <v>165</v>
      </c>
      <c r="P26" s="11" t="e">
        <f t="shared" si="5"/>
        <v>#REF!</v>
      </c>
      <c r="Q26" s="1" t="str">
        <f>Table110[[#This Row],[Manufacturer''s Category]]</f>
        <v>Community</v>
      </c>
      <c r="S26" s="1" t="e">
        <f t="shared" si="10"/>
        <v>#REF!</v>
      </c>
    </row>
    <row r="27" spans="1:19" ht="42" customHeight="1" x14ac:dyDescent="0.3">
      <c r="A27" s="1" t="e">
        <f t="shared" si="0"/>
        <v>#REF!</v>
      </c>
      <c r="B27" s="5" t="e">
        <f t="shared" si="1"/>
        <v>#REF!</v>
      </c>
      <c r="C27" s="39" t="s">
        <v>679</v>
      </c>
      <c r="D27" s="1" t="s">
        <v>680</v>
      </c>
      <c r="E27" s="1" t="s">
        <v>55</v>
      </c>
      <c r="F27" s="38">
        <v>1156</v>
      </c>
      <c r="G27" s="7" t="str">
        <f>Table110[[#This Row],[Short Description]]</f>
        <v>HSB-BFR22W</v>
      </c>
      <c r="H27" s="1" t="s">
        <v>681</v>
      </c>
      <c r="I27" s="1" t="s">
        <v>599</v>
      </c>
      <c r="J27" s="1" t="s">
        <v>608</v>
      </c>
      <c r="K27" s="1" t="e">
        <f t="shared" si="7"/>
        <v>#REF!</v>
      </c>
      <c r="L27" s="1" t="e">
        <f t="shared" si="8"/>
        <v>#REF!</v>
      </c>
      <c r="M27" s="1" t="e">
        <f t="shared" si="9"/>
        <v>#REF!</v>
      </c>
      <c r="N27" s="1" t="s">
        <v>56</v>
      </c>
      <c r="O27" s="1" t="s">
        <v>165</v>
      </c>
      <c r="P27" s="11" t="e">
        <f t="shared" si="5"/>
        <v>#REF!</v>
      </c>
      <c r="Q27" s="1" t="str">
        <f>Table110[[#This Row],[Manufacturer''s Category]]</f>
        <v>Community</v>
      </c>
      <c r="S27" s="1" t="e">
        <f t="shared" si="10"/>
        <v>#REF!</v>
      </c>
    </row>
    <row r="28" spans="1:19" ht="42" customHeight="1" x14ac:dyDescent="0.3">
      <c r="A28" s="1" t="e">
        <f t="shared" si="0"/>
        <v>#REF!</v>
      </c>
      <c r="B28" s="5" t="e">
        <f t="shared" si="1"/>
        <v>#REF!</v>
      </c>
      <c r="C28" s="39" t="s">
        <v>682</v>
      </c>
      <c r="D28" s="1" t="s">
        <v>683</v>
      </c>
      <c r="E28" s="1" t="s">
        <v>55</v>
      </c>
      <c r="F28" s="38">
        <v>1652</v>
      </c>
      <c r="G28" s="7" t="str">
        <f>Table110[[#This Row],[Short Description]]</f>
        <v>HSB-SBR54B</v>
      </c>
      <c r="H28" s="1" t="s">
        <v>684</v>
      </c>
      <c r="I28" s="1" t="s">
        <v>599</v>
      </c>
      <c r="J28" s="1" t="s">
        <v>608</v>
      </c>
      <c r="K28" s="1" t="e">
        <f t="shared" si="7"/>
        <v>#REF!</v>
      </c>
      <c r="L28" s="1" t="e">
        <f t="shared" si="8"/>
        <v>#REF!</v>
      </c>
      <c r="M28" s="1" t="e">
        <f t="shared" si="9"/>
        <v>#REF!</v>
      </c>
      <c r="N28" s="1" t="s">
        <v>56</v>
      </c>
      <c r="O28" s="1" t="s">
        <v>165</v>
      </c>
      <c r="P28" s="11" t="e">
        <f t="shared" si="5"/>
        <v>#REF!</v>
      </c>
      <c r="Q28" s="1" t="str">
        <f>Table110[[#This Row],[Manufacturer''s Category]]</f>
        <v>Community</v>
      </c>
      <c r="S28" s="1" t="e">
        <f t="shared" si="10"/>
        <v>#REF!</v>
      </c>
    </row>
    <row r="29" spans="1:19" ht="42" customHeight="1" x14ac:dyDescent="0.3">
      <c r="A29" s="1" t="e">
        <f t="shared" si="0"/>
        <v>#REF!</v>
      </c>
      <c r="B29" s="5" t="e">
        <f t="shared" si="1"/>
        <v>#REF!</v>
      </c>
      <c r="C29" s="39" t="s">
        <v>685</v>
      </c>
      <c r="D29" s="1" t="s">
        <v>686</v>
      </c>
      <c r="E29" s="1" t="s">
        <v>55</v>
      </c>
      <c r="F29" s="38">
        <v>1652</v>
      </c>
      <c r="G29" s="7" t="str">
        <f>Table110[[#This Row],[Short Description]]</f>
        <v>HSB-SBR54W</v>
      </c>
      <c r="H29" s="1" t="s">
        <v>687</v>
      </c>
      <c r="I29" s="1" t="s">
        <v>599</v>
      </c>
      <c r="J29" s="1" t="s">
        <v>608</v>
      </c>
      <c r="K29" s="1" t="e">
        <f t="shared" si="7"/>
        <v>#REF!</v>
      </c>
      <c r="L29" s="1" t="e">
        <f t="shared" si="8"/>
        <v>#REF!</v>
      </c>
      <c r="M29" s="1" t="e">
        <f t="shared" si="9"/>
        <v>#REF!</v>
      </c>
      <c r="N29" s="1" t="s">
        <v>56</v>
      </c>
      <c r="O29" s="1" t="s">
        <v>165</v>
      </c>
      <c r="P29" s="11" t="e">
        <f t="shared" si="5"/>
        <v>#REF!</v>
      </c>
      <c r="Q29" s="1" t="str">
        <f>Table110[[#This Row],[Manufacturer''s Category]]</f>
        <v>Community</v>
      </c>
      <c r="S29" s="1" t="e">
        <f t="shared" si="10"/>
        <v>#REF!</v>
      </c>
    </row>
    <row r="30" spans="1:19" ht="42" customHeight="1" x14ac:dyDescent="0.3">
      <c r="A30" s="1" t="e">
        <f t="shared" si="0"/>
        <v>#REF!</v>
      </c>
      <c r="B30" s="5" t="e">
        <f t="shared" si="1"/>
        <v>#REF!</v>
      </c>
      <c r="C30" s="39" t="s">
        <v>688</v>
      </c>
      <c r="D30" s="1" t="s">
        <v>689</v>
      </c>
      <c r="E30" s="1" t="s">
        <v>55</v>
      </c>
      <c r="F30" s="38">
        <v>728</v>
      </c>
      <c r="G30" s="7" t="str">
        <f>Table110[[#This Row],[Short Description]]</f>
        <v>HVS3B</v>
      </c>
      <c r="H30" s="1" t="s">
        <v>690</v>
      </c>
      <c r="I30" s="1" t="s">
        <v>599</v>
      </c>
      <c r="J30" s="1" t="s">
        <v>608</v>
      </c>
      <c r="K30" s="1" t="e">
        <f t="shared" si="7"/>
        <v>#REF!</v>
      </c>
      <c r="L30" s="1" t="e">
        <f t="shared" si="8"/>
        <v>#REF!</v>
      </c>
      <c r="M30" s="1" t="e">
        <f t="shared" si="9"/>
        <v>#REF!</v>
      </c>
      <c r="N30" s="1" t="s">
        <v>56</v>
      </c>
      <c r="O30" s="1" t="s">
        <v>165</v>
      </c>
      <c r="P30" s="11" t="e">
        <f t="shared" si="5"/>
        <v>#REF!</v>
      </c>
      <c r="Q30" s="1" t="str">
        <f>Table110[[#This Row],[Manufacturer''s Category]]</f>
        <v>Community</v>
      </c>
      <c r="S30" s="1" t="e">
        <f t="shared" si="10"/>
        <v>#REF!</v>
      </c>
    </row>
    <row r="31" spans="1:19" ht="42" customHeight="1" x14ac:dyDescent="0.3">
      <c r="A31" s="1" t="e">
        <f t="shared" si="0"/>
        <v>#REF!</v>
      </c>
      <c r="B31" s="5" t="e">
        <f t="shared" si="1"/>
        <v>#REF!</v>
      </c>
      <c r="C31" s="39" t="s">
        <v>691</v>
      </c>
      <c r="D31" s="1" t="s">
        <v>692</v>
      </c>
      <c r="E31" s="1" t="s">
        <v>55</v>
      </c>
      <c r="F31" s="38">
        <v>728</v>
      </c>
      <c r="G31" s="7" t="str">
        <f>Table110[[#This Row],[Short Description]]</f>
        <v>HVS3W</v>
      </c>
      <c r="H31" s="1" t="s">
        <v>693</v>
      </c>
      <c r="I31" s="1" t="s">
        <v>599</v>
      </c>
      <c r="J31" s="1" t="s">
        <v>608</v>
      </c>
      <c r="K31" s="1" t="e">
        <f t="shared" si="7"/>
        <v>#REF!</v>
      </c>
      <c r="L31" s="1" t="e">
        <f t="shared" si="8"/>
        <v>#REF!</v>
      </c>
      <c r="M31" s="1" t="e">
        <f t="shared" si="9"/>
        <v>#REF!</v>
      </c>
      <c r="N31" s="1" t="s">
        <v>56</v>
      </c>
      <c r="O31" s="1" t="s">
        <v>165</v>
      </c>
      <c r="P31" s="11" t="e">
        <f t="shared" si="5"/>
        <v>#REF!</v>
      </c>
      <c r="Q31" s="1" t="str">
        <f>Table110[[#This Row],[Manufacturer''s Category]]</f>
        <v>Community</v>
      </c>
      <c r="S31" s="1" t="e">
        <f t="shared" si="10"/>
        <v>#REF!</v>
      </c>
    </row>
    <row r="32" spans="1:19" ht="42" customHeight="1" x14ac:dyDescent="0.3">
      <c r="A32" s="1" t="e">
        <f t="shared" si="0"/>
        <v>#REF!</v>
      </c>
      <c r="B32" s="5" t="e">
        <f t="shared" si="1"/>
        <v>#REF!</v>
      </c>
      <c r="C32" s="39" t="s">
        <v>694</v>
      </c>
      <c r="D32" s="1" t="s">
        <v>695</v>
      </c>
      <c r="E32" s="1" t="s">
        <v>55</v>
      </c>
      <c r="F32" s="38">
        <v>638</v>
      </c>
      <c r="G32" s="7" t="str">
        <f>Table110[[#This Row],[Short Description]]</f>
        <v>HVSB</v>
      </c>
      <c r="H32" s="1" t="s">
        <v>696</v>
      </c>
      <c r="I32" s="1" t="s">
        <v>599</v>
      </c>
      <c r="J32" s="1" t="s">
        <v>608</v>
      </c>
      <c r="K32" s="1" t="e">
        <f t="shared" si="7"/>
        <v>#REF!</v>
      </c>
      <c r="L32" s="1" t="e">
        <f t="shared" si="8"/>
        <v>#REF!</v>
      </c>
      <c r="M32" s="1" t="e">
        <f t="shared" si="9"/>
        <v>#REF!</v>
      </c>
      <c r="N32" s="1" t="s">
        <v>56</v>
      </c>
      <c r="O32" s="1" t="s">
        <v>165</v>
      </c>
      <c r="P32" s="11" t="e">
        <f t="shared" si="5"/>
        <v>#REF!</v>
      </c>
      <c r="Q32" s="1" t="str">
        <f>Table110[[#This Row],[Manufacturer''s Category]]</f>
        <v>Community</v>
      </c>
      <c r="S32" s="1" t="e">
        <f t="shared" si="10"/>
        <v>#REF!</v>
      </c>
    </row>
    <row r="33" spans="1:19" ht="42" customHeight="1" x14ac:dyDescent="0.3">
      <c r="A33" s="1" t="e">
        <f t="shared" si="0"/>
        <v>#REF!</v>
      </c>
      <c r="B33" s="5" t="e">
        <f t="shared" si="1"/>
        <v>#REF!</v>
      </c>
      <c r="C33" s="39" t="s">
        <v>697</v>
      </c>
      <c r="D33" s="1" t="s">
        <v>698</v>
      </c>
      <c r="E33" s="1" t="s">
        <v>55</v>
      </c>
      <c r="F33" s="38">
        <v>638</v>
      </c>
      <c r="G33" s="7" t="str">
        <f>Table110[[#This Row],[Short Description]]</f>
        <v>HVSW</v>
      </c>
      <c r="H33" s="1" t="s">
        <v>699</v>
      </c>
      <c r="I33" s="1" t="s">
        <v>599</v>
      </c>
      <c r="J33" s="1" t="s">
        <v>608</v>
      </c>
      <c r="K33" s="1" t="e">
        <f t="shared" si="7"/>
        <v>#REF!</v>
      </c>
      <c r="L33" s="1" t="e">
        <f t="shared" si="8"/>
        <v>#REF!</v>
      </c>
      <c r="M33" s="1" t="e">
        <f t="shared" si="9"/>
        <v>#REF!</v>
      </c>
      <c r="N33" s="1" t="s">
        <v>56</v>
      </c>
      <c r="O33" s="1" t="s">
        <v>165</v>
      </c>
      <c r="P33" s="11" t="e">
        <f t="shared" si="5"/>
        <v>#REF!</v>
      </c>
      <c r="Q33" s="1" t="str">
        <f>Table110[[#This Row],[Manufacturer''s Category]]</f>
        <v>Community</v>
      </c>
      <c r="S33" s="1" t="e">
        <f t="shared" si="10"/>
        <v>#REF!</v>
      </c>
    </row>
    <row r="34" spans="1:19" ht="42" customHeight="1" x14ac:dyDescent="0.3">
      <c r="A34" s="1" t="e">
        <f t="shared" si="0"/>
        <v>#REF!</v>
      </c>
      <c r="B34" s="5" t="e">
        <f t="shared" si="1"/>
        <v>#REF!</v>
      </c>
      <c r="C34" s="39" t="s">
        <v>700</v>
      </c>
      <c r="D34" s="1" t="s">
        <v>701</v>
      </c>
      <c r="E34" s="1" t="s">
        <v>55</v>
      </c>
      <c r="F34" s="38">
        <v>606</v>
      </c>
      <c r="G34" s="7" t="str">
        <f>Table110[[#This Row],[Short Description]]</f>
        <v>IAF40B</v>
      </c>
      <c r="H34" s="1" t="s">
        <v>702</v>
      </c>
      <c r="I34" s="1" t="s">
        <v>599</v>
      </c>
      <c r="J34" s="1" t="s">
        <v>608</v>
      </c>
      <c r="K34" s="1" t="e">
        <f t="shared" si="7"/>
        <v>#REF!</v>
      </c>
      <c r="L34" s="1" t="e">
        <f t="shared" si="8"/>
        <v>#REF!</v>
      </c>
      <c r="M34" s="1" t="e">
        <f t="shared" si="9"/>
        <v>#REF!</v>
      </c>
      <c r="N34" s="1" t="s">
        <v>56</v>
      </c>
      <c r="O34" s="1" t="s">
        <v>165</v>
      </c>
      <c r="P34" s="11" t="e">
        <f t="shared" si="5"/>
        <v>#REF!</v>
      </c>
      <c r="Q34" s="1" t="str">
        <f>Table110[[#This Row],[Manufacturer''s Category]]</f>
        <v>Community</v>
      </c>
      <c r="S34" s="1" t="e">
        <f t="shared" si="10"/>
        <v>#REF!</v>
      </c>
    </row>
    <row r="35" spans="1:19" ht="42" customHeight="1" x14ac:dyDescent="0.3">
      <c r="A35" s="1" t="e">
        <f t="shared" si="0"/>
        <v>#REF!</v>
      </c>
      <c r="B35" s="5" t="e">
        <f t="shared" si="1"/>
        <v>#REF!</v>
      </c>
      <c r="C35" s="39" t="s">
        <v>703</v>
      </c>
      <c r="D35" s="1" t="s">
        <v>704</v>
      </c>
      <c r="E35" s="1" t="s">
        <v>55</v>
      </c>
      <c r="F35" s="38">
        <v>606</v>
      </c>
      <c r="G35" s="7" t="str">
        <f>Table110[[#This Row],[Short Description]]</f>
        <v>IAF40W</v>
      </c>
      <c r="H35" s="1" t="s">
        <v>705</v>
      </c>
      <c r="I35" s="1" t="s">
        <v>599</v>
      </c>
      <c r="J35" s="1" t="s">
        <v>608</v>
      </c>
      <c r="K35" s="1" t="e">
        <f t="shared" si="7"/>
        <v>#REF!</v>
      </c>
      <c r="L35" s="1" t="e">
        <f t="shared" si="8"/>
        <v>#REF!</v>
      </c>
      <c r="M35" s="1" t="e">
        <f t="shared" si="9"/>
        <v>#REF!</v>
      </c>
      <c r="N35" s="1" t="s">
        <v>56</v>
      </c>
      <c r="O35" s="1" t="s">
        <v>165</v>
      </c>
      <c r="P35" s="11" t="e">
        <f t="shared" si="5"/>
        <v>#REF!</v>
      </c>
      <c r="Q35" s="1" t="str">
        <f>Table110[[#This Row],[Manufacturer''s Category]]</f>
        <v>Community</v>
      </c>
      <c r="S35" s="1" t="e">
        <f t="shared" si="10"/>
        <v>#REF!</v>
      </c>
    </row>
    <row r="36" spans="1:19" ht="42" customHeight="1" x14ac:dyDescent="0.3">
      <c r="A36" s="1" t="e">
        <f t="shared" si="0"/>
        <v>#REF!</v>
      </c>
      <c r="B36" s="5" t="e">
        <f t="shared" si="1"/>
        <v>#REF!</v>
      </c>
      <c r="C36" s="39" t="s">
        <v>706</v>
      </c>
      <c r="D36" s="1" t="s">
        <v>707</v>
      </c>
      <c r="E36" s="1" t="s">
        <v>55</v>
      </c>
      <c r="F36" s="38">
        <v>694</v>
      </c>
      <c r="G36" s="7" t="str">
        <f>Table110[[#This Row],[Short Description]]</f>
        <v>IAF55B</v>
      </c>
      <c r="H36" s="1" t="s">
        <v>708</v>
      </c>
      <c r="I36" s="1" t="s">
        <v>599</v>
      </c>
      <c r="J36" s="1" t="s">
        <v>608</v>
      </c>
      <c r="K36" s="1" t="e">
        <f t="shared" si="7"/>
        <v>#REF!</v>
      </c>
      <c r="L36" s="1" t="e">
        <f t="shared" si="8"/>
        <v>#REF!</v>
      </c>
      <c r="M36" s="1" t="e">
        <f t="shared" si="9"/>
        <v>#REF!</v>
      </c>
      <c r="N36" s="1" t="s">
        <v>56</v>
      </c>
      <c r="O36" s="1" t="s">
        <v>165</v>
      </c>
      <c r="P36" s="11" t="e">
        <f t="shared" si="5"/>
        <v>#REF!</v>
      </c>
      <c r="Q36" s="1" t="str">
        <f>Table110[[#This Row],[Manufacturer''s Category]]</f>
        <v>Community</v>
      </c>
      <c r="S36" s="1" t="e">
        <f t="shared" si="10"/>
        <v>#REF!</v>
      </c>
    </row>
    <row r="37" spans="1:19" ht="42" customHeight="1" x14ac:dyDescent="0.3">
      <c r="A37" s="1" t="e">
        <f t="shared" si="0"/>
        <v>#REF!</v>
      </c>
      <c r="B37" s="5" t="e">
        <f t="shared" si="1"/>
        <v>#REF!</v>
      </c>
      <c r="C37" s="39" t="s">
        <v>709</v>
      </c>
      <c r="D37" s="1" t="s">
        <v>710</v>
      </c>
      <c r="E37" s="1" t="s">
        <v>55</v>
      </c>
      <c r="F37" s="38">
        <v>694</v>
      </c>
      <c r="G37" s="7" t="str">
        <f>Table110[[#This Row],[Short Description]]</f>
        <v>IAF55W</v>
      </c>
      <c r="H37" s="1" t="s">
        <v>711</v>
      </c>
      <c r="I37" s="1" t="s">
        <v>599</v>
      </c>
      <c r="J37" s="1" t="s">
        <v>608</v>
      </c>
      <c r="K37" s="1" t="e">
        <f t="shared" si="7"/>
        <v>#REF!</v>
      </c>
      <c r="L37" s="1" t="e">
        <f t="shared" si="8"/>
        <v>#REF!</v>
      </c>
      <c r="M37" s="1" t="e">
        <f t="shared" si="9"/>
        <v>#REF!</v>
      </c>
      <c r="N37" s="1" t="s">
        <v>56</v>
      </c>
      <c r="O37" s="1" t="s">
        <v>165</v>
      </c>
      <c r="P37" s="11" t="e">
        <f t="shared" si="5"/>
        <v>#REF!</v>
      </c>
      <c r="Q37" s="1" t="str">
        <f>Table110[[#This Row],[Manufacturer''s Category]]</f>
        <v>Community</v>
      </c>
      <c r="S37" s="1" t="e">
        <f t="shared" si="10"/>
        <v>#REF!</v>
      </c>
    </row>
    <row r="38" spans="1:19" ht="42" customHeight="1" x14ac:dyDescent="0.3">
      <c r="A38" s="1" t="e">
        <f t="shared" si="0"/>
        <v>#REF!</v>
      </c>
      <c r="B38" s="5" t="e">
        <f t="shared" si="1"/>
        <v>#REF!</v>
      </c>
      <c r="C38" s="39" t="s">
        <v>712</v>
      </c>
      <c r="D38" s="1" t="s">
        <v>713</v>
      </c>
      <c r="E38" s="1" t="s">
        <v>55</v>
      </c>
      <c r="F38" s="38">
        <v>1320</v>
      </c>
      <c r="G38" s="7" t="str">
        <f>Table110[[#This Row],[Short Description]]</f>
        <v>IC6-1062/00B</v>
      </c>
      <c r="H38" s="1" t="s">
        <v>714</v>
      </c>
      <c r="I38" s="1" t="s">
        <v>715</v>
      </c>
      <c r="J38" s="1" t="s">
        <v>608</v>
      </c>
      <c r="K38" s="1" t="e">
        <f t="shared" si="7"/>
        <v>#REF!</v>
      </c>
      <c r="L38" s="1" t="e">
        <f t="shared" si="8"/>
        <v>#REF!</v>
      </c>
      <c r="M38" s="1" t="e">
        <f t="shared" si="9"/>
        <v>#REF!</v>
      </c>
      <c r="N38" s="1" t="s">
        <v>56</v>
      </c>
      <c r="O38" s="1" t="s">
        <v>165</v>
      </c>
      <c r="P38" s="11" t="e">
        <f t="shared" si="5"/>
        <v>#REF!</v>
      </c>
      <c r="Q38" s="1" t="str">
        <f>Table110[[#This Row],[Manufacturer''s Category]]</f>
        <v>Community</v>
      </c>
      <c r="S38" s="1" t="e">
        <f t="shared" si="10"/>
        <v>#REF!</v>
      </c>
    </row>
    <row r="39" spans="1:19" ht="42" customHeight="1" x14ac:dyDescent="0.3">
      <c r="A39" s="1" t="e">
        <f t="shared" si="0"/>
        <v>#REF!</v>
      </c>
      <c r="B39" s="5" t="e">
        <f t="shared" si="1"/>
        <v>#REF!</v>
      </c>
      <c r="C39" s="39" t="s">
        <v>716</v>
      </c>
      <c r="D39" s="1" t="s">
        <v>717</v>
      </c>
      <c r="E39" s="1" t="s">
        <v>55</v>
      </c>
      <c r="F39" s="38">
        <v>1320</v>
      </c>
      <c r="G39" s="7" t="str">
        <f>Table110[[#This Row],[Short Description]]</f>
        <v>IC6-1062/00W</v>
      </c>
      <c r="H39" s="1" t="s">
        <v>718</v>
      </c>
      <c r="I39" s="1" t="s">
        <v>715</v>
      </c>
      <c r="J39" s="1" t="s">
        <v>608</v>
      </c>
      <c r="K39" s="1" t="e">
        <f t="shared" si="7"/>
        <v>#REF!</v>
      </c>
      <c r="L39" s="1" t="e">
        <f t="shared" si="8"/>
        <v>#REF!</v>
      </c>
      <c r="M39" s="1" t="e">
        <f t="shared" si="9"/>
        <v>#REF!</v>
      </c>
      <c r="N39" s="1" t="s">
        <v>56</v>
      </c>
      <c r="O39" s="1" t="s">
        <v>165</v>
      </c>
      <c r="P39" s="11" t="e">
        <f t="shared" si="5"/>
        <v>#REF!</v>
      </c>
      <c r="Q39" s="1" t="str">
        <f>Table110[[#This Row],[Manufacturer''s Category]]</f>
        <v>Community</v>
      </c>
      <c r="S39" s="1" t="e">
        <f t="shared" si="10"/>
        <v>#REF!</v>
      </c>
    </row>
    <row r="40" spans="1:19" ht="42" customHeight="1" x14ac:dyDescent="0.3">
      <c r="A40" s="1" t="e">
        <f t="shared" si="0"/>
        <v>#REF!</v>
      </c>
      <c r="B40" s="5" t="e">
        <f t="shared" si="1"/>
        <v>#REF!</v>
      </c>
      <c r="C40" s="39" t="s">
        <v>719</v>
      </c>
      <c r="D40" s="1" t="s">
        <v>720</v>
      </c>
      <c r="E40" s="1" t="s">
        <v>55</v>
      </c>
      <c r="F40" s="38">
        <v>1432</v>
      </c>
      <c r="G40" s="7" t="str">
        <f>Table110[[#This Row],[Short Description]]</f>
        <v>IC6-1062T00B</v>
      </c>
      <c r="H40" s="1" t="s">
        <v>721</v>
      </c>
      <c r="I40" s="1" t="s">
        <v>715</v>
      </c>
      <c r="J40" s="1" t="s">
        <v>608</v>
      </c>
      <c r="K40" s="1" t="e">
        <f t="shared" si="7"/>
        <v>#REF!</v>
      </c>
      <c r="L40" s="1" t="e">
        <f t="shared" si="8"/>
        <v>#REF!</v>
      </c>
      <c r="M40" s="1" t="e">
        <f t="shared" si="9"/>
        <v>#REF!</v>
      </c>
      <c r="N40" s="1" t="s">
        <v>56</v>
      </c>
      <c r="O40" s="1" t="s">
        <v>165</v>
      </c>
      <c r="P40" s="11" t="e">
        <f t="shared" si="5"/>
        <v>#REF!</v>
      </c>
      <c r="Q40" s="1" t="str">
        <f>Table110[[#This Row],[Manufacturer''s Category]]</f>
        <v>Community</v>
      </c>
      <c r="S40" s="1" t="e">
        <f t="shared" si="10"/>
        <v>#REF!</v>
      </c>
    </row>
    <row r="41" spans="1:19" ht="42" customHeight="1" x14ac:dyDescent="0.3">
      <c r="A41" s="1" t="e">
        <f t="shared" si="0"/>
        <v>#REF!</v>
      </c>
      <c r="B41" s="5" t="e">
        <f t="shared" si="1"/>
        <v>#REF!</v>
      </c>
      <c r="C41" s="39" t="s">
        <v>722</v>
      </c>
      <c r="D41" s="1" t="s">
        <v>723</v>
      </c>
      <c r="E41" s="1" t="s">
        <v>55</v>
      </c>
      <c r="F41" s="38">
        <v>1432</v>
      </c>
      <c r="G41" s="7" t="str">
        <f>Table110[[#This Row],[Short Description]]</f>
        <v>IC6-1062T00W</v>
      </c>
      <c r="H41" s="1" t="s">
        <v>724</v>
      </c>
      <c r="I41" s="1" t="s">
        <v>715</v>
      </c>
      <c r="J41" s="1" t="s">
        <v>608</v>
      </c>
      <c r="K41" s="1" t="e">
        <f t="shared" si="7"/>
        <v>#REF!</v>
      </c>
      <c r="L41" s="1" t="e">
        <f t="shared" si="8"/>
        <v>#REF!</v>
      </c>
      <c r="M41" s="1" t="e">
        <f t="shared" si="9"/>
        <v>#REF!</v>
      </c>
      <c r="N41" s="1" t="s">
        <v>56</v>
      </c>
      <c r="O41" s="1" t="s">
        <v>165</v>
      </c>
      <c r="P41" s="11" t="e">
        <f t="shared" si="5"/>
        <v>#REF!</v>
      </c>
      <c r="Q41" s="1" t="str">
        <f>Table110[[#This Row],[Manufacturer''s Category]]</f>
        <v>Community</v>
      </c>
      <c r="S41" s="1" t="e">
        <f t="shared" si="10"/>
        <v>#REF!</v>
      </c>
    </row>
    <row r="42" spans="1:19" ht="42" customHeight="1" x14ac:dyDescent="0.3">
      <c r="A42" s="1" t="e">
        <f t="shared" si="0"/>
        <v>#REF!</v>
      </c>
      <c r="B42" s="5" t="e">
        <f t="shared" si="1"/>
        <v>#REF!</v>
      </c>
      <c r="C42" s="39" t="s">
        <v>725</v>
      </c>
      <c r="D42" s="1" t="s">
        <v>726</v>
      </c>
      <c r="E42" s="1" t="s">
        <v>55</v>
      </c>
      <c r="F42" s="38">
        <v>1500</v>
      </c>
      <c r="G42" s="7" t="str">
        <f>Table110[[#This Row],[Short Description]]</f>
        <v>IC6-1062WR00</v>
      </c>
      <c r="H42" s="1" t="s">
        <v>727</v>
      </c>
      <c r="I42" s="1" t="s">
        <v>715</v>
      </c>
      <c r="J42" s="1" t="s">
        <v>608</v>
      </c>
      <c r="K42" s="1" t="e">
        <f t="shared" si="7"/>
        <v>#REF!</v>
      </c>
      <c r="L42" s="1" t="e">
        <f t="shared" si="8"/>
        <v>#REF!</v>
      </c>
      <c r="M42" s="1" t="e">
        <f t="shared" si="9"/>
        <v>#REF!</v>
      </c>
      <c r="N42" s="1" t="s">
        <v>56</v>
      </c>
      <c r="O42" s="1" t="s">
        <v>165</v>
      </c>
      <c r="P42" s="11" t="e">
        <f t="shared" si="5"/>
        <v>#REF!</v>
      </c>
      <c r="Q42" s="1" t="str">
        <f>Table110[[#This Row],[Manufacturer''s Category]]</f>
        <v>Community</v>
      </c>
      <c r="S42" s="1" t="e">
        <f t="shared" si="10"/>
        <v>#REF!</v>
      </c>
    </row>
    <row r="43" spans="1:19" ht="42" customHeight="1" x14ac:dyDescent="0.3">
      <c r="A43" s="1" t="e">
        <f t="shared" si="0"/>
        <v>#REF!</v>
      </c>
      <c r="B43" s="5" t="e">
        <f t="shared" si="1"/>
        <v>#REF!</v>
      </c>
      <c r="C43" s="39" t="s">
        <v>728</v>
      </c>
      <c r="D43" s="1" t="s">
        <v>729</v>
      </c>
      <c r="E43" s="1" t="s">
        <v>55</v>
      </c>
      <c r="F43" s="38">
        <v>1600</v>
      </c>
      <c r="G43" s="7" t="str">
        <f>Table110[[#This Row],[Short Description]]</f>
        <v>IC6-1062WT00</v>
      </c>
      <c r="H43" s="1" t="s">
        <v>730</v>
      </c>
      <c r="I43" s="1" t="s">
        <v>715</v>
      </c>
      <c r="J43" s="1" t="s">
        <v>608</v>
      </c>
      <c r="K43" s="1" t="e">
        <f t="shared" si="7"/>
        <v>#REF!</v>
      </c>
      <c r="L43" s="1" t="e">
        <f t="shared" si="8"/>
        <v>#REF!</v>
      </c>
      <c r="M43" s="1" t="e">
        <f t="shared" si="9"/>
        <v>#REF!</v>
      </c>
      <c r="N43" s="1" t="s">
        <v>56</v>
      </c>
      <c r="O43" s="1" t="s">
        <v>165</v>
      </c>
      <c r="P43" s="11" t="e">
        <f t="shared" si="5"/>
        <v>#REF!</v>
      </c>
      <c r="Q43" s="1" t="str">
        <f>Table110[[#This Row],[Manufacturer''s Category]]</f>
        <v>Community</v>
      </c>
      <c r="S43" s="1" t="e">
        <f t="shared" si="10"/>
        <v>#REF!</v>
      </c>
    </row>
    <row r="44" spans="1:19" ht="42" customHeight="1" x14ac:dyDescent="0.3">
      <c r="A44" s="1" t="e">
        <f t="shared" si="0"/>
        <v>#REF!</v>
      </c>
      <c r="B44" s="5" t="e">
        <f t="shared" si="1"/>
        <v>#REF!</v>
      </c>
      <c r="C44" s="39" t="s">
        <v>731</v>
      </c>
      <c r="D44" s="1" t="s">
        <v>732</v>
      </c>
      <c r="E44" s="1" t="s">
        <v>55</v>
      </c>
      <c r="F44" s="38">
        <v>1706</v>
      </c>
      <c r="G44" s="7" t="str">
        <f>Table110[[#This Row],[Short Description]]</f>
        <v>IC6-1082/26B</v>
      </c>
      <c r="H44" s="1" t="s">
        <v>733</v>
      </c>
      <c r="I44" s="1" t="s">
        <v>715</v>
      </c>
      <c r="J44" s="1" t="s">
        <v>608</v>
      </c>
      <c r="K44" s="1" t="e">
        <f t="shared" si="7"/>
        <v>#REF!</v>
      </c>
      <c r="L44" s="1" t="e">
        <f t="shared" si="8"/>
        <v>#REF!</v>
      </c>
      <c r="M44" s="1" t="e">
        <f t="shared" si="9"/>
        <v>#REF!</v>
      </c>
      <c r="N44" s="1" t="s">
        <v>56</v>
      </c>
      <c r="O44" s="1" t="s">
        <v>165</v>
      </c>
      <c r="P44" s="11" t="e">
        <f t="shared" si="5"/>
        <v>#REF!</v>
      </c>
      <c r="Q44" s="1" t="str">
        <f>Table110[[#This Row],[Manufacturer''s Category]]</f>
        <v>Community</v>
      </c>
      <c r="S44" s="1" t="e">
        <f t="shared" si="10"/>
        <v>#REF!</v>
      </c>
    </row>
    <row r="45" spans="1:19" ht="42" customHeight="1" x14ac:dyDescent="0.3">
      <c r="A45" s="1" t="e">
        <f t="shared" si="0"/>
        <v>#REF!</v>
      </c>
      <c r="B45" s="5" t="e">
        <f t="shared" si="1"/>
        <v>#REF!</v>
      </c>
      <c r="C45" s="39" t="s">
        <v>734</v>
      </c>
      <c r="D45" s="1" t="s">
        <v>735</v>
      </c>
      <c r="E45" s="1" t="s">
        <v>55</v>
      </c>
      <c r="F45" s="38">
        <v>1706</v>
      </c>
      <c r="G45" s="7" t="str">
        <f>Table110[[#This Row],[Short Description]]</f>
        <v>IC6-1082/26W</v>
      </c>
      <c r="H45" s="1" t="s">
        <v>736</v>
      </c>
      <c r="I45" s="1" t="s">
        <v>715</v>
      </c>
      <c r="J45" s="1" t="s">
        <v>608</v>
      </c>
      <c r="K45" s="1" t="e">
        <f t="shared" si="7"/>
        <v>#REF!</v>
      </c>
      <c r="L45" s="1" t="e">
        <f t="shared" si="8"/>
        <v>#REF!</v>
      </c>
      <c r="M45" s="1" t="e">
        <f t="shared" si="9"/>
        <v>#REF!</v>
      </c>
      <c r="N45" s="1" t="s">
        <v>56</v>
      </c>
      <c r="O45" s="1" t="s">
        <v>165</v>
      </c>
      <c r="P45" s="11" t="e">
        <f t="shared" si="5"/>
        <v>#REF!</v>
      </c>
      <c r="Q45" s="1" t="str">
        <f>Table110[[#This Row],[Manufacturer''s Category]]</f>
        <v>Community</v>
      </c>
      <c r="S45" s="1" t="e">
        <f t="shared" si="10"/>
        <v>#REF!</v>
      </c>
    </row>
    <row r="46" spans="1:19" ht="42" customHeight="1" x14ac:dyDescent="0.3">
      <c r="A46" s="1" t="e">
        <f t="shared" si="0"/>
        <v>#REF!</v>
      </c>
      <c r="B46" s="5" t="e">
        <f t="shared" si="1"/>
        <v>#REF!</v>
      </c>
      <c r="C46" s="39" t="s">
        <v>737</v>
      </c>
      <c r="D46" s="1" t="s">
        <v>738</v>
      </c>
      <c r="E46" s="1" t="s">
        <v>55</v>
      </c>
      <c r="F46" s="38">
        <v>1706</v>
      </c>
      <c r="G46" s="7" t="str">
        <f>Table110[[#This Row],[Short Description]]</f>
        <v>IC6-1082/96B</v>
      </c>
      <c r="H46" s="1" t="s">
        <v>739</v>
      </c>
      <c r="I46" s="1" t="s">
        <v>715</v>
      </c>
      <c r="J46" s="1" t="s">
        <v>608</v>
      </c>
      <c r="K46" s="1" t="e">
        <f t="shared" si="7"/>
        <v>#REF!</v>
      </c>
      <c r="L46" s="1" t="e">
        <f t="shared" si="8"/>
        <v>#REF!</v>
      </c>
      <c r="M46" s="1" t="e">
        <f t="shared" si="9"/>
        <v>#REF!</v>
      </c>
      <c r="N46" s="1" t="s">
        <v>56</v>
      </c>
      <c r="O46" s="1" t="s">
        <v>165</v>
      </c>
      <c r="P46" s="11" t="e">
        <f t="shared" si="5"/>
        <v>#REF!</v>
      </c>
      <c r="Q46" s="1" t="str">
        <f>Table110[[#This Row],[Manufacturer''s Category]]</f>
        <v>Community</v>
      </c>
      <c r="S46" s="1" t="e">
        <f t="shared" si="10"/>
        <v>#REF!</v>
      </c>
    </row>
    <row r="47" spans="1:19" ht="42" customHeight="1" x14ac:dyDescent="0.3">
      <c r="A47" s="1" t="e">
        <f t="shared" si="0"/>
        <v>#REF!</v>
      </c>
      <c r="B47" s="5" t="e">
        <f t="shared" si="1"/>
        <v>#REF!</v>
      </c>
      <c r="C47" s="39" t="s">
        <v>740</v>
      </c>
      <c r="D47" s="1" t="s">
        <v>741</v>
      </c>
      <c r="E47" s="1" t="s">
        <v>55</v>
      </c>
      <c r="F47" s="38">
        <v>1706</v>
      </c>
      <c r="G47" s="7" t="str">
        <f>Table110[[#This Row],[Short Description]]</f>
        <v>IC6-1082/96W</v>
      </c>
      <c r="H47" s="1" t="s">
        <v>742</v>
      </c>
      <c r="I47" s="1" t="s">
        <v>715</v>
      </c>
      <c r="J47" s="1" t="s">
        <v>608</v>
      </c>
      <c r="K47" s="1" t="e">
        <f t="shared" si="7"/>
        <v>#REF!</v>
      </c>
      <c r="L47" s="1" t="e">
        <f t="shared" si="8"/>
        <v>#REF!</v>
      </c>
      <c r="M47" s="1" t="e">
        <f t="shared" si="9"/>
        <v>#REF!</v>
      </c>
      <c r="N47" s="1" t="s">
        <v>56</v>
      </c>
      <c r="O47" s="1" t="s">
        <v>165</v>
      </c>
      <c r="P47" s="11" t="e">
        <f t="shared" si="5"/>
        <v>#REF!</v>
      </c>
      <c r="Q47" s="1" t="str">
        <f>Table110[[#This Row],[Manufacturer''s Category]]</f>
        <v>Community</v>
      </c>
      <c r="S47" s="1" t="e">
        <f t="shared" si="10"/>
        <v>#REF!</v>
      </c>
    </row>
    <row r="48" spans="1:19" ht="42" customHeight="1" x14ac:dyDescent="0.3">
      <c r="A48" s="1" t="e">
        <f t="shared" si="0"/>
        <v>#REF!</v>
      </c>
      <c r="B48" s="5" t="e">
        <f t="shared" si="1"/>
        <v>#REF!</v>
      </c>
      <c r="C48" s="39" t="s">
        <v>743</v>
      </c>
      <c r="D48" s="1" t="s">
        <v>744</v>
      </c>
      <c r="E48" s="1" t="s">
        <v>55</v>
      </c>
      <c r="F48" s="38">
        <v>1816</v>
      </c>
      <c r="G48" s="7" t="str">
        <f>Table110[[#This Row],[Short Description]]</f>
        <v>IC6-1082T26B</v>
      </c>
      <c r="H48" s="1" t="s">
        <v>745</v>
      </c>
      <c r="I48" s="1" t="s">
        <v>715</v>
      </c>
      <c r="J48" s="1" t="s">
        <v>608</v>
      </c>
      <c r="K48" s="1" t="e">
        <f t="shared" si="7"/>
        <v>#REF!</v>
      </c>
      <c r="L48" s="1" t="e">
        <f t="shared" si="8"/>
        <v>#REF!</v>
      </c>
      <c r="M48" s="1" t="e">
        <f t="shared" si="9"/>
        <v>#REF!</v>
      </c>
      <c r="N48" s="1" t="s">
        <v>56</v>
      </c>
      <c r="O48" s="1" t="s">
        <v>165</v>
      </c>
      <c r="P48" s="11" t="e">
        <f t="shared" si="5"/>
        <v>#REF!</v>
      </c>
      <c r="Q48" s="1" t="str">
        <f>Table110[[#This Row],[Manufacturer''s Category]]</f>
        <v>Community</v>
      </c>
      <c r="S48" s="1" t="e">
        <f t="shared" si="10"/>
        <v>#REF!</v>
      </c>
    </row>
    <row r="49" spans="1:19" ht="42" customHeight="1" x14ac:dyDescent="0.3">
      <c r="A49" s="1" t="e">
        <f t="shared" si="0"/>
        <v>#REF!</v>
      </c>
      <c r="B49" s="5" t="e">
        <f t="shared" si="1"/>
        <v>#REF!</v>
      </c>
      <c r="C49" s="39" t="s">
        <v>746</v>
      </c>
      <c r="D49" s="1" t="s">
        <v>747</v>
      </c>
      <c r="E49" s="1" t="s">
        <v>55</v>
      </c>
      <c r="F49" s="38">
        <v>1816</v>
      </c>
      <c r="G49" s="7" t="str">
        <f>Table110[[#This Row],[Short Description]]</f>
        <v>IC6-1082T26W</v>
      </c>
      <c r="H49" s="1" t="s">
        <v>748</v>
      </c>
      <c r="I49" s="1" t="s">
        <v>715</v>
      </c>
      <c r="J49" s="1" t="s">
        <v>608</v>
      </c>
      <c r="K49" s="1" t="e">
        <f t="shared" si="7"/>
        <v>#REF!</v>
      </c>
      <c r="L49" s="1" t="e">
        <f t="shared" si="8"/>
        <v>#REF!</v>
      </c>
      <c r="M49" s="1" t="e">
        <f t="shared" si="9"/>
        <v>#REF!</v>
      </c>
      <c r="N49" s="1" t="s">
        <v>56</v>
      </c>
      <c r="O49" s="1" t="s">
        <v>165</v>
      </c>
      <c r="P49" s="11" t="e">
        <f t="shared" si="5"/>
        <v>#REF!</v>
      </c>
      <c r="Q49" s="1" t="str">
        <f>Table110[[#This Row],[Manufacturer''s Category]]</f>
        <v>Community</v>
      </c>
      <c r="S49" s="1" t="e">
        <f t="shared" si="10"/>
        <v>#REF!</v>
      </c>
    </row>
    <row r="50" spans="1:19" ht="42" customHeight="1" x14ac:dyDescent="0.3">
      <c r="A50" s="1" t="e">
        <f t="shared" si="0"/>
        <v>#REF!</v>
      </c>
      <c r="B50" s="5" t="e">
        <f t="shared" si="1"/>
        <v>#REF!</v>
      </c>
      <c r="C50" s="39" t="s">
        <v>749</v>
      </c>
      <c r="D50" s="1" t="s">
        <v>750</v>
      </c>
      <c r="E50" s="1" t="s">
        <v>55</v>
      </c>
      <c r="F50" s="38">
        <v>1816</v>
      </c>
      <c r="G50" s="7" t="str">
        <f>Table110[[#This Row],[Short Description]]</f>
        <v>IC6-1082T96B</v>
      </c>
      <c r="H50" s="1" t="s">
        <v>751</v>
      </c>
      <c r="I50" s="1" t="s">
        <v>715</v>
      </c>
      <c r="J50" s="1" t="s">
        <v>608</v>
      </c>
      <c r="K50" s="1" t="e">
        <f t="shared" si="7"/>
        <v>#REF!</v>
      </c>
      <c r="L50" s="1" t="e">
        <f t="shared" si="8"/>
        <v>#REF!</v>
      </c>
      <c r="M50" s="1" t="e">
        <f t="shared" si="9"/>
        <v>#REF!</v>
      </c>
      <c r="N50" s="1" t="s">
        <v>56</v>
      </c>
      <c r="O50" s="1" t="s">
        <v>165</v>
      </c>
      <c r="P50" s="11" t="e">
        <f t="shared" si="5"/>
        <v>#REF!</v>
      </c>
      <c r="Q50" s="1" t="str">
        <f>Table110[[#This Row],[Manufacturer''s Category]]</f>
        <v>Community</v>
      </c>
      <c r="S50" s="1" t="e">
        <f t="shared" si="10"/>
        <v>#REF!</v>
      </c>
    </row>
    <row r="51" spans="1:19" ht="42" customHeight="1" x14ac:dyDescent="0.3">
      <c r="A51" s="1" t="e">
        <f t="shared" si="0"/>
        <v>#REF!</v>
      </c>
      <c r="B51" s="5" t="e">
        <f t="shared" si="1"/>
        <v>#REF!</v>
      </c>
      <c r="C51" s="39" t="s">
        <v>752</v>
      </c>
      <c r="D51" s="1" t="s">
        <v>753</v>
      </c>
      <c r="E51" s="1" t="s">
        <v>55</v>
      </c>
      <c r="F51" s="38">
        <v>1816</v>
      </c>
      <c r="G51" s="7" t="str">
        <f>Table110[[#This Row],[Short Description]]</f>
        <v>IC6-1082T96W</v>
      </c>
      <c r="H51" s="1" t="s">
        <v>754</v>
      </c>
      <c r="I51" s="1" t="s">
        <v>715</v>
      </c>
      <c r="J51" s="1" t="s">
        <v>608</v>
      </c>
      <c r="K51" s="1" t="e">
        <f t="shared" si="7"/>
        <v>#REF!</v>
      </c>
      <c r="L51" s="1" t="e">
        <f t="shared" si="8"/>
        <v>#REF!</v>
      </c>
      <c r="M51" s="1" t="e">
        <f t="shared" si="9"/>
        <v>#REF!</v>
      </c>
      <c r="N51" s="1" t="s">
        <v>56</v>
      </c>
      <c r="O51" s="1" t="s">
        <v>165</v>
      </c>
      <c r="P51" s="11" t="e">
        <f t="shared" si="5"/>
        <v>#REF!</v>
      </c>
      <c r="Q51" s="1" t="str">
        <f>Table110[[#This Row],[Manufacturer''s Category]]</f>
        <v>Community</v>
      </c>
      <c r="S51" s="1" t="e">
        <f t="shared" si="10"/>
        <v>#REF!</v>
      </c>
    </row>
    <row r="52" spans="1:19" ht="42" customHeight="1" x14ac:dyDescent="0.3">
      <c r="A52" s="1" t="e">
        <f t="shared" si="0"/>
        <v>#REF!</v>
      </c>
      <c r="B52" s="5" t="e">
        <f t="shared" si="1"/>
        <v>#REF!</v>
      </c>
      <c r="C52" s="39" t="s">
        <v>755</v>
      </c>
      <c r="D52" s="1" t="s">
        <v>756</v>
      </c>
      <c r="E52" s="1" t="s">
        <v>55</v>
      </c>
      <c r="F52" s="38">
        <v>2000</v>
      </c>
      <c r="G52" s="7" t="str">
        <f>Table110[[#This Row],[Short Description]]</f>
        <v>IC6-1082WR26</v>
      </c>
      <c r="H52" s="1" t="s">
        <v>757</v>
      </c>
      <c r="I52" s="1" t="s">
        <v>715</v>
      </c>
      <c r="J52" s="1" t="s">
        <v>608</v>
      </c>
      <c r="K52" s="1" t="e">
        <f t="shared" si="7"/>
        <v>#REF!</v>
      </c>
      <c r="L52" s="1" t="e">
        <f t="shared" si="8"/>
        <v>#REF!</v>
      </c>
      <c r="M52" s="1" t="e">
        <f t="shared" si="9"/>
        <v>#REF!</v>
      </c>
      <c r="N52" s="1" t="s">
        <v>56</v>
      </c>
      <c r="O52" s="1" t="s">
        <v>165</v>
      </c>
      <c r="P52" s="11" t="e">
        <f t="shared" si="5"/>
        <v>#REF!</v>
      </c>
      <c r="Q52" s="1" t="str">
        <f>Table110[[#This Row],[Manufacturer''s Category]]</f>
        <v>Community</v>
      </c>
      <c r="S52" s="1" t="e">
        <f t="shared" si="10"/>
        <v>#REF!</v>
      </c>
    </row>
    <row r="53" spans="1:19" ht="42" customHeight="1" x14ac:dyDescent="0.3">
      <c r="A53" s="1" t="e">
        <f t="shared" si="0"/>
        <v>#REF!</v>
      </c>
      <c r="B53" s="5" t="e">
        <f t="shared" si="1"/>
        <v>#REF!</v>
      </c>
      <c r="C53" s="39" t="s">
        <v>758</v>
      </c>
      <c r="D53" s="1" t="s">
        <v>759</v>
      </c>
      <c r="E53" s="1" t="s">
        <v>55</v>
      </c>
      <c r="F53" s="38">
        <v>2000</v>
      </c>
      <c r="G53" s="7" t="str">
        <f>Table110[[#This Row],[Short Description]]</f>
        <v>IC6-1082WR96</v>
      </c>
      <c r="H53" s="1" t="s">
        <v>760</v>
      </c>
      <c r="I53" s="1" t="s">
        <v>715</v>
      </c>
      <c r="J53" s="1" t="s">
        <v>608</v>
      </c>
      <c r="K53" s="1" t="e">
        <f t="shared" si="7"/>
        <v>#REF!</v>
      </c>
      <c r="L53" s="1" t="e">
        <f t="shared" si="8"/>
        <v>#REF!</v>
      </c>
      <c r="M53" s="1" t="e">
        <f t="shared" si="9"/>
        <v>#REF!</v>
      </c>
      <c r="N53" s="1" t="s">
        <v>56</v>
      </c>
      <c r="O53" s="1" t="s">
        <v>165</v>
      </c>
      <c r="P53" s="11" t="e">
        <f t="shared" si="5"/>
        <v>#REF!</v>
      </c>
      <c r="Q53" s="1" t="str">
        <f>Table110[[#This Row],[Manufacturer''s Category]]</f>
        <v>Community</v>
      </c>
      <c r="S53" s="1" t="e">
        <f t="shared" si="10"/>
        <v>#REF!</v>
      </c>
    </row>
    <row r="54" spans="1:19" ht="42" customHeight="1" x14ac:dyDescent="0.3">
      <c r="A54" s="1" t="e">
        <f t="shared" si="0"/>
        <v>#REF!</v>
      </c>
      <c r="B54" s="5" t="e">
        <f t="shared" si="1"/>
        <v>#REF!</v>
      </c>
      <c r="C54" s="39" t="s">
        <v>761</v>
      </c>
      <c r="D54" s="1" t="s">
        <v>762</v>
      </c>
      <c r="E54" s="1" t="s">
        <v>55</v>
      </c>
      <c r="F54" s="38">
        <v>2100</v>
      </c>
      <c r="G54" s="7" t="str">
        <f>Table110[[#This Row],[Short Description]]</f>
        <v>IC6-1082WT26</v>
      </c>
      <c r="H54" s="1" t="s">
        <v>763</v>
      </c>
      <c r="I54" s="1" t="s">
        <v>715</v>
      </c>
      <c r="J54" s="1" t="s">
        <v>608</v>
      </c>
      <c r="K54" s="1" t="e">
        <f t="shared" si="7"/>
        <v>#REF!</v>
      </c>
      <c r="L54" s="1" t="e">
        <f t="shared" si="8"/>
        <v>#REF!</v>
      </c>
      <c r="M54" s="1" t="e">
        <f t="shared" si="9"/>
        <v>#REF!</v>
      </c>
      <c r="N54" s="1" t="s">
        <v>56</v>
      </c>
      <c r="O54" s="1" t="s">
        <v>165</v>
      </c>
      <c r="P54" s="11" t="e">
        <f t="shared" si="5"/>
        <v>#REF!</v>
      </c>
      <c r="Q54" s="1" t="str">
        <f>Table110[[#This Row],[Manufacturer''s Category]]</f>
        <v>Community</v>
      </c>
      <c r="S54" s="1" t="e">
        <f t="shared" si="10"/>
        <v>#REF!</v>
      </c>
    </row>
    <row r="55" spans="1:19" ht="42" customHeight="1" x14ac:dyDescent="0.3">
      <c r="A55" s="1" t="e">
        <f t="shared" si="0"/>
        <v>#REF!</v>
      </c>
      <c r="B55" s="5" t="e">
        <f t="shared" si="1"/>
        <v>#REF!</v>
      </c>
      <c r="C55" s="39" t="s">
        <v>764</v>
      </c>
      <c r="D55" s="1" t="s">
        <v>765</v>
      </c>
      <c r="E55" s="1" t="s">
        <v>55</v>
      </c>
      <c r="F55" s="38">
        <v>2100</v>
      </c>
      <c r="G55" s="7" t="str">
        <f>Table110[[#This Row],[Short Description]]</f>
        <v>IC6-1082WT96</v>
      </c>
      <c r="H55" s="1" t="s">
        <v>766</v>
      </c>
      <c r="I55" s="1" t="s">
        <v>715</v>
      </c>
      <c r="J55" s="1" t="s">
        <v>608</v>
      </c>
      <c r="K55" s="1" t="e">
        <f t="shared" si="7"/>
        <v>#REF!</v>
      </c>
      <c r="L55" s="1" t="e">
        <f t="shared" si="8"/>
        <v>#REF!</v>
      </c>
      <c r="M55" s="1" t="e">
        <f t="shared" si="9"/>
        <v>#REF!</v>
      </c>
      <c r="N55" s="1" t="s">
        <v>56</v>
      </c>
      <c r="O55" s="1" t="s">
        <v>165</v>
      </c>
      <c r="P55" s="11" t="e">
        <f t="shared" si="5"/>
        <v>#REF!</v>
      </c>
      <c r="Q55" s="1" t="str">
        <f>Table110[[#This Row],[Manufacturer''s Category]]</f>
        <v>Community</v>
      </c>
      <c r="S55" s="1" t="e">
        <f t="shared" si="10"/>
        <v>#REF!</v>
      </c>
    </row>
    <row r="56" spans="1:19" ht="42" customHeight="1" x14ac:dyDescent="0.3">
      <c r="A56" s="1" t="e">
        <f t="shared" si="0"/>
        <v>#REF!</v>
      </c>
      <c r="B56" s="5" t="e">
        <f t="shared" si="1"/>
        <v>#REF!</v>
      </c>
      <c r="C56" s="39" t="s">
        <v>767</v>
      </c>
      <c r="D56" s="1" t="s">
        <v>768</v>
      </c>
      <c r="E56" s="1" t="s">
        <v>55</v>
      </c>
      <c r="F56" s="38">
        <v>2200</v>
      </c>
      <c r="G56" s="7" t="str">
        <f>Table110[[#This Row],[Short Description]]</f>
        <v>IC6-2082/26B</v>
      </c>
      <c r="H56" s="1" t="s">
        <v>769</v>
      </c>
      <c r="I56" s="1" t="s">
        <v>715</v>
      </c>
      <c r="J56" s="1" t="s">
        <v>608</v>
      </c>
      <c r="K56" s="1" t="e">
        <f t="shared" si="7"/>
        <v>#REF!</v>
      </c>
      <c r="L56" s="1" t="e">
        <f t="shared" si="8"/>
        <v>#REF!</v>
      </c>
      <c r="M56" s="1" t="e">
        <f t="shared" si="9"/>
        <v>#REF!</v>
      </c>
      <c r="N56" s="1" t="s">
        <v>56</v>
      </c>
      <c r="O56" s="1" t="s">
        <v>165</v>
      </c>
      <c r="P56" s="11" t="e">
        <f t="shared" si="5"/>
        <v>#REF!</v>
      </c>
      <c r="Q56" s="1" t="str">
        <f>Table110[[#This Row],[Manufacturer''s Category]]</f>
        <v>Community</v>
      </c>
      <c r="S56" s="1" t="e">
        <f t="shared" si="10"/>
        <v>#REF!</v>
      </c>
    </row>
    <row r="57" spans="1:19" ht="42" customHeight="1" x14ac:dyDescent="0.3">
      <c r="A57" s="1" t="e">
        <f t="shared" si="0"/>
        <v>#REF!</v>
      </c>
      <c r="B57" s="5" t="e">
        <f t="shared" si="1"/>
        <v>#REF!</v>
      </c>
      <c r="C57" s="39" t="s">
        <v>770</v>
      </c>
      <c r="D57" s="1" t="s">
        <v>771</v>
      </c>
      <c r="E57" s="1" t="s">
        <v>55</v>
      </c>
      <c r="F57" s="38">
        <v>2200</v>
      </c>
      <c r="G57" s="7" t="str">
        <f>Table110[[#This Row],[Short Description]]</f>
        <v>IC6-2082/26W</v>
      </c>
      <c r="H57" s="1" t="s">
        <v>772</v>
      </c>
      <c r="I57" s="1" t="s">
        <v>715</v>
      </c>
      <c r="J57" s="1" t="s">
        <v>608</v>
      </c>
      <c r="K57" s="1" t="e">
        <f t="shared" si="7"/>
        <v>#REF!</v>
      </c>
      <c r="L57" s="1" t="e">
        <f t="shared" si="8"/>
        <v>#REF!</v>
      </c>
      <c r="M57" s="1" t="e">
        <f t="shared" si="9"/>
        <v>#REF!</v>
      </c>
      <c r="N57" s="1" t="s">
        <v>56</v>
      </c>
      <c r="O57" s="1" t="s">
        <v>165</v>
      </c>
      <c r="P57" s="11" t="e">
        <f t="shared" si="5"/>
        <v>#REF!</v>
      </c>
      <c r="Q57" s="1" t="str">
        <f>Table110[[#This Row],[Manufacturer''s Category]]</f>
        <v>Community</v>
      </c>
      <c r="S57" s="1" t="e">
        <f t="shared" si="10"/>
        <v>#REF!</v>
      </c>
    </row>
    <row r="58" spans="1:19" ht="42" customHeight="1" x14ac:dyDescent="0.3">
      <c r="A58" s="1" t="e">
        <f t="shared" si="0"/>
        <v>#REF!</v>
      </c>
      <c r="B58" s="5" t="e">
        <f t="shared" si="1"/>
        <v>#REF!</v>
      </c>
      <c r="C58" s="39" t="s">
        <v>773</v>
      </c>
      <c r="D58" s="1" t="s">
        <v>774</v>
      </c>
      <c r="E58" s="1" t="s">
        <v>55</v>
      </c>
      <c r="F58" s="38">
        <v>2200</v>
      </c>
      <c r="G58" s="7" t="str">
        <f>Table110[[#This Row],[Short Description]]</f>
        <v>IC6-2082/96B</v>
      </c>
      <c r="H58" s="1" t="s">
        <v>775</v>
      </c>
      <c r="I58" s="1" t="s">
        <v>715</v>
      </c>
      <c r="J58" s="1" t="s">
        <v>608</v>
      </c>
      <c r="K58" s="1" t="e">
        <f t="shared" si="7"/>
        <v>#REF!</v>
      </c>
      <c r="L58" s="1" t="e">
        <f t="shared" si="8"/>
        <v>#REF!</v>
      </c>
      <c r="M58" s="1" t="e">
        <f t="shared" si="9"/>
        <v>#REF!</v>
      </c>
      <c r="N58" s="1" t="s">
        <v>56</v>
      </c>
      <c r="O58" s="1" t="s">
        <v>165</v>
      </c>
      <c r="P58" s="11" t="e">
        <f t="shared" si="5"/>
        <v>#REF!</v>
      </c>
      <c r="Q58" s="1" t="str">
        <f>Table110[[#This Row],[Manufacturer''s Category]]</f>
        <v>Community</v>
      </c>
      <c r="S58" s="1" t="e">
        <f t="shared" si="10"/>
        <v>#REF!</v>
      </c>
    </row>
    <row r="59" spans="1:19" ht="42" customHeight="1" x14ac:dyDescent="0.3">
      <c r="A59" s="1" t="e">
        <f t="shared" si="0"/>
        <v>#REF!</v>
      </c>
      <c r="B59" s="5" t="e">
        <f t="shared" si="1"/>
        <v>#REF!</v>
      </c>
      <c r="C59" s="39" t="s">
        <v>776</v>
      </c>
      <c r="D59" s="1" t="s">
        <v>777</v>
      </c>
      <c r="E59" s="1" t="s">
        <v>55</v>
      </c>
      <c r="F59" s="38">
        <v>2200</v>
      </c>
      <c r="G59" s="7" t="str">
        <f>Table110[[#This Row],[Short Description]]</f>
        <v>IC6-2082/96W</v>
      </c>
      <c r="H59" s="1" t="s">
        <v>778</v>
      </c>
      <c r="I59" s="1" t="s">
        <v>715</v>
      </c>
      <c r="J59" s="1" t="s">
        <v>608</v>
      </c>
      <c r="K59" s="1" t="e">
        <f t="shared" si="7"/>
        <v>#REF!</v>
      </c>
      <c r="L59" s="1" t="e">
        <f t="shared" si="8"/>
        <v>#REF!</v>
      </c>
      <c r="M59" s="1" t="e">
        <f t="shared" si="9"/>
        <v>#REF!</v>
      </c>
      <c r="N59" s="1" t="s">
        <v>56</v>
      </c>
      <c r="O59" s="1" t="s">
        <v>165</v>
      </c>
      <c r="P59" s="11" t="e">
        <f t="shared" si="5"/>
        <v>#REF!</v>
      </c>
      <c r="Q59" s="1" t="str">
        <f>Table110[[#This Row],[Manufacturer''s Category]]</f>
        <v>Community</v>
      </c>
      <c r="S59" s="1" t="e">
        <f t="shared" si="10"/>
        <v>#REF!</v>
      </c>
    </row>
    <row r="60" spans="1:19" ht="42" customHeight="1" x14ac:dyDescent="0.3">
      <c r="A60" s="1" t="e">
        <f t="shared" si="0"/>
        <v>#REF!</v>
      </c>
      <c r="B60" s="5" t="e">
        <f t="shared" si="1"/>
        <v>#REF!</v>
      </c>
      <c r="C60" s="39" t="s">
        <v>779</v>
      </c>
      <c r="D60" s="1" t="s">
        <v>780</v>
      </c>
      <c r="E60" s="1" t="s">
        <v>55</v>
      </c>
      <c r="F60" s="38">
        <v>2310</v>
      </c>
      <c r="G60" s="7" t="str">
        <f>Table110[[#This Row],[Short Description]]</f>
        <v>IC6-2082T26B</v>
      </c>
      <c r="H60" s="1" t="s">
        <v>781</v>
      </c>
      <c r="I60" s="1" t="s">
        <v>715</v>
      </c>
      <c r="J60" s="1" t="s">
        <v>608</v>
      </c>
      <c r="K60" s="1" t="e">
        <f t="shared" si="7"/>
        <v>#REF!</v>
      </c>
      <c r="L60" s="1" t="e">
        <f t="shared" si="8"/>
        <v>#REF!</v>
      </c>
      <c r="M60" s="1" t="e">
        <f t="shared" si="9"/>
        <v>#REF!</v>
      </c>
      <c r="N60" s="1" t="s">
        <v>56</v>
      </c>
      <c r="O60" s="1" t="s">
        <v>165</v>
      </c>
      <c r="P60" s="11" t="e">
        <f t="shared" si="5"/>
        <v>#REF!</v>
      </c>
      <c r="Q60" s="1" t="str">
        <f>Table110[[#This Row],[Manufacturer''s Category]]</f>
        <v>Community</v>
      </c>
      <c r="S60" s="1" t="e">
        <f t="shared" si="10"/>
        <v>#REF!</v>
      </c>
    </row>
    <row r="61" spans="1:19" ht="42" customHeight="1" x14ac:dyDescent="0.3">
      <c r="A61" s="1" t="e">
        <f t="shared" si="0"/>
        <v>#REF!</v>
      </c>
      <c r="B61" s="5" t="e">
        <f t="shared" si="1"/>
        <v>#REF!</v>
      </c>
      <c r="C61" s="39" t="s">
        <v>782</v>
      </c>
      <c r="D61" s="1" t="s">
        <v>783</v>
      </c>
      <c r="E61" s="1" t="s">
        <v>55</v>
      </c>
      <c r="F61" s="38">
        <v>2310</v>
      </c>
      <c r="G61" s="7" t="str">
        <f>Table110[[#This Row],[Short Description]]</f>
        <v>IC6-2082T26W</v>
      </c>
      <c r="H61" s="1" t="s">
        <v>784</v>
      </c>
      <c r="I61" s="1" t="s">
        <v>715</v>
      </c>
      <c r="J61" s="1" t="s">
        <v>608</v>
      </c>
      <c r="K61" s="1" t="e">
        <f t="shared" si="7"/>
        <v>#REF!</v>
      </c>
      <c r="L61" s="1" t="e">
        <f t="shared" si="8"/>
        <v>#REF!</v>
      </c>
      <c r="M61" s="1" t="e">
        <f t="shared" si="9"/>
        <v>#REF!</v>
      </c>
      <c r="N61" s="1" t="s">
        <v>56</v>
      </c>
      <c r="O61" s="1" t="s">
        <v>165</v>
      </c>
      <c r="P61" s="11" t="e">
        <f t="shared" si="5"/>
        <v>#REF!</v>
      </c>
      <c r="Q61" s="1" t="str">
        <f>Table110[[#This Row],[Manufacturer''s Category]]</f>
        <v>Community</v>
      </c>
      <c r="S61" s="1" t="e">
        <f t="shared" si="10"/>
        <v>#REF!</v>
      </c>
    </row>
    <row r="62" spans="1:19" ht="42" customHeight="1" x14ac:dyDescent="0.3">
      <c r="A62" s="1" t="e">
        <f t="shared" si="0"/>
        <v>#REF!</v>
      </c>
      <c r="B62" s="5" t="e">
        <f t="shared" si="1"/>
        <v>#REF!</v>
      </c>
      <c r="C62" s="39" t="s">
        <v>785</v>
      </c>
      <c r="D62" s="1" t="s">
        <v>786</v>
      </c>
      <c r="E62" s="1" t="s">
        <v>55</v>
      </c>
      <c r="F62" s="38">
        <v>2310</v>
      </c>
      <c r="G62" s="7" t="str">
        <f>Table110[[#This Row],[Short Description]]</f>
        <v>IC6-2082T96B</v>
      </c>
      <c r="H62" s="1" t="s">
        <v>787</v>
      </c>
      <c r="I62" s="1" t="s">
        <v>715</v>
      </c>
      <c r="J62" s="1" t="s">
        <v>608</v>
      </c>
      <c r="K62" s="1" t="e">
        <f t="shared" si="7"/>
        <v>#REF!</v>
      </c>
      <c r="L62" s="1" t="e">
        <f t="shared" si="8"/>
        <v>#REF!</v>
      </c>
      <c r="M62" s="1" t="e">
        <f t="shared" si="9"/>
        <v>#REF!</v>
      </c>
      <c r="N62" s="1" t="s">
        <v>56</v>
      </c>
      <c r="O62" s="1" t="s">
        <v>165</v>
      </c>
      <c r="P62" s="11" t="e">
        <f t="shared" si="5"/>
        <v>#REF!</v>
      </c>
      <c r="Q62" s="1" t="str">
        <f>Table110[[#This Row],[Manufacturer''s Category]]</f>
        <v>Community</v>
      </c>
      <c r="S62" s="1" t="e">
        <f t="shared" si="10"/>
        <v>#REF!</v>
      </c>
    </row>
    <row r="63" spans="1:19" ht="42" customHeight="1" x14ac:dyDescent="0.3">
      <c r="A63" s="1" t="e">
        <f t="shared" si="0"/>
        <v>#REF!</v>
      </c>
      <c r="B63" s="5" t="e">
        <f t="shared" si="1"/>
        <v>#REF!</v>
      </c>
      <c r="C63" s="39" t="s">
        <v>788</v>
      </c>
      <c r="D63" s="1" t="s">
        <v>789</v>
      </c>
      <c r="E63" s="1" t="s">
        <v>55</v>
      </c>
      <c r="F63" s="38">
        <v>2310</v>
      </c>
      <c r="G63" s="7" t="str">
        <f>Table110[[#This Row],[Short Description]]</f>
        <v>IC6-2082T96W</v>
      </c>
      <c r="H63" s="1" t="s">
        <v>790</v>
      </c>
      <c r="I63" s="1" t="s">
        <v>715</v>
      </c>
      <c r="J63" s="1" t="s">
        <v>608</v>
      </c>
      <c r="K63" s="1" t="e">
        <f t="shared" si="7"/>
        <v>#REF!</v>
      </c>
      <c r="L63" s="1" t="e">
        <f t="shared" si="8"/>
        <v>#REF!</v>
      </c>
      <c r="M63" s="1" t="e">
        <f t="shared" si="9"/>
        <v>#REF!</v>
      </c>
      <c r="N63" s="1" t="s">
        <v>56</v>
      </c>
      <c r="O63" s="1" t="s">
        <v>165</v>
      </c>
      <c r="P63" s="11" t="e">
        <f t="shared" si="5"/>
        <v>#REF!</v>
      </c>
      <c r="Q63" s="1" t="str">
        <f>Table110[[#This Row],[Manufacturer''s Category]]</f>
        <v>Community</v>
      </c>
      <c r="S63" s="1" t="e">
        <f t="shared" si="10"/>
        <v>#REF!</v>
      </c>
    </row>
    <row r="64" spans="1:19" ht="42" customHeight="1" x14ac:dyDescent="0.3">
      <c r="A64" s="1" t="e">
        <f t="shared" si="0"/>
        <v>#REF!</v>
      </c>
      <c r="B64" s="5" t="e">
        <f t="shared" si="1"/>
        <v>#REF!</v>
      </c>
      <c r="C64" s="39" t="s">
        <v>791</v>
      </c>
      <c r="D64" s="1" t="s">
        <v>792</v>
      </c>
      <c r="E64" s="1" t="s">
        <v>55</v>
      </c>
      <c r="F64" s="38">
        <v>2700</v>
      </c>
      <c r="G64" s="7" t="str">
        <f>Table110[[#This Row],[Short Description]]</f>
        <v>IC6-2082WR26</v>
      </c>
      <c r="H64" s="1" t="s">
        <v>793</v>
      </c>
      <c r="I64" s="1" t="s">
        <v>715</v>
      </c>
      <c r="J64" s="1" t="s">
        <v>608</v>
      </c>
      <c r="K64" s="1" t="e">
        <f t="shared" si="7"/>
        <v>#REF!</v>
      </c>
      <c r="L64" s="1" t="e">
        <f t="shared" si="8"/>
        <v>#REF!</v>
      </c>
      <c r="M64" s="1" t="e">
        <f t="shared" si="9"/>
        <v>#REF!</v>
      </c>
      <c r="N64" s="1" t="s">
        <v>56</v>
      </c>
      <c r="O64" s="1" t="s">
        <v>165</v>
      </c>
      <c r="P64" s="11" t="e">
        <f t="shared" si="5"/>
        <v>#REF!</v>
      </c>
      <c r="Q64" s="1" t="str">
        <f>Table110[[#This Row],[Manufacturer''s Category]]</f>
        <v>Community</v>
      </c>
      <c r="S64" s="1" t="e">
        <f t="shared" si="10"/>
        <v>#REF!</v>
      </c>
    </row>
    <row r="65" spans="1:20" ht="42" customHeight="1" x14ac:dyDescent="0.3">
      <c r="A65" s="1" t="e">
        <f t="shared" si="0"/>
        <v>#REF!</v>
      </c>
      <c r="B65" s="5" t="e">
        <f t="shared" si="1"/>
        <v>#REF!</v>
      </c>
      <c r="C65" s="39" t="s">
        <v>794</v>
      </c>
      <c r="D65" s="1" t="s">
        <v>795</v>
      </c>
      <c r="E65" s="1" t="s">
        <v>55</v>
      </c>
      <c r="F65" s="38">
        <v>2700</v>
      </c>
      <c r="G65" s="7" t="str">
        <f>Table110[[#This Row],[Short Description]]</f>
        <v>IC6-2082WR96</v>
      </c>
      <c r="H65" s="1" t="s">
        <v>796</v>
      </c>
      <c r="I65" s="1" t="s">
        <v>715</v>
      </c>
      <c r="J65" s="1" t="s">
        <v>608</v>
      </c>
      <c r="K65" s="1" t="e">
        <f t="shared" si="7"/>
        <v>#REF!</v>
      </c>
      <c r="L65" s="1" t="e">
        <f t="shared" si="8"/>
        <v>#REF!</v>
      </c>
      <c r="M65" s="1" t="e">
        <f t="shared" si="9"/>
        <v>#REF!</v>
      </c>
      <c r="N65" s="1" t="s">
        <v>56</v>
      </c>
      <c r="O65" s="1" t="s">
        <v>165</v>
      </c>
      <c r="P65" s="11" t="e">
        <f t="shared" si="5"/>
        <v>#REF!</v>
      </c>
      <c r="Q65" s="1" t="str">
        <f>Table110[[#This Row],[Manufacturer''s Category]]</f>
        <v>Community</v>
      </c>
      <c r="S65" s="1" t="e">
        <f t="shared" si="10"/>
        <v>#REF!</v>
      </c>
    </row>
    <row r="66" spans="1:20" ht="42" customHeight="1" x14ac:dyDescent="0.3">
      <c r="A66" s="1" t="e">
        <f t="shared" ref="A66:A129" si="11">Company</f>
        <v>#REF!</v>
      </c>
      <c r="B66" s="5" t="e">
        <f t="shared" ref="B66:B129" si="12">Effectivity_Date</f>
        <v>#REF!</v>
      </c>
      <c r="C66" s="39" t="s">
        <v>797</v>
      </c>
      <c r="D66" s="1" t="s">
        <v>798</v>
      </c>
      <c r="E66" s="1" t="s">
        <v>55</v>
      </c>
      <c r="F66" s="38">
        <v>2800</v>
      </c>
      <c r="G66" s="7" t="str">
        <f>Table110[[#This Row],[Short Description]]</f>
        <v>IC6-2082WT26</v>
      </c>
      <c r="H66" s="1" t="s">
        <v>799</v>
      </c>
      <c r="I66" s="1" t="s">
        <v>715</v>
      </c>
      <c r="J66" s="1" t="s">
        <v>608</v>
      </c>
      <c r="K66" s="1" t="e">
        <f t="shared" si="7"/>
        <v>#REF!</v>
      </c>
      <c r="L66" s="1" t="e">
        <f t="shared" si="8"/>
        <v>#REF!</v>
      </c>
      <c r="M66" s="1" t="e">
        <f t="shared" si="9"/>
        <v>#REF!</v>
      </c>
      <c r="N66" s="1" t="s">
        <v>56</v>
      </c>
      <c r="O66" s="1" t="s">
        <v>165</v>
      </c>
      <c r="P66" s="11" t="e">
        <f t="shared" ref="P66:P129" si="13">URL</f>
        <v>#REF!</v>
      </c>
      <c r="Q66" s="1" t="str">
        <f>Table110[[#This Row],[Manufacturer''s Category]]</f>
        <v>Community</v>
      </c>
      <c r="S66" s="1" t="e">
        <f t="shared" si="10"/>
        <v>#REF!</v>
      </c>
    </row>
    <row r="67" spans="1:20" ht="42" customHeight="1" x14ac:dyDescent="0.3">
      <c r="A67" s="1" t="e">
        <f t="shared" si="11"/>
        <v>#REF!</v>
      </c>
      <c r="B67" s="5" t="e">
        <f t="shared" si="12"/>
        <v>#REF!</v>
      </c>
      <c r="C67" s="39" t="s">
        <v>800</v>
      </c>
      <c r="D67" s="1" t="s">
        <v>801</v>
      </c>
      <c r="E67" s="1" t="s">
        <v>55</v>
      </c>
      <c r="F67" s="38">
        <v>2800</v>
      </c>
      <c r="G67" s="7" t="str">
        <f>Table110[[#This Row],[Short Description]]</f>
        <v>IC6-2082WT96</v>
      </c>
      <c r="H67" s="1" t="s">
        <v>802</v>
      </c>
      <c r="I67" s="1" t="s">
        <v>715</v>
      </c>
      <c r="J67" s="1" t="s">
        <v>608</v>
      </c>
      <c r="K67" s="1" t="e">
        <f t="shared" si="7"/>
        <v>#REF!</v>
      </c>
      <c r="L67" s="1" t="e">
        <f t="shared" si="8"/>
        <v>#REF!</v>
      </c>
      <c r="M67" s="1" t="e">
        <f t="shared" si="9"/>
        <v>#REF!</v>
      </c>
      <c r="N67" s="1" t="s">
        <v>56</v>
      </c>
      <c r="O67" s="1" t="s">
        <v>165</v>
      </c>
      <c r="P67" s="11" t="e">
        <f t="shared" si="13"/>
        <v>#REF!</v>
      </c>
      <c r="Q67" s="1" t="str">
        <f>Table110[[#This Row],[Manufacturer''s Category]]</f>
        <v>Community</v>
      </c>
      <c r="S67" s="1" t="e">
        <f t="shared" si="10"/>
        <v>#REF!</v>
      </c>
    </row>
    <row r="68" spans="1:20" ht="42" customHeight="1" x14ac:dyDescent="0.3">
      <c r="A68" s="1" t="e">
        <f t="shared" si="11"/>
        <v>#REF!</v>
      </c>
      <c r="B68" s="5" t="e">
        <f t="shared" si="12"/>
        <v>#REF!</v>
      </c>
      <c r="C68" s="39" t="s">
        <v>803</v>
      </c>
      <c r="D68" s="1" t="s">
        <v>804</v>
      </c>
      <c r="E68" s="1" t="s">
        <v>55</v>
      </c>
      <c r="F68" s="38">
        <v>2586</v>
      </c>
      <c r="G68" s="7" t="str">
        <f>Table110[[#This Row],[Short Description]]</f>
        <v>IP6-1122/26B</v>
      </c>
      <c r="H68" s="1" t="s">
        <v>805</v>
      </c>
      <c r="I68" s="1" t="s">
        <v>806</v>
      </c>
      <c r="J68" s="1" t="s">
        <v>608</v>
      </c>
      <c r="K68" s="1" t="e">
        <f t="shared" si="7"/>
        <v>#REF!</v>
      </c>
      <c r="L68" s="1" t="e">
        <f t="shared" si="8"/>
        <v>#REF!</v>
      </c>
      <c r="M68" s="1" t="e">
        <f t="shared" si="9"/>
        <v>#REF!</v>
      </c>
      <c r="N68" s="1" t="s">
        <v>56</v>
      </c>
      <c r="O68" s="1" t="s">
        <v>165</v>
      </c>
      <c r="P68" s="11" t="e">
        <f t="shared" si="13"/>
        <v>#REF!</v>
      </c>
      <c r="Q68" s="1" t="str">
        <f>Table110[[#This Row],[Manufacturer''s Category]]</f>
        <v>Community</v>
      </c>
      <c r="S68" s="1" t="e">
        <f t="shared" si="10"/>
        <v>#REF!</v>
      </c>
    </row>
    <row r="69" spans="1:20" ht="42" customHeight="1" x14ac:dyDescent="0.3">
      <c r="A69" s="1" t="e">
        <f t="shared" si="11"/>
        <v>#REF!</v>
      </c>
      <c r="B69" s="5" t="e">
        <f t="shared" si="12"/>
        <v>#REF!</v>
      </c>
      <c r="C69" s="39" t="s">
        <v>807</v>
      </c>
      <c r="D69" s="1" t="s">
        <v>808</v>
      </c>
      <c r="E69" s="1" t="s">
        <v>55</v>
      </c>
      <c r="F69" s="38">
        <v>2586</v>
      </c>
      <c r="G69" s="7" t="str">
        <f>Table110[[#This Row],[Short Description]]</f>
        <v>IP6-1122/26W</v>
      </c>
      <c r="H69" s="1" t="s">
        <v>809</v>
      </c>
      <c r="I69" s="1" t="s">
        <v>806</v>
      </c>
      <c r="J69" s="1" t="s">
        <v>608</v>
      </c>
      <c r="K69" s="1" t="e">
        <f t="shared" si="7"/>
        <v>#REF!</v>
      </c>
      <c r="L69" s="1" t="e">
        <f t="shared" si="8"/>
        <v>#REF!</v>
      </c>
      <c r="M69" s="1" t="e">
        <f t="shared" si="9"/>
        <v>#REF!</v>
      </c>
      <c r="N69" s="1" t="s">
        <v>56</v>
      </c>
      <c r="O69" s="1" t="s">
        <v>165</v>
      </c>
      <c r="P69" s="11" t="e">
        <f t="shared" si="13"/>
        <v>#REF!</v>
      </c>
      <c r="Q69" s="1" t="str">
        <f>Table110[[#This Row],[Manufacturer''s Category]]</f>
        <v>Community</v>
      </c>
      <c r="S69" s="1" t="e">
        <f t="shared" si="10"/>
        <v>#REF!</v>
      </c>
    </row>
    <row r="70" spans="1:20" ht="42" customHeight="1" x14ac:dyDescent="0.3">
      <c r="A70" s="1" t="e">
        <f t="shared" si="11"/>
        <v>#REF!</v>
      </c>
      <c r="B70" s="5" t="e">
        <f t="shared" si="12"/>
        <v>#REF!</v>
      </c>
      <c r="C70" s="39" t="s">
        <v>810</v>
      </c>
      <c r="D70" s="1" t="s">
        <v>811</v>
      </c>
      <c r="E70" s="1" t="s">
        <v>55</v>
      </c>
      <c r="F70" s="38">
        <v>2586</v>
      </c>
      <c r="G70" s="7" t="str">
        <f>Table110[[#This Row],[Short Description]]</f>
        <v>IP6-1122/64B</v>
      </c>
      <c r="H70" s="1" t="s">
        <v>812</v>
      </c>
      <c r="I70" s="1" t="s">
        <v>806</v>
      </c>
      <c r="J70" s="1" t="s">
        <v>608</v>
      </c>
      <c r="K70" s="1" t="e">
        <f t="shared" si="7"/>
        <v>#REF!</v>
      </c>
      <c r="L70" s="1" t="e">
        <f t="shared" si="8"/>
        <v>#REF!</v>
      </c>
      <c r="M70" s="1" t="e">
        <f t="shared" si="9"/>
        <v>#REF!</v>
      </c>
      <c r="N70" s="1" t="s">
        <v>56</v>
      </c>
      <c r="O70" s="1" t="s">
        <v>165</v>
      </c>
      <c r="P70" s="11" t="e">
        <f t="shared" si="13"/>
        <v>#REF!</v>
      </c>
      <c r="Q70" s="1" t="str">
        <f>Table110[[#This Row],[Manufacturer''s Category]]</f>
        <v>Community</v>
      </c>
      <c r="S70" s="1" t="e">
        <f t="shared" si="10"/>
        <v>#REF!</v>
      </c>
    </row>
    <row r="71" spans="1:20" ht="42" customHeight="1" x14ac:dyDescent="0.3">
      <c r="A71" s="1" t="e">
        <f t="shared" si="11"/>
        <v>#REF!</v>
      </c>
      <c r="B71" s="5" t="e">
        <f t="shared" si="12"/>
        <v>#REF!</v>
      </c>
      <c r="C71" s="39" t="s">
        <v>813</v>
      </c>
      <c r="D71" s="1" t="s">
        <v>814</v>
      </c>
      <c r="E71" s="1" t="s">
        <v>55</v>
      </c>
      <c r="F71" s="38">
        <v>2586</v>
      </c>
      <c r="G71" s="7" t="str">
        <f>Table110[[#This Row],[Short Description]]</f>
        <v>IP6-1122/64W</v>
      </c>
      <c r="H71" s="1" t="s">
        <v>815</v>
      </c>
      <c r="I71" s="1" t="s">
        <v>806</v>
      </c>
      <c r="J71" s="1" t="s">
        <v>608</v>
      </c>
      <c r="K71" s="1" t="e">
        <f t="shared" si="7"/>
        <v>#REF!</v>
      </c>
      <c r="L71" s="1" t="e">
        <f t="shared" si="8"/>
        <v>#REF!</v>
      </c>
      <c r="M71" s="1" t="e">
        <f t="shared" si="9"/>
        <v>#REF!</v>
      </c>
      <c r="N71" s="1" t="s">
        <v>56</v>
      </c>
      <c r="O71" s="1" t="s">
        <v>165</v>
      </c>
      <c r="P71" s="11" t="e">
        <f t="shared" si="13"/>
        <v>#REF!</v>
      </c>
      <c r="Q71" s="1" t="str">
        <f>Table110[[#This Row],[Manufacturer''s Category]]</f>
        <v>Community</v>
      </c>
      <c r="S71" s="1" t="e">
        <f t="shared" si="10"/>
        <v>#REF!</v>
      </c>
    </row>
    <row r="72" spans="1:20" ht="42" customHeight="1" x14ac:dyDescent="0.3">
      <c r="A72" s="1" t="e">
        <f t="shared" si="11"/>
        <v>#REF!</v>
      </c>
      <c r="B72" s="5" t="e">
        <f t="shared" si="12"/>
        <v>#REF!</v>
      </c>
      <c r="C72" s="39" t="s">
        <v>816</v>
      </c>
      <c r="D72" s="1" t="s">
        <v>817</v>
      </c>
      <c r="E72" s="1" t="s">
        <v>55</v>
      </c>
      <c r="F72" s="38">
        <v>2586</v>
      </c>
      <c r="G72" s="7" t="str">
        <f>Table110[[#This Row],[Short Description]]</f>
        <v>IP6-1122/66B</v>
      </c>
      <c r="H72" s="1" t="s">
        <v>818</v>
      </c>
      <c r="I72" s="1" t="s">
        <v>806</v>
      </c>
      <c r="J72" s="1" t="s">
        <v>608</v>
      </c>
      <c r="K72" s="1" t="e">
        <f t="shared" si="7"/>
        <v>#REF!</v>
      </c>
      <c r="L72" s="1" t="e">
        <f t="shared" si="8"/>
        <v>#REF!</v>
      </c>
      <c r="M72" s="1" t="e">
        <f t="shared" si="9"/>
        <v>#REF!</v>
      </c>
      <c r="N72" s="1" t="s">
        <v>56</v>
      </c>
      <c r="O72" s="1" t="s">
        <v>165</v>
      </c>
      <c r="P72" s="11" t="e">
        <f t="shared" si="13"/>
        <v>#REF!</v>
      </c>
      <c r="Q72" s="1" t="str">
        <f>Table110[[#This Row],[Manufacturer''s Category]]</f>
        <v>Community</v>
      </c>
      <c r="S72" s="1" t="e">
        <f t="shared" si="10"/>
        <v>#REF!</v>
      </c>
    </row>
    <row r="73" spans="1:20" ht="42" customHeight="1" x14ac:dyDescent="0.3">
      <c r="A73" s="1" t="e">
        <f t="shared" si="11"/>
        <v>#REF!</v>
      </c>
      <c r="B73" s="5" t="e">
        <f t="shared" si="12"/>
        <v>#REF!</v>
      </c>
      <c r="C73" s="39" t="s">
        <v>819</v>
      </c>
      <c r="D73" s="1" t="s">
        <v>820</v>
      </c>
      <c r="E73" s="1" t="s">
        <v>55</v>
      </c>
      <c r="F73" s="38">
        <v>2586</v>
      </c>
      <c r="G73" s="7" t="str">
        <f>Table110[[#This Row],[Short Description]]</f>
        <v>IP6-1122/66W</v>
      </c>
      <c r="H73" s="1" t="s">
        <v>821</v>
      </c>
      <c r="I73" s="1" t="s">
        <v>806</v>
      </c>
      <c r="J73" s="1" t="s">
        <v>608</v>
      </c>
      <c r="K73" s="1" t="e">
        <f t="shared" si="7"/>
        <v>#REF!</v>
      </c>
      <c r="L73" s="1" t="e">
        <f t="shared" si="8"/>
        <v>#REF!</v>
      </c>
      <c r="M73" s="1" t="e">
        <f t="shared" si="9"/>
        <v>#REF!</v>
      </c>
      <c r="N73" s="1" t="s">
        <v>56</v>
      </c>
      <c r="O73" s="1" t="s">
        <v>165</v>
      </c>
      <c r="P73" s="11" t="e">
        <f t="shared" si="13"/>
        <v>#REF!</v>
      </c>
      <c r="Q73" s="1" t="str">
        <f>Table110[[#This Row],[Manufacturer''s Category]]</f>
        <v>Community</v>
      </c>
      <c r="S73" s="1" t="e">
        <f t="shared" si="10"/>
        <v>#REF!</v>
      </c>
    </row>
    <row r="74" spans="1:20" ht="42" customHeight="1" x14ac:dyDescent="0.3">
      <c r="A74" s="1" t="e">
        <f t="shared" si="11"/>
        <v>#REF!</v>
      </c>
      <c r="B74" s="5" t="e">
        <f t="shared" si="12"/>
        <v>#REF!</v>
      </c>
      <c r="C74" s="39" t="s">
        <v>822</v>
      </c>
      <c r="D74" s="1" t="s">
        <v>823</v>
      </c>
      <c r="E74" s="1" t="s">
        <v>55</v>
      </c>
      <c r="F74" s="38">
        <v>2586</v>
      </c>
      <c r="G74" s="7" t="str">
        <f>Table110[[#This Row],[Short Description]]</f>
        <v>IP6-1122/94B</v>
      </c>
      <c r="H74" s="1" t="s">
        <v>824</v>
      </c>
      <c r="I74" s="1" t="s">
        <v>806</v>
      </c>
      <c r="J74" s="1" t="s">
        <v>608</v>
      </c>
      <c r="K74" s="1" t="e">
        <f t="shared" si="7"/>
        <v>#REF!</v>
      </c>
      <c r="L74" s="1" t="e">
        <f t="shared" si="8"/>
        <v>#REF!</v>
      </c>
      <c r="M74" s="1" t="e">
        <f t="shared" si="9"/>
        <v>#REF!</v>
      </c>
      <c r="N74" s="1" t="s">
        <v>56</v>
      </c>
      <c r="O74" s="1" t="s">
        <v>165</v>
      </c>
      <c r="P74" s="11" t="e">
        <f t="shared" si="13"/>
        <v>#REF!</v>
      </c>
      <c r="Q74" s="1" t="str">
        <f>Table110[[#This Row],[Manufacturer''s Category]]</f>
        <v>Community</v>
      </c>
      <c r="S74" s="1" t="e">
        <f t="shared" si="10"/>
        <v>#REF!</v>
      </c>
    </row>
    <row r="75" spans="1:20" ht="42" customHeight="1" x14ac:dyDescent="0.3">
      <c r="A75" s="1" t="e">
        <f t="shared" si="11"/>
        <v>#REF!</v>
      </c>
      <c r="B75" s="5" t="e">
        <f t="shared" si="12"/>
        <v>#REF!</v>
      </c>
      <c r="C75" s="39" t="s">
        <v>825</v>
      </c>
      <c r="D75" s="1" t="s">
        <v>826</v>
      </c>
      <c r="E75" s="1" t="s">
        <v>55</v>
      </c>
      <c r="F75" s="38">
        <v>2586</v>
      </c>
      <c r="G75" s="7" t="str">
        <f>Table110[[#This Row],[Short Description]]</f>
        <v>IP6-1122/94W</v>
      </c>
      <c r="H75" s="1" t="s">
        <v>827</v>
      </c>
      <c r="I75" s="1" t="s">
        <v>806</v>
      </c>
      <c r="J75" s="1" t="s">
        <v>608</v>
      </c>
      <c r="K75" s="1" t="e">
        <f t="shared" si="7"/>
        <v>#REF!</v>
      </c>
      <c r="L75" s="1" t="e">
        <f t="shared" si="8"/>
        <v>#REF!</v>
      </c>
      <c r="M75" s="1" t="e">
        <f t="shared" si="9"/>
        <v>#REF!</v>
      </c>
      <c r="N75" s="1" t="s">
        <v>56</v>
      </c>
      <c r="O75" s="1" t="s">
        <v>165</v>
      </c>
      <c r="P75" s="11" t="e">
        <f t="shared" si="13"/>
        <v>#REF!</v>
      </c>
      <c r="Q75" s="1" t="str">
        <f>Table110[[#This Row],[Manufacturer''s Category]]</f>
        <v>Community</v>
      </c>
      <c r="S75" s="1" t="e">
        <f t="shared" si="10"/>
        <v>#REF!</v>
      </c>
    </row>
    <row r="76" spans="1:20" ht="42" customHeight="1" x14ac:dyDescent="0.3">
      <c r="A76" s="1" t="e">
        <f t="shared" si="11"/>
        <v>#REF!</v>
      </c>
      <c r="B76" s="5" t="e">
        <f t="shared" si="12"/>
        <v>#REF!</v>
      </c>
      <c r="C76" s="39" t="s">
        <v>828</v>
      </c>
      <c r="D76" s="1" t="s">
        <v>829</v>
      </c>
      <c r="E76" s="1" t="s">
        <v>55</v>
      </c>
      <c r="F76" s="38">
        <v>2586</v>
      </c>
      <c r="G76" s="7" t="str">
        <f>Table110[[#This Row],[Short Description]]</f>
        <v>IP6-1122/96B</v>
      </c>
      <c r="H76" s="1" t="s">
        <v>830</v>
      </c>
      <c r="I76" s="1" t="s">
        <v>806</v>
      </c>
      <c r="J76" s="1" t="s">
        <v>608</v>
      </c>
      <c r="K76" s="1" t="e">
        <f t="shared" si="7"/>
        <v>#REF!</v>
      </c>
      <c r="L76" s="1" t="e">
        <f t="shared" si="8"/>
        <v>#REF!</v>
      </c>
      <c r="M76" s="1" t="e">
        <f t="shared" si="9"/>
        <v>#REF!</v>
      </c>
      <c r="N76" s="1" t="s">
        <v>56</v>
      </c>
      <c r="O76" s="1" t="s">
        <v>165</v>
      </c>
      <c r="P76" s="11" t="e">
        <f t="shared" si="13"/>
        <v>#REF!</v>
      </c>
      <c r="Q76" s="1" t="str">
        <f>Table110[[#This Row],[Manufacturer''s Category]]</f>
        <v>Community</v>
      </c>
      <c r="S76" s="1" t="e">
        <f t="shared" si="10"/>
        <v>#REF!</v>
      </c>
    </row>
    <row r="77" spans="1:20" ht="42" customHeight="1" x14ac:dyDescent="0.3">
      <c r="A77" s="1" t="e">
        <f t="shared" si="11"/>
        <v>#REF!</v>
      </c>
      <c r="B77" s="5" t="e">
        <f t="shared" si="12"/>
        <v>#REF!</v>
      </c>
      <c r="C77" s="39" t="s">
        <v>831</v>
      </c>
      <c r="D77" s="1" t="s">
        <v>832</v>
      </c>
      <c r="E77" s="1" t="s">
        <v>55</v>
      </c>
      <c r="F77" s="38">
        <v>2586</v>
      </c>
      <c r="G77" s="7" t="str">
        <f>Table110[[#This Row],[Short Description]]</f>
        <v>IP6-1122/96W</v>
      </c>
      <c r="H77" s="1" t="s">
        <v>833</v>
      </c>
      <c r="I77" s="1" t="s">
        <v>806</v>
      </c>
      <c r="J77" s="1" t="s">
        <v>608</v>
      </c>
      <c r="K77" s="1" t="e">
        <f t="shared" si="7"/>
        <v>#REF!</v>
      </c>
      <c r="L77" s="1" t="e">
        <f t="shared" si="8"/>
        <v>#REF!</v>
      </c>
      <c r="M77" s="1" t="e">
        <f t="shared" si="9"/>
        <v>#REF!</v>
      </c>
      <c r="N77" s="1" t="s">
        <v>56</v>
      </c>
      <c r="O77" s="1" t="s">
        <v>165</v>
      </c>
      <c r="P77" s="11" t="e">
        <f t="shared" si="13"/>
        <v>#REF!</v>
      </c>
      <c r="Q77" s="1" t="str">
        <f>Table110[[#This Row],[Manufacturer''s Category]]</f>
        <v>Community</v>
      </c>
      <c r="S77" s="1" t="e">
        <f t="shared" si="10"/>
        <v>#REF!</v>
      </c>
    </row>
    <row r="78" spans="1:20" ht="42" customHeight="1" x14ac:dyDescent="0.3">
      <c r="A78" s="1" t="e">
        <f t="shared" si="11"/>
        <v>#REF!</v>
      </c>
      <c r="B78" s="5" t="e">
        <f t="shared" si="12"/>
        <v>#REF!</v>
      </c>
      <c r="C78" s="39" t="s">
        <v>834</v>
      </c>
      <c r="D78" s="1" t="s">
        <v>835</v>
      </c>
      <c r="E78" s="1" t="s">
        <v>55</v>
      </c>
      <c r="F78" s="38">
        <v>2586</v>
      </c>
      <c r="G78" s="7" t="str">
        <f>Table110[[#This Row],[Short Description]]</f>
        <v>IP6-1122/99B</v>
      </c>
      <c r="H78" s="1" t="s">
        <v>836</v>
      </c>
      <c r="I78" s="1" t="s">
        <v>806</v>
      </c>
      <c r="J78" s="1" t="s">
        <v>608</v>
      </c>
      <c r="K78" s="1" t="e">
        <f t="shared" ref="K78:K141" si="14">FOB</f>
        <v>#REF!</v>
      </c>
      <c r="L78" s="1" t="e">
        <f t="shared" ref="L78:L141" si="15">Freight</f>
        <v>#REF!</v>
      </c>
      <c r="M78" s="1" t="e">
        <f t="shared" ref="M78:M141" si="16">EnergyStar</f>
        <v>#REF!</v>
      </c>
      <c r="N78" s="1" t="s">
        <v>56</v>
      </c>
      <c r="O78" s="1" t="s">
        <v>165</v>
      </c>
      <c r="P78" s="11" t="e">
        <f t="shared" si="13"/>
        <v>#REF!</v>
      </c>
      <c r="Q78" s="1" t="str">
        <f>Table110[[#This Row],[Manufacturer''s Category]]</f>
        <v>Community</v>
      </c>
      <c r="S78" s="1" t="e">
        <f t="shared" ref="S78:S141" si="17">InfoComm_Number</f>
        <v>#REF!</v>
      </c>
    </row>
    <row r="79" spans="1:20" ht="42" customHeight="1" x14ac:dyDescent="0.3">
      <c r="A79" s="1" t="e">
        <f t="shared" si="11"/>
        <v>#REF!</v>
      </c>
      <c r="B79" s="5" t="e">
        <f t="shared" si="12"/>
        <v>#REF!</v>
      </c>
      <c r="C79" s="39" t="s">
        <v>837</v>
      </c>
      <c r="D79" s="1" t="s">
        <v>838</v>
      </c>
      <c r="E79" s="1" t="s">
        <v>55</v>
      </c>
      <c r="F79" s="38">
        <v>2586</v>
      </c>
      <c r="G79" s="7" t="str">
        <f>Table110[[#This Row],[Short Description]]</f>
        <v>IP6-1122/99W</v>
      </c>
      <c r="H79" s="1" t="s">
        <v>839</v>
      </c>
      <c r="I79" s="1" t="s">
        <v>806</v>
      </c>
      <c r="J79" s="1" t="s">
        <v>608</v>
      </c>
      <c r="K79" s="1" t="e">
        <f t="shared" si="14"/>
        <v>#REF!</v>
      </c>
      <c r="L79" s="1" t="e">
        <f t="shared" si="15"/>
        <v>#REF!</v>
      </c>
      <c r="M79" s="1" t="e">
        <f t="shared" si="16"/>
        <v>#REF!</v>
      </c>
      <c r="N79" s="1" t="s">
        <v>56</v>
      </c>
      <c r="O79" s="1" t="s">
        <v>165</v>
      </c>
      <c r="P79" s="11" t="e">
        <f t="shared" si="13"/>
        <v>#REF!</v>
      </c>
      <c r="Q79" s="1" t="str">
        <f>Table110[[#This Row],[Manufacturer''s Category]]</f>
        <v>Community</v>
      </c>
      <c r="S79" s="1" t="e">
        <f t="shared" si="17"/>
        <v>#REF!</v>
      </c>
    </row>
    <row r="80" spans="1:20" ht="42" customHeight="1" x14ac:dyDescent="0.3">
      <c r="A80" s="1" t="e">
        <f t="shared" si="11"/>
        <v>#REF!</v>
      </c>
      <c r="B80" s="5" t="e">
        <f t="shared" si="12"/>
        <v>#REF!</v>
      </c>
      <c r="C80" s="39" t="s">
        <v>840</v>
      </c>
      <c r="D80" s="1" t="s">
        <v>841</v>
      </c>
      <c r="E80" s="1" t="s">
        <v>55</v>
      </c>
      <c r="F80" s="38" t="s">
        <v>842</v>
      </c>
      <c r="G80" s="7" t="str">
        <f>Table110[[#This Row],[Short Description]]</f>
        <v>IP6-1122/xx-CTO</v>
      </c>
      <c r="H80" s="1" t="s">
        <v>843</v>
      </c>
      <c r="I80" s="1" t="s">
        <v>806</v>
      </c>
      <c r="J80" s="1" t="s">
        <v>608</v>
      </c>
      <c r="K80" s="1" t="e">
        <f t="shared" si="14"/>
        <v>#REF!</v>
      </c>
      <c r="L80" s="1" t="e">
        <f t="shared" si="15"/>
        <v>#REF!</v>
      </c>
      <c r="M80" s="1" t="e">
        <f t="shared" si="16"/>
        <v>#REF!</v>
      </c>
      <c r="N80" s="1" t="s">
        <v>56</v>
      </c>
      <c r="O80" s="1" t="s">
        <v>165</v>
      </c>
      <c r="P80" s="11" t="e">
        <f t="shared" si="13"/>
        <v>#REF!</v>
      </c>
      <c r="Q80" s="1" t="str">
        <f>Table110[[#This Row],[Manufacturer''s Category]]</f>
        <v>Community</v>
      </c>
      <c r="S80" s="1" t="e">
        <f t="shared" si="17"/>
        <v>#REF!</v>
      </c>
      <c r="T80" s="1" t="s">
        <v>844</v>
      </c>
    </row>
    <row r="81" spans="1:19" ht="42" customHeight="1" x14ac:dyDescent="0.3">
      <c r="A81" s="1" t="e">
        <f t="shared" si="11"/>
        <v>#REF!</v>
      </c>
      <c r="B81" s="5" t="e">
        <f t="shared" si="12"/>
        <v>#REF!</v>
      </c>
      <c r="C81" s="39" t="s">
        <v>845</v>
      </c>
      <c r="D81" s="1" t="s">
        <v>846</v>
      </c>
      <c r="E81" s="1" t="s">
        <v>55</v>
      </c>
      <c r="F81" s="38">
        <v>3900</v>
      </c>
      <c r="G81" s="7" t="str">
        <f>Table110[[#This Row],[Short Description]]</f>
        <v>IP6-1122WR26</v>
      </c>
      <c r="H81" s="1" t="s">
        <v>847</v>
      </c>
      <c r="I81" s="1" t="s">
        <v>806</v>
      </c>
      <c r="J81" s="1" t="s">
        <v>608</v>
      </c>
      <c r="K81" s="1" t="e">
        <f t="shared" si="14"/>
        <v>#REF!</v>
      </c>
      <c r="L81" s="1" t="e">
        <f t="shared" si="15"/>
        <v>#REF!</v>
      </c>
      <c r="M81" s="1" t="e">
        <f t="shared" si="16"/>
        <v>#REF!</v>
      </c>
      <c r="N81" s="1" t="s">
        <v>56</v>
      </c>
      <c r="O81" s="1" t="s">
        <v>165</v>
      </c>
      <c r="P81" s="11" t="e">
        <f t="shared" si="13"/>
        <v>#REF!</v>
      </c>
      <c r="Q81" s="1" t="str">
        <f>Table110[[#This Row],[Manufacturer''s Category]]</f>
        <v>Community</v>
      </c>
      <c r="S81" s="1" t="e">
        <f t="shared" si="17"/>
        <v>#REF!</v>
      </c>
    </row>
    <row r="82" spans="1:19" ht="42" customHeight="1" x14ac:dyDescent="0.3">
      <c r="A82" s="1" t="e">
        <f t="shared" si="11"/>
        <v>#REF!</v>
      </c>
      <c r="B82" s="5" t="e">
        <f t="shared" si="12"/>
        <v>#REF!</v>
      </c>
      <c r="C82" s="39" t="s">
        <v>848</v>
      </c>
      <c r="D82" s="1" t="s">
        <v>849</v>
      </c>
      <c r="E82" s="1" t="s">
        <v>55</v>
      </c>
      <c r="F82" s="38">
        <v>3900</v>
      </c>
      <c r="G82" s="7" t="str">
        <f>Table110[[#This Row],[Short Description]]</f>
        <v>IP6-1122WR64</v>
      </c>
      <c r="H82" s="1" t="s">
        <v>850</v>
      </c>
      <c r="I82" s="1" t="s">
        <v>806</v>
      </c>
      <c r="J82" s="1" t="s">
        <v>608</v>
      </c>
      <c r="K82" s="1" t="e">
        <f t="shared" si="14"/>
        <v>#REF!</v>
      </c>
      <c r="L82" s="1" t="e">
        <f t="shared" si="15"/>
        <v>#REF!</v>
      </c>
      <c r="M82" s="1" t="e">
        <f t="shared" si="16"/>
        <v>#REF!</v>
      </c>
      <c r="N82" s="1" t="s">
        <v>56</v>
      </c>
      <c r="O82" s="1" t="s">
        <v>165</v>
      </c>
      <c r="P82" s="11" t="e">
        <f t="shared" si="13"/>
        <v>#REF!</v>
      </c>
      <c r="Q82" s="1" t="str">
        <f>Table110[[#This Row],[Manufacturer''s Category]]</f>
        <v>Community</v>
      </c>
      <c r="S82" s="1" t="e">
        <f t="shared" si="17"/>
        <v>#REF!</v>
      </c>
    </row>
    <row r="83" spans="1:19" ht="42" customHeight="1" x14ac:dyDescent="0.3">
      <c r="A83" s="1" t="e">
        <f t="shared" si="11"/>
        <v>#REF!</v>
      </c>
      <c r="B83" s="5" t="e">
        <f t="shared" si="12"/>
        <v>#REF!</v>
      </c>
      <c r="C83" s="39" t="s">
        <v>851</v>
      </c>
      <c r="D83" s="1" t="s">
        <v>852</v>
      </c>
      <c r="E83" s="1" t="s">
        <v>55</v>
      </c>
      <c r="F83" s="38">
        <v>3900</v>
      </c>
      <c r="G83" s="7" t="str">
        <f>Table110[[#This Row],[Short Description]]</f>
        <v>IP6-1122WR66</v>
      </c>
      <c r="H83" s="1" t="s">
        <v>853</v>
      </c>
      <c r="I83" s="1" t="s">
        <v>806</v>
      </c>
      <c r="J83" s="1" t="s">
        <v>608</v>
      </c>
      <c r="K83" s="1" t="e">
        <f t="shared" si="14"/>
        <v>#REF!</v>
      </c>
      <c r="L83" s="1" t="e">
        <f t="shared" si="15"/>
        <v>#REF!</v>
      </c>
      <c r="M83" s="1" t="e">
        <f t="shared" si="16"/>
        <v>#REF!</v>
      </c>
      <c r="N83" s="1" t="s">
        <v>56</v>
      </c>
      <c r="O83" s="1" t="s">
        <v>165</v>
      </c>
      <c r="P83" s="11" t="e">
        <f t="shared" si="13"/>
        <v>#REF!</v>
      </c>
      <c r="Q83" s="1" t="str">
        <f>Table110[[#This Row],[Manufacturer''s Category]]</f>
        <v>Community</v>
      </c>
      <c r="S83" s="1" t="e">
        <f t="shared" si="17"/>
        <v>#REF!</v>
      </c>
    </row>
    <row r="84" spans="1:19" ht="42" customHeight="1" x14ac:dyDescent="0.3">
      <c r="A84" s="1" t="e">
        <f t="shared" si="11"/>
        <v>#REF!</v>
      </c>
      <c r="B84" s="5" t="e">
        <f t="shared" si="12"/>
        <v>#REF!</v>
      </c>
      <c r="C84" s="39" t="s">
        <v>854</v>
      </c>
      <c r="D84" s="1" t="s">
        <v>855</v>
      </c>
      <c r="E84" s="1" t="s">
        <v>55</v>
      </c>
      <c r="F84" s="38">
        <v>3900</v>
      </c>
      <c r="G84" s="7" t="str">
        <f>Table110[[#This Row],[Short Description]]</f>
        <v>IP6-1122WR94</v>
      </c>
      <c r="H84" s="1" t="s">
        <v>856</v>
      </c>
      <c r="I84" s="1" t="s">
        <v>806</v>
      </c>
      <c r="J84" s="1" t="s">
        <v>608</v>
      </c>
      <c r="K84" s="1" t="e">
        <f t="shared" si="14"/>
        <v>#REF!</v>
      </c>
      <c r="L84" s="1" t="e">
        <f t="shared" si="15"/>
        <v>#REF!</v>
      </c>
      <c r="M84" s="1" t="e">
        <f t="shared" si="16"/>
        <v>#REF!</v>
      </c>
      <c r="N84" s="1" t="s">
        <v>56</v>
      </c>
      <c r="O84" s="1" t="s">
        <v>165</v>
      </c>
      <c r="P84" s="11" t="e">
        <f t="shared" si="13"/>
        <v>#REF!</v>
      </c>
      <c r="Q84" s="1" t="str">
        <f>Table110[[#This Row],[Manufacturer''s Category]]</f>
        <v>Community</v>
      </c>
      <c r="S84" s="1" t="e">
        <f t="shared" si="17"/>
        <v>#REF!</v>
      </c>
    </row>
    <row r="85" spans="1:19" ht="42" customHeight="1" x14ac:dyDescent="0.3">
      <c r="A85" s="1" t="e">
        <f t="shared" si="11"/>
        <v>#REF!</v>
      </c>
      <c r="B85" s="5" t="e">
        <f t="shared" si="12"/>
        <v>#REF!</v>
      </c>
      <c r="C85" s="39" t="s">
        <v>857</v>
      </c>
      <c r="D85" s="1" t="s">
        <v>858</v>
      </c>
      <c r="E85" s="1" t="s">
        <v>55</v>
      </c>
      <c r="F85" s="38">
        <v>3900</v>
      </c>
      <c r="G85" s="7" t="str">
        <f>Table110[[#This Row],[Short Description]]</f>
        <v>IP6-1122WR96</v>
      </c>
      <c r="H85" s="1" t="s">
        <v>859</v>
      </c>
      <c r="I85" s="1" t="s">
        <v>806</v>
      </c>
      <c r="J85" s="1" t="s">
        <v>608</v>
      </c>
      <c r="K85" s="1" t="e">
        <f t="shared" si="14"/>
        <v>#REF!</v>
      </c>
      <c r="L85" s="1" t="e">
        <f t="shared" si="15"/>
        <v>#REF!</v>
      </c>
      <c r="M85" s="1" t="e">
        <f t="shared" si="16"/>
        <v>#REF!</v>
      </c>
      <c r="N85" s="1" t="s">
        <v>56</v>
      </c>
      <c r="O85" s="1" t="s">
        <v>165</v>
      </c>
      <c r="P85" s="11" t="e">
        <f t="shared" si="13"/>
        <v>#REF!</v>
      </c>
      <c r="Q85" s="1" t="str">
        <f>Table110[[#This Row],[Manufacturer''s Category]]</f>
        <v>Community</v>
      </c>
      <c r="S85" s="1" t="e">
        <f t="shared" si="17"/>
        <v>#REF!</v>
      </c>
    </row>
    <row r="86" spans="1:19" ht="42" customHeight="1" x14ac:dyDescent="0.3">
      <c r="A86" s="1" t="e">
        <f t="shared" si="11"/>
        <v>#REF!</v>
      </c>
      <c r="B86" s="5" t="e">
        <f t="shared" si="12"/>
        <v>#REF!</v>
      </c>
      <c r="C86" s="39" t="s">
        <v>860</v>
      </c>
      <c r="D86" s="1" t="s">
        <v>861</v>
      </c>
      <c r="E86" s="1" t="s">
        <v>55</v>
      </c>
      <c r="F86" s="38">
        <v>3900</v>
      </c>
      <c r="G86" s="7" t="str">
        <f>Table110[[#This Row],[Short Description]]</f>
        <v>IP6-1122WR99</v>
      </c>
      <c r="H86" s="1" t="s">
        <v>862</v>
      </c>
      <c r="I86" s="1" t="s">
        <v>806</v>
      </c>
      <c r="J86" s="1" t="s">
        <v>608</v>
      </c>
      <c r="K86" s="1" t="e">
        <f t="shared" si="14"/>
        <v>#REF!</v>
      </c>
      <c r="L86" s="1" t="e">
        <f t="shared" si="15"/>
        <v>#REF!</v>
      </c>
      <c r="M86" s="1" t="e">
        <f t="shared" si="16"/>
        <v>#REF!</v>
      </c>
      <c r="N86" s="1" t="s">
        <v>56</v>
      </c>
      <c r="O86" s="1" t="s">
        <v>165</v>
      </c>
      <c r="P86" s="11" t="e">
        <f t="shared" si="13"/>
        <v>#REF!</v>
      </c>
      <c r="Q86" s="1" t="str">
        <f>Table110[[#This Row],[Manufacturer''s Category]]</f>
        <v>Community</v>
      </c>
      <c r="S86" s="1" t="e">
        <f t="shared" si="17"/>
        <v>#REF!</v>
      </c>
    </row>
    <row r="87" spans="1:19" ht="42" customHeight="1" x14ac:dyDescent="0.3">
      <c r="A87" s="1" t="e">
        <f t="shared" si="11"/>
        <v>#REF!</v>
      </c>
      <c r="B87" s="5" t="e">
        <f t="shared" si="12"/>
        <v>#REF!</v>
      </c>
      <c r="C87" s="39" t="s">
        <v>863</v>
      </c>
      <c r="D87" s="1" t="s">
        <v>864</v>
      </c>
      <c r="E87" s="1" t="s">
        <v>55</v>
      </c>
      <c r="F87" s="38">
        <v>2862</v>
      </c>
      <c r="G87" s="7" t="str">
        <f>Table110[[#This Row],[Short Description]]</f>
        <v>IP6-1152/26B</v>
      </c>
      <c r="H87" s="1" t="s">
        <v>865</v>
      </c>
      <c r="I87" s="1" t="s">
        <v>806</v>
      </c>
      <c r="J87" s="1" t="s">
        <v>608</v>
      </c>
      <c r="K87" s="1" t="e">
        <f t="shared" si="14"/>
        <v>#REF!</v>
      </c>
      <c r="L87" s="1" t="e">
        <f t="shared" si="15"/>
        <v>#REF!</v>
      </c>
      <c r="M87" s="1" t="e">
        <f t="shared" si="16"/>
        <v>#REF!</v>
      </c>
      <c r="N87" s="1" t="s">
        <v>56</v>
      </c>
      <c r="O87" s="1" t="s">
        <v>165</v>
      </c>
      <c r="P87" s="11" t="e">
        <f t="shared" si="13"/>
        <v>#REF!</v>
      </c>
      <c r="Q87" s="1" t="str">
        <f>Table110[[#This Row],[Manufacturer''s Category]]</f>
        <v>Community</v>
      </c>
      <c r="S87" s="1" t="e">
        <f t="shared" si="17"/>
        <v>#REF!</v>
      </c>
    </row>
    <row r="88" spans="1:19" ht="42" customHeight="1" x14ac:dyDescent="0.3">
      <c r="A88" s="1" t="e">
        <f t="shared" si="11"/>
        <v>#REF!</v>
      </c>
      <c r="B88" s="5" t="e">
        <f t="shared" si="12"/>
        <v>#REF!</v>
      </c>
      <c r="C88" s="39" t="s">
        <v>866</v>
      </c>
      <c r="D88" s="1" t="s">
        <v>867</v>
      </c>
      <c r="E88" s="1" t="s">
        <v>55</v>
      </c>
      <c r="F88" s="38">
        <v>2862</v>
      </c>
      <c r="G88" s="7" t="str">
        <f>Table110[[#This Row],[Short Description]]</f>
        <v>IP6-1152/26W</v>
      </c>
      <c r="H88" s="1" t="s">
        <v>868</v>
      </c>
      <c r="I88" s="1" t="s">
        <v>806</v>
      </c>
      <c r="J88" s="1" t="s">
        <v>608</v>
      </c>
      <c r="K88" s="1" t="e">
        <f t="shared" si="14"/>
        <v>#REF!</v>
      </c>
      <c r="L88" s="1" t="e">
        <f t="shared" si="15"/>
        <v>#REF!</v>
      </c>
      <c r="M88" s="1" t="e">
        <f t="shared" si="16"/>
        <v>#REF!</v>
      </c>
      <c r="N88" s="1" t="s">
        <v>56</v>
      </c>
      <c r="O88" s="1" t="s">
        <v>165</v>
      </c>
      <c r="P88" s="11" t="e">
        <f t="shared" si="13"/>
        <v>#REF!</v>
      </c>
      <c r="Q88" s="1" t="str">
        <f>Table110[[#This Row],[Manufacturer''s Category]]</f>
        <v>Community</v>
      </c>
      <c r="S88" s="1" t="e">
        <f t="shared" si="17"/>
        <v>#REF!</v>
      </c>
    </row>
    <row r="89" spans="1:19" ht="42" customHeight="1" x14ac:dyDescent="0.3">
      <c r="A89" s="1" t="e">
        <f t="shared" si="11"/>
        <v>#REF!</v>
      </c>
      <c r="B89" s="5" t="e">
        <f t="shared" si="12"/>
        <v>#REF!</v>
      </c>
      <c r="C89" s="39" t="s">
        <v>869</v>
      </c>
      <c r="D89" s="1" t="s">
        <v>870</v>
      </c>
      <c r="E89" s="1" t="s">
        <v>55</v>
      </c>
      <c r="F89" s="38">
        <v>2862</v>
      </c>
      <c r="G89" s="7" t="str">
        <f>Table110[[#This Row],[Short Description]]</f>
        <v>IP6-1152/64B</v>
      </c>
      <c r="H89" s="1" t="s">
        <v>871</v>
      </c>
      <c r="I89" s="1" t="s">
        <v>806</v>
      </c>
      <c r="J89" s="1" t="s">
        <v>608</v>
      </c>
      <c r="K89" s="1" t="e">
        <f t="shared" si="14"/>
        <v>#REF!</v>
      </c>
      <c r="L89" s="1" t="e">
        <f t="shared" si="15"/>
        <v>#REF!</v>
      </c>
      <c r="M89" s="1" t="e">
        <f t="shared" si="16"/>
        <v>#REF!</v>
      </c>
      <c r="N89" s="1" t="s">
        <v>56</v>
      </c>
      <c r="O89" s="1" t="s">
        <v>165</v>
      </c>
      <c r="P89" s="11" t="e">
        <f t="shared" si="13"/>
        <v>#REF!</v>
      </c>
      <c r="Q89" s="1" t="str">
        <f>Table110[[#This Row],[Manufacturer''s Category]]</f>
        <v>Community</v>
      </c>
      <c r="S89" s="1" t="e">
        <f t="shared" si="17"/>
        <v>#REF!</v>
      </c>
    </row>
    <row r="90" spans="1:19" ht="42" customHeight="1" x14ac:dyDescent="0.3">
      <c r="A90" s="1" t="e">
        <f t="shared" si="11"/>
        <v>#REF!</v>
      </c>
      <c r="B90" s="5" t="e">
        <f t="shared" si="12"/>
        <v>#REF!</v>
      </c>
      <c r="C90" s="39" t="s">
        <v>872</v>
      </c>
      <c r="D90" s="1" t="s">
        <v>873</v>
      </c>
      <c r="E90" s="1" t="s">
        <v>55</v>
      </c>
      <c r="F90" s="38">
        <v>2862</v>
      </c>
      <c r="G90" s="7" t="str">
        <f>Table110[[#This Row],[Short Description]]</f>
        <v>IP6-1152/64W</v>
      </c>
      <c r="H90" s="1" t="s">
        <v>874</v>
      </c>
      <c r="I90" s="1" t="s">
        <v>806</v>
      </c>
      <c r="J90" s="1" t="s">
        <v>608</v>
      </c>
      <c r="K90" s="1" t="e">
        <f t="shared" si="14"/>
        <v>#REF!</v>
      </c>
      <c r="L90" s="1" t="e">
        <f t="shared" si="15"/>
        <v>#REF!</v>
      </c>
      <c r="M90" s="1" t="e">
        <f t="shared" si="16"/>
        <v>#REF!</v>
      </c>
      <c r="N90" s="1" t="s">
        <v>56</v>
      </c>
      <c r="O90" s="1" t="s">
        <v>165</v>
      </c>
      <c r="P90" s="11" t="e">
        <f t="shared" si="13"/>
        <v>#REF!</v>
      </c>
      <c r="Q90" s="1" t="str">
        <f>Table110[[#This Row],[Manufacturer''s Category]]</f>
        <v>Community</v>
      </c>
      <c r="S90" s="1" t="e">
        <f t="shared" si="17"/>
        <v>#REF!</v>
      </c>
    </row>
    <row r="91" spans="1:19" ht="42" customHeight="1" x14ac:dyDescent="0.3">
      <c r="A91" s="1" t="e">
        <f t="shared" si="11"/>
        <v>#REF!</v>
      </c>
      <c r="B91" s="5" t="e">
        <f t="shared" si="12"/>
        <v>#REF!</v>
      </c>
      <c r="C91" s="39" t="s">
        <v>875</v>
      </c>
      <c r="D91" s="1" t="s">
        <v>876</v>
      </c>
      <c r="E91" s="1" t="s">
        <v>55</v>
      </c>
      <c r="F91" s="38">
        <v>2862</v>
      </c>
      <c r="G91" s="7" t="str">
        <f>Table110[[#This Row],[Short Description]]</f>
        <v>IP6-1152/66B</v>
      </c>
      <c r="H91" s="1" t="s">
        <v>877</v>
      </c>
      <c r="I91" s="1" t="s">
        <v>806</v>
      </c>
      <c r="J91" s="1" t="s">
        <v>608</v>
      </c>
      <c r="K91" s="1" t="e">
        <f t="shared" si="14"/>
        <v>#REF!</v>
      </c>
      <c r="L91" s="1" t="e">
        <f t="shared" si="15"/>
        <v>#REF!</v>
      </c>
      <c r="M91" s="1" t="e">
        <f t="shared" si="16"/>
        <v>#REF!</v>
      </c>
      <c r="N91" s="1" t="s">
        <v>56</v>
      </c>
      <c r="O91" s="1" t="s">
        <v>165</v>
      </c>
      <c r="P91" s="11" t="e">
        <f t="shared" si="13"/>
        <v>#REF!</v>
      </c>
      <c r="Q91" s="1" t="str">
        <f>Table110[[#This Row],[Manufacturer''s Category]]</f>
        <v>Community</v>
      </c>
      <c r="S91" s="1" t="e">
        <f t="shared" si="17"/>
        <v>#REF!</v>
      </c>
    </row>
    <row r="92" spans="1:19" ht="42" customHeight="1" x14ac:dyDescent="0.3">
      <c r="A92" s="1" t="e">
        <f t="shared" si="11"/>
        <v>#REF!</v>
      </c>
      <c r="B92" s="5" t="e">
        <f t="shared" si="12"/>
        <v>#REF!</v>
      </c>
      <c r="C92" s="39" t="s">
        <v>878</v>
      </c>
      <c r="D92" s="1" t="s">
        <v>879</v>
      </c>
      <c r="E92" s="1" t="s">
        <v>55</v>
      </c>
      <c r="F92" s="38">
        <v>2862</v>
      </c>
      <c r="G92" s="7" t="str">
        <f>Table110[[#This Row],[Short Description]]</f>
        <v>IP6-1152/66W</v>
      </c>
      <c r="H92" s="1" t="s">
        <v>880</v>
      </c>
      <c r="I92" s="1" t="s">
        <v>806</v>
      </c>
      <c r="J92" s="1" t="s">
        <v>608</v>
      </c>
      <c r="K92" s="1" t="e">
        <f t="shared" si="14"/>
        <v>#REF!</v>
      </c>
      <c r="L92" s="1" t="e">
        <f t="shared" si="15"/>
        <v>#REF!</v>
      </c>
      <c r="M92" s="1" t="e">
        <f t="shared" si="16"/>
        <v>#REF!</v>
      </c>
      <c r="N92" s="1" t="s">
        <v>56</v>
      </c>
      <c r="O92" s="1" t="s">
        <v>165</v>
      </c>
      <c r="P92" s="11" t="e">
        <f t="shared" si="13"/>
        <v>#REF!</v>
      </c>
      <c r="Q92" s="1" t="str">
        <f>Table110[[#This Row],[Manufacturer''s Category]]</f>
        <v>Community</v>
      </c>
      <c r="S92" s="1" t="e">
        <f t="shared" si="17"/>
        <v>#REF!</v>
      </c>
    </row>
    <row r="93" spans="1:19" ht="42" customHeight="1" x14ac:dyDescent="0.3">
      <c r="A93" s="1" t="e">
        <f t="shared" si="11"/>
        <v>#REF!</v>
      </c>
      <c r="B93" s="5" t="e">
        <f t="shared" si="12"/>
        <v>#REF!</v>
      </c>
      <c r="C93" s="39" t="s">
        <v>881</v>
      </c>
      <c r="D93" s="1" t="s">
        <v>882</v>
      </c>
      <c r="E93" s="1" t="s">
        <v>55</v>
      </c>
      <c r="F93" s="38">
        <v>2862</v>
      </c>
      <c r="G93" s="7" t="str">
        <f>Table110[[#This Row],[Short Description]]</f>
        <v>IP6-1152/94B</v>
      </c>
      <c r="H93" s="1" t="s">
        <v>883</v>
      </c>
      <c r="I93" s="1" t="s">
        <v>806</v>
      </c>
      <c r="J93" s="1" t="s">
        <v>608</v>
      </c>
      <c r="K93" s="1" t="e">
        <f t="shared" si="14"/>
        <v>#REF!</v>
      </c>
      <c r="L93" s="1" t="e">
        <f t="shared" si="15"/>
        <v>#REF!</v>
      </c>
      <c r="M93" s="1" t="e">
        <f t="shared" si="16"/>
        <v>#REF!</v>
      </c>
      <c r="N93" s="1" t="s">
        <v>56</v>
      </c>
      <c r="O93" s="1" t="s">
        <v>165</v>
      </c>
      <c r="P93" s="11" t="e">
        <f t="shared" si="13"/>
        <v>#REF!</v>
      </c>
      <c r="Q93" s="1" t="str">
        <f>Table110[[#This Row],[Manufacturer''s Category]]</f>
        <v>Community</v>
      </c>
      <c r="S93" s="1" t="e">
        <f t="shared" si="17"/>
        <v>#REF!</v>
      </c>
    </row>
    <row r="94" spans="1:19" ht="42" customHeight="1" x14ac:dyDescent="0.3">
      <c r="A94" s="1" t="e">
        <f t="shared" si="11"/>
        <v>#REF!</v>
      </c>
      <c r="B94" s="5" t="e">
        <f t="shared" si="12"/>
        <v>#REF!</v>
      </c>
      <c r="C94" s="39" t="s">
        <v>884</v>
      </c>
      <c r="D94" s="1" t="s">
        <v>885</v>
      </c>
      <c r="E94" s="1" t="s">
        <v>55</v>
      </c>
      <c r="F94" s="38">
        <v>2862</v>
      </c>
      <c r="G94" s="7" t="str">
        <f>Table110[[#This Row],[Short Description]]</f>
        <v>IP6-1152/94W</v>
      </c>
      <c r="H94" s="1" t="s">
        <v>886</v>
      </c>
      <c r="I94" s="1" t="s">
        <v>806</v>
      </c>
      <c r="J94" s="1" t="s">
        <v>608</v>
      </c>
      <c r="K94" s="1" t="e">
        <f t="shared" si="14"/>
        <v>#REF!</v>
      </c>
      <c r="L94" s="1" t="e">
        <f t="shared" si="15"/>
        <v>#REF!</v>
      </c>
      <c r="M94" s="1" t="e">
        <f t="shared" si="16"/>
        <v>#REF!</v>
      </c>
      <c r="N94" s="1" t="s">
        <v>56</v>
      </c>
      <c r="O94" s="1" t="s">
        <v>165</v>
      </c>
      <c r="P94" s="11" t="e">
        <f t="shared" si="13"/>
        <v>#REF!</v>
      </c>
      <c r="Q94" s="1" t="str">
        <f>Table110[[#This Row],[Manufacturer''s Category]]</f>
        <v>Community</v>
      </c>
      <c r="S94" s="1" t="e">
        <f t="shared" si="17"/>
        <v>#REF!</v>
      </c>
    </row>
    <row r="95" spans="1:19" ht="42" customHeight="1" x14ac:dyDescent="0.3">
      <c r="A95" s="1" t="e">
        <f t="shared" si="11"/>
        <v>#REF!</v>
      </c>
      <c r="B95" s="5" t="e">
        <f t="shared" si="12"/>
        <v>#REF!</v>
      </c>
      <c r="C95" s="39" t="s">
        <v>887</v>
      </c>
      <c r="D95" s="1" t="s">
        <v>888</v>
      </c>
      <c r="E95" s="1" t="s">
        <v>55</v>
      </c>
      <c r="F95" s="38">
        <v>2862</v>
      </c>
      <c r="G95" s="7" t="str">
        <f>Table110[[#This Row],[Short Description]]</f>
        <v>IP6-1152/96B</v>
      </c>
      <c r="H95" s="1" t="s">
        <v>889</v>
      </c>
      <c r="I95" s="1" t="s">
        <v>806</v>
      </c>
      <c r="J95" s="1" t="s">
        <v>608</v>
      </c>
      <c r="K95" s="1" t="e">
        <f t="shared" si="14"/>
        <v>#REF!</v>
      </c>
      <c r="L95" s="1" t="e">
        <f t="shared" si="15"/>
        <v>#REF!</v>
      </c>
      <c r="M95" s="1" t="e">
        <f t="shared" si="16"/>
        <v>#REF!</v>
      </c>
      <c r="N95" s="1" t="s">
        <v>56</v>
      </c>
      <c r="O95" s="1" t="s">
        <v>165</v>
      </c>
      <c r="P95" s="11" t="e">
        <f t="shared" si="13"/>
        <v>#REF!</v>
      </c>
      <c r="Q95" s="1" t="str">
        <f>Table110[[#This Row],[Manufacturer''s Category]]</f>
        <v>Community</v>
      </c>
      <c r="S95" s="1" t="e">
        <f t="shared" si="17"/>
        <v>#REF!</v>
      </c>
    </row>
    <row r="96" spans="1:19" ht="42" customHeight="1" x14ac:dyDescent="0.3">
      <c r="A96" s="1" t="e">
        <f t="shared" si="11"/>
        <v>#REF!</v>
      </c>
      <c r="B96" s="5" t="e">
        <f t="shared" si="12"/>
        <v>#REF!</v>
      </c>
      <c r="C96" s="39" t="s">
        <v>890</v>
      </c>
      <c r="D96" s="1" t="s">
        <v>891</v>
      </c>
      <c r="E96" s="1" t="s">
        <v>55</v>
      </c>
      <c r="F96" s="38">
        <v>2862</v>
      </c>
      <c r="G96" s="7" t="str">
        <f>Table110[[#This Row],[Short Description]]</f>
        <v>IP6-1152/96W</v>
      </c>
      <c r="H96" s="1" t="s">
        <v>892</v>
      </c>
      <c r="I96" s="1" t="s">
        <v>806</v>
      </c>
      <c r="J96" s="1" t="s">
        <v>608</v>
      </c>
      <c r="K96" s="1" t="e">
        <f t="shared" si="14"/>
        <v>#REF!</v>
      </c>
      <c r="L96" s="1" t="e">
        <f t="shared" si="15"/>
        <v>#REF!</v>
      </c>
      <c r="M96" s="1" t="e">
        <f t="shared" si="16"/>
        <v>#REF!</v>
      </c>
      <c r="N96" s="1" t="s">
        <v>56</v>
      </c>
      <c r="O96" s="1" t="s">
        <v>165</v>
      </c>
      <c r="P96" s="11" t="e">
        <f t="shared" si="13"/>
        <v>#REF!</v>
      </c>
      <c r="Q96" s="1" t="str">
        <f>Table110[[#This Row],[Manufacturer''s Category]]</f>
        <v>Community</v>
      </c>
      <c r="S96" s="1" t="e">
        <f t="shared" si="17"/>
        <v>#REF!</v>
      </c>
    </row>
    <row r="97" spans="1:20" ht="42" customHeight="1" x14ac:dyDescent="0.3">
      <c r="A97" s="1" t="e">
        <f t="shared" si="11"/>
        <v>#REF!</v>
      </c>
      <c r="B97" s="5" t="e">
        <f t="shared" si="12"/>
        <v>#REF!</v>
      </c>
      <c r="C97" s="39" t="s">
        <v>893</v>
      </c>
      <c r="D97" s="1" t="s">
        <v>894</v>
      </c>
      <c r="E97" s="1" t="s">
        <v>55</v>
      </c>
      <c r="F97" s="38">
        <v>2862</v>
      </c>
      <c r="G97" s="7" t="str">
        <f>Table110[[#This Row],[Short Description]]</f>
        <v>IP6-1152/99B</v>
      </c>
      <c r="H97" s="1" t="s">
        <v>895</v>
      </c>
      <c r="I97" s="1" t="s">
        <v>806</v>
      </c>
      <c r="J97" s="1" t="s">
        <v>608</v>
      </c>
      <c r="K97" s="1" t="e">
        <f t="shared" si="14"/>
        <v>#REF!</v>
      </c>
      <c r="L97" s="1" t="e">
        <f t="shared" si="15"/>
        <v>#REF!</v>
      </c>
      <c r="M97" s="1" t="e">
        <f t="shared" si="16"/>
        <v>#REF!</v>
      </c>
      <c r="N97" s="1" t="s">
        <v>56</v>
      </c>
      <c r="O97" s="1" t="s">
        <v>165</v>
      </c>
      <c r="P97" s="11" t="e">
        <f t="shared" si="13"/>
        <v>#REF!</v>
      </c>
      <c r="Q97" s="1" t="str">
        <f>Table110[[#This Row],[Manufacturer''s Category]]</f>
        <v>Community</v>
      </c>
      <c r="S97" s="1" t="e">
        <f t="shared" si="17"/>
        <v>#REF!</v>
      </c>
    </row>
    <row r="98" spans="1:20" ht="42" customHeight="1" x14ac:dyDescent="0.3">
      <c r="A98" s="1" t="e">
        <f t="shared" si="11"/>
        <v>#REF!</v>
      </c>
      <c r="B98" s="5" t="e">
        <f t="shared" si="12"/>
        <v>#REF!</v>
      </c>
      <c r="C98" s="39" t="s">
        <v>896</v>
      </c>
      <c r="D98" s="1" t="s">
        <v>897</v>
      </c>
      <c r="E98" s="1" t="s">
        <v>55</v>
      </c>
      <c r="F98" s="38">
        <v>2862</v>
      </c>
      <c r="G98" s="7" t="str">
        <f>Table110[[#This Row],[Short Description]]</f>
        <v>IP6-1152/99W</v>
      </c>
      <c r="H98" s="1" t="s">
        <v>898</v>
      </c>
      <c r="I98" s="1" t="s">
        <v>806</v>
      </c>
      <c r="J98" s="1" t="s">
        <v>608</v>
      </c>
      <c r="K98" s="1" t="e">
        <f t="shared" si="14"/>
        <v>#REF!</v>
      </c>
      <c r="L98" s="1" t="e">
        <f t="shared" si="15"/>
        <v>#REF!</v>
      </c>
      <c r="M98" s="1" t="e">
        <f t="shared" si="16"/>
        <v>#REF!</v>
      </c>
      <c r="N98" s="1" t="s">
        <v>56</v>
      </c>
      <c r="O98" s="1" t="s">
        <v>165</v>
      </c>
      <c r="P98" s="11" t="e">
        <f t="shared" si="13"/>
        <v>#REF!</v>
      </c>
      <c r="Q98" s="1" t="str">
        <f>Table110[[#This Row],[Manufacturer''s Category]]</f>
        <v>Community</v>
      </c>
      <c r="S98" s="1" t="e">
        <f t="shared" si="17"/>
        <v>#REF!</v>
      </c>
    </row>
    <row r="99" spans="1:20" ht="42" customHeight="1" x14ac:dyDescent="0.3">
      <c r="A99" s="1" t="e">
        <f t="shared" si="11"/>
        <v>#REF!</v>
      </c>
      <c r="B99" s="5" t="e">
        <f t="shared" si="12"/>
        <v>#REF!</v>
      </c>
      <c r="C99" s="39" t="s">
        <v>899</v>
      </c>
      <c r="D99" s="1" t="s">
        <v>900</v>
      </c>
      <c r="E99" s="1" t="s">
        <v>55</v>
      </c>
      <c r="F99" s="38" t="s">
        <v>842</v>
      </c>
      <c r="G99" s="7" t="str">
        <f>Table110[[#This Row],[Short Description]]</f>
        <v>IP6-1152/xx-CTO</v>
      </c>
      <c r="H99" s="1" t="s">
        <v>901</v>
      </c>
      <c r="I99" s="1" t="s">
        <v>806</v>
      </c>
      <c r="J99" s="1" t="s">
        <v>608</v>
      </c>
      <c r="K99" s="1" t="e">
        <f t="shared" si="14"/>
        <v>#REF!</v>
      </c>
      <c r="L99" s="1" t="e">
        <f t="shared" si="15"/>
        <v>#REF!</v>
      </c>
      <c r="M99" s="1" t="e">
        <f t="shared" si="16"/>
        <v>#REF!</v>
      </c>
      <c r="N99" s="1" t="s">
        <v>56</v>
      </c>
      <c r="O99" s="1" t="s">
        <v>165</v>
      </c>
      <c r="P99" s="11" t="e">
        <f t="shared" si="13"/>
        <v>#REF!</v>
      </c>
      <c r="Q99" s="1" t="str">
        <f>Table110[[#This Row],[Manufacturer''s Category]]</f>
        <v>Community</v>
      </c>
      <c r="S99" s="1" t="e">
        <f t="shared" si="17"/>
        <v>#REF!</v>
      </c>
      <c r="T99" s="1" t="s">
        <v>844</v>
      </c>
    </row>
    <row r="100" spans="1:20" ht="42" customHeight="1" x14ac:dyDescent="0.3">
      <c r="A100" s="1" t="e">
        <f t="shared" si="11"/>
        <v>#REF!</v>
      </c>
      <c r="B100" s="5" t="e">
        <f t="shared" si="12"/>
        <v>#REF!</v>
      </c>
      <c r="C100" s="39" t="s">
        <v>902</v>
      </c>
      <c r="D100" s="1" t="s">
        <v>903</v>
      </c>
      <c r="E100" s="1" t="s">
        <v>55</v>
      </c>
      <c r="F100" s="38">
        <v>4300</v>
      </c>
      <c r="G100" s="7" t="str">
        <f>Table110[[#This Row],[Short Description]]</f>
        <v>IP6-1152WR26</v>
      </c>
      <c r="H100" s="1" t="s">
        <v>904</v>
      </c>
      <c r="I100" s="1" t="s">
        <v>806</v>
      </c>
      <c r="J100" s="1" t="s">
        <v>608</v>
      </c>
      <c r="K100" s="1" t="e">
        <f t="shared" si="14"/>
        <v>#REF!</v>
      </c>
      <c r="L100" s="1" t="e">
        <f t="shared" si="15"/>
        <v>#REF!</v>
      </c>
      <c r="M100" s="1" t="e">
        <f t="shared" si="16"/>
        <v>#REF!</v>
      </c>
      <c r="N100" s="1" t="s">
        <v>56</v>
      </c>
      <c r="O100" s="1" t="s">
        <v>165</v>
      </c>
      <c r="P100" s="11" t="e">
        <f t="shared" si="13"/>
        <v>#REF!</v>
      </c>
      <c r="Q100" s="1" t="str">
        <f>Table110[[#This Row],[Manufacturer''s Category]]</f>
        <v>Community</v>
      </c>
      <c r="S100" s="1" t="e">
        <f t="shared" si="17"/>
        <v>#REF!</v>
      </c>
    </row>
    <row r="101" spans="1:20" ht="42" customHeight="1" x14ac:dyDescent="0.3">
      <c r="A101" s="1" t="e">
        <f t="shared" si="11"/>
        <v>#REF!</v>
      </c>
      <c r="B101" s="5" t="e">
        <f t="shared" si="12"/>
        <v>#REF!</v>
      </c>
      <c r="C101" s="39" t="s">
        <v>905</v>
      </c>
      <c r="D101" s="1" t="s">
        <v>906</v>
      </c>
      <c r="E101" s="1" t="s">
        <v>55</v>
      </c>
      <c r="F101" s="38">
        <v>4300</v>
      </c>
      <c r="G101" s="7" t="str">
        <f>Table110[[#This Row],[Short Description]]</f>
        <v>IP6-1152WR64</v>
      </c>
      <c r="H101" s="1" t="s">
        <v>907</v>
      </c>
      <c r="I101" s="1" t="s">
        <v>806</v>
      </c>
      <c r="J101" s="1" t="s">
        <v>608</v>
      </c>
      <c r="K101" s="1" t="e">
        <f t="shared" si="14"/>
        <v>#REF!</v>
      </c>
      <c r="L101" s="1" t="e">
        <f t="shared" si="15"/>
        <v>#REF!</v>
      </c>
      <c r="M101" s="1" t="e">
        <f t="shared" si="16"/>
        <v>#REF!</v>
      </c>
      <c r="N101" s="1" t="s">
        <v>56</v>
      </c>
      <c r="O101" s="1" t="s">
        <v>165</v>
      </c>
      <c r="P101" s="11" t="e">
        <f t="shared" si="13"/>
        <v>#REF!</v>
      </c>
      <c r="Q101" s="1" t="str">
        <f>Table110[[#This Row],[Manufacturer''s Category]]</f>
        <v>Community</v>
      </c>
      <c r="S101" s="1" t="e">
        <f t="shared" si="17"/>
        <v>#REF!</v>
      </c>
    </row>
    <row r="102" spans="1:20" ht="42" customHeight="1" x14ac:dyDescent="0.3">
      <c r="A102" s="1" t="e">
        <f t="shared" si="11"/>
        <v>#REF!</v>
      </c>
      <c r="B102" s="5" t="e">
        <f t="shared" si="12"/>
        <v>#REF!</v>
      </c>
      <c r="C102" s="39" t="s">
        <v>908</v>
      </c>
      <c r="D102" s="1" t="s">
        <v>909</v>
      </c>
      <c r="E102" s="1" t="s">
        <v>55</v>
      </c>
      <c r="F102" s="38">
        <v>4300</v>
      </c>
      <c r="G102" s="7" t="str">
        <f>Table110[[#This Row],[Short Description]]</f>
        <v>IP6-1152WR66</v>
      </c>
      <c r="H102" s="1" t="s">
        <v>910</v>
      </c>
      <c r="I102" s="1" t="s">
        <v>806</v>
      </c>
      <c r="J102" s="1" t="s">
        <v>608</v>
      </c>
      <c r="K102" s="1" t="e">
        <f t="shared" si="14"/>
        <v>#REF!</v>
      </c>
      <c r="L102" s="1" t="e">
        <f t="shared" si="15"/>
        <v>#REF!</v>
      </c>
      <c r="M102" s="1" t="e">
        <f t="shared" si="16"/>
        <v>#REF!</v>
      </c>
      <c r="N102" s="1" t="s">
        <v>56</v>
      </c>
      <c r="O102" s="1" t="s">
        <v>165</v>
      </c>
      <c r="P102" s="11" t="e">
        <f t="shared" si="13"/>
        <v>#REF!</v>
      </c>
      <c r="Q102" s="1" t="str">
        <f>Table110[[#This Row],[Manufacturer''s Category]]</f>
        <v>Community</v>
      </c>
      <c r="S102" s="1" t="e">
        <f t="shared" si="17"/>
        <v>#REF!</v>
      </c>
    </row>
    <row r="103" spans="1:20" ht="42" customHeight="1" x14ac:dyDescent="0.3">
      <c r="A103" s="1" t="e">
        <f t="shared" si="11"/>
        <v>#REF!</v>
      </c>
      <c r="B103" s="5" t="e">
        <f t="shared" si="12"/>
        <v>#REF!</v>
      </c>
      <c r="C103" s="39" t="s">
        <v>911</v>
      </c>
      <c r="D103" s="1" t="s">
        <v>912</v>
      </c>
      <c r="E103" s="1" t="s">
        <v>55</v>
      </c>
      <c r="F103" s="38">
        <v>4300</v>
      </c>
      <c r="G103" s="7" t="str">
        <f>Table110[[#This Row],[Short Description]]</f>
        <v>IP6-1152WR94</v>
      </c>
      <c r="H103" s="1" t="s">
        <v>913</v>
      </c>
      <c r="I103" s="1" t="s">
        <v>806</v>
      </c>
      <c r="J103" s="1" t="s">
        <v>608</v>
      </c>
      <c r="K103" s="1" t="e">
        <f t="shared" si="14"/>
        <v>#REF!</v>
      </c>
      <c r="L103" s="1" t="e">
        <f t="shared" si="15"/>
        <v>#REF!</v>
      </c>
      <c r="M103" s="1" t="e">
        <f t="shared" si="16"/>
        <v>#REF!</v>
      </c>
      <c r="N103" s="1" t="s">
        <v>56</v>
      </c>
      <c r="O103" s="1" t="s">
        <v>165</v>
      </c>
      <c r="P103" s="11" t="e">
        <f t="shared" si="13"/>
        <v>#REF!</v>
      </c>
      <c r="Q103" s="1" t="str">
        <f>Table110[[#This Row],[Manufacturer''s Category]]</f>
        <v>Community</v>
      </c>
      <c r="S103" s="1" t="e">
        <f t="shared" si="17"/>
        <v>#REF!</v>
      </c>
    </row>
    <row r="104" spans="1:20" ht="42" customHeight="1" x14ac:dyDescent="0.3">
      <c r="A104" s="1" t="e">
        <f t="shared" si="11"/>
        <v>#REF!</v>
      </c>
      <c r="B104" s="5" t="e">
        <f t="shared" si="12"/>
        <v>#REF!</v>
      </c>
      <c r="C104" s="39" t="s">
        <v>914</v>
      </c>
      <c r="D104" s="1" t="s">
        <v>915</v>
      </c>
      <c r="E104" s="1" t="s">
        <v>55</v>
      </c>
      <c r="F104" s="38">
        <v>4300</v>
      </c>
      <c r="G104" s="7" t="str">
        <f>Table110[[#This Row],[Short Description]]</f>
        <v>IP6-1152WR96</v>
      </c>
      <c r="H104" s="1" t="s">
        <v>916</v>
      </c>
      <c r="I104" s="1" t="s">
        <v>806</v>
      </c>
      <c r="J104" s="1" t="s">
        <v>608</v>
      </c>
      <c r="K104" s="1" t="e">
        <f t="shared" si="14"/>
        <v>#REF!</v>
      </c>
      <c r="L104" s="1" t="e">
        <f t="shared" si="15"/>
        <v>#REF!</v>
      </c>
      <c r="M104" s="1" t="e">
        <f t="shared" si="16"/>
        <v>#REF!</v>
      </c>
      <c r="N104" s="1" t="s">
        <v>56</v>
      </c>
      <c r="O104" s="1" t="s">
        <v>165</v>
      </c>
      <c r="P104" s="11" t="e">
        <f t="shared" si="13"/>
        <v>#REF!</v>
      </c>
      <c r="Q104" s="1" t="str">
        <f>Table110[[#This Row],[Manufacturer''s Category]]</f>
        <v>Community</v>
      </c>
      <c r="S104" s="1" t="e">
        <f t="shared" si="17"/>
        <v>#REF!</v>
      </c>
    </row>
    <row r="105" spans="1:20" ht="42" customHeight="1" x14ac:dyDescent="0.3">
      <c r="A105" s="1" t="e">
        <f t="shared" si="11"/>
        <v>#REF!</v>
      </c>
      <c r="B105" s="5" t="e">
        <f t="shared" si="12"/>
        <v>#REF!</v>
      </c>
      <c r="C105" s="39" t="s">
        <v>917</v>
      </c>
      <c r="D105" s="1" t="s">
        <v>918</v>
      </c>
      <c r="E105" s="1" t="s">
        <v>55</v>
      </c>
      <c r="F105" s="38">
        <v>4300</v>
      </c>
      <c r="G105" s="7" t="str">
        <f>Table110[[#This Row],[Short Description]]</f>
        <v>IP6-1152WR99</v>
      </c>
      <c r="H105" s="1" t="s">
        <v>919</v>
      </c>
      <c r="I105" s="1" t="s">
        <v>806</v>
      </c>
      <c r="J105" s="1" t="s">
        <v>608</v>
      </c>
      <c r="K105" s="1" t="e">
        <f t="shared" si="14"/>
        <v>#REF!</v>
      </c>
      <c r="L105" s="1" t="e">
        <f t="shared" si="15"/>
        <v>#REF!</v>
      </c>
      <c r="M105" s="1" t="e">
        <f t="shared" si="16"/>
        <v>#REF!</v>
      </c>
      <c r="N105" s="1" t="s">
        <v>56</v>
      </c>
      <c r="O105" s="1" t="s">
        <v>165</v>
      </c>
      <c r="P105" s="11" t="e">
        <f t="shared" si="13"/>
        <v>#REF!</v>
      </c>
      <c r="Q105" s="1" t="str">
        <f>Table110[[#This Row],[Manufacturer''s Category]]</f>
        <v>Community</v>
      </c>
      <c r="S105" s="1" t="e">
        <f t="shared" si="17"/>
        <v>#REF!</v>
      </c>
    </row>
    <row r="106" spans="1:20" ht="42" customHeight="1" x14ac:dyDescent="0.3">
      <c r="A106" s="1" t="e">
        <f t="shared" si="11"/>
        <v>#REF!</v>
      </c>
      <c r="B106" s="5" t="e">
        <f t="shared" si="12"/>
        <v>#REF!</v>
      </c>
      <c r="C106" s="39" t="s">
        <v>920</v>
      </c>
      <c r="D106" s="1" t="s">
        <v>921</v>
      </c>
      <c r="E106" s="1" t="s">
        <v>55</v>
      </c>
      <c r="F106" s="38">
        <v>3412</v>
      </c>
      <c r="G106" s="7" t="str">
        <f>Table110[[#This Row],[Short Description]]</f>
        <v>IP8-1122/26B</v>
      </c>
      <c r="H106" s="1" t="s">
        <v>922</v>
      </c>
      <c r="I106" s="1" t="s">
        <v>806</v>
      </c>
      <c r="J106" s="1" t="s">
        <v>608</v>
      </c>
      <c r="K106" s="1" t="e">
        <f t="shared" si="14"/>
        <v>#REF!</v>
      </c>
      <c r="L106" s="1" t="e">
        <f t="shared" si="15"/>
        <v>#REF!</v>
      </c>
      <c r="M106" s="1" t="e">
        <f t="shared" si="16"/>
        <v>#REF!</v>
      </c>
      <c r="N106" s="1" t="s">
        <v>56</v>
      </c>
      <c r="O106" s="1" t="s">
        <v>165</v>
      </c>
      <c r="P106" s="11" t="e">
        <f t="shared" si="13"/>
        <v>#REF!</v>
      </c>
      <c r="Q106" s="1" t="str">
        <f>Table110[[#This Row],[Manufacturer''s Category]]</f>
        <v>Community</v>
      </c>
      <c r="S106" s="1" t="e">
        <f t="shared" si="17"/>
        <v>#REF!</v>
      </c>
    </row>
    <row r="107" spans="1:20" ht="42" customHeight="1" x14ac:dyDescent="0.3">
      <c r="A107" s="1" t="e">
        <f t="shared" si="11"/>
        <v>#REF!</v>
      </c>
      <c r="B107" s="5" t="e">
        <f t="shared" si="12"/>
        <v>#REF!</v>
      </c>
      <c r="C107" s="39" t="s">
        <v>923</v>
      </c>
      <c r="D107" s="1" t="s">
        <v>924</v>
      </c>
      <c r="E107" s="1" t="s">
        <v>55</v>
      </c>
      <c r="F107" s="38">
        <v>3412</v>
      </c>
      <c r="G107" s="7" t="str">
        <f>Table110[[#This Row],[Short Description]]</f>
        <v>IP8-1122/26W</v>
      </c>
      <c r="H107" s="1" t="s">
        <v>925</v>
      </c>
      <c r="I107" s="1" t="s">
        <v>806</v>
      </c>
      <c r="J107" s="1" t="s">
        <v>608</v>
      </c>
      <c r="K107" s="1" t="e">
        <f t="shared" si="14"/>
        <v>#REF!</v>
      </c>
      <c r="L107" s="1" t="e">
        <f t="shared" si="15"/>
        <v>#REF!</v>
      </c>
      <c r="M107" s="1" t="e">
        <f t="shared" si="16"/>
        <v>#REF!</v>
      </c>
      <c r="N107" s="1" t="s">
        <v>56</v>
      </c>
      <c r="O107" s="1" t="s">
        <v>165</v>
      </c>
      <c r="P107" s="11" t="e">
        <f t="shared" si="13"/>
        <v>#REF!</v>
      </c>
      <c r="Q107" s="1" t="str">
        <f>Table110[[#This Row],[Manufacturer''s Category]]</f>
        <v>Community</v>
      </c>
      <c r="S107" s="1" t="e">
        <f t="shared" si="17"/>
        <v>#REF!</v>
      </c>
    </row>
    <row r="108" spans="1:20" ht="42" customHeight="1" x14ac:dyDescent="0.3">
      <c r="A108" s="1" t="e">
        <f t="shared" si="11"/>
        <v>#REF!</v>
      </c>
      <c r="B108" s="5" t="e">
        <f t="shared" si="12"/>
        <v>#REF!</v>
      </c>
      <c r="C108" s="39" t="s">
        <v>926</v>
      </c>
      <c r="D108" s="1" t="s">
        <v>927</v>
      </c>
      <c r="E108" s="1" t="s">
        <v>55</v>
      </c>
      <c r="F108" s="38">
        <v>3412</v>
      </c>
      <c r="G108" s="7" t="str">
        <f>Table110[[#This Row],[Short Description]]</f>
        <v>IP8-1122/64B</v>
      </c>
      <c r="H108" s="1" t="s">
        <v>928</v>
      </c>
      <c r="I108" s="1" t="s">
        <v>806</v>
      </c>
      <c r="J108" s="1" t="s">
        <v>608</v>
      </c>
      <c r="K108" s="1" t="e">
        <f t="shared" si="14"/>
        <v>#REF!</v>
      </c>
      <c r="L108" s="1" t="e">
        <f t="shared" si="15"/>
        <v>#REF!</v>
      </c>
      <c r="M108" s="1" t="e">
        <f t="shared" si="16"/>
        <v>#REF!</v>
      </c>
      <c r="N108" s="1" t="s">
        <v>56</v>
      </c>
      <c r="O108" s="1" t="s">
        <v>165</v>
      </c>
      <c r="P108" s="11" t="e">
        <f t="shared" si="13"/>
        <v>#REF!</v>
      </c>
      <c r="Q108" s="1" t="str">
        <f>Table110[[#This Row],[Manufacturer''s Category]]</f>
        <v>Community</v>
      </c>
      <c r="S108" s="1" t="e">
        <f t="shared" si="17"/>
        <v>#REF!</v>
      </c>
    </row>
    <row r="109" spans="1:20" ht="42" customHeight="1" x14ac:dyDescent="0.3">
      <c r="A109" s="1" t="e">
        <f t="shared" si="11"/>
        <v>#REF!</v>
      </c>
      <c r="B109" s="5" t="e">
        <f t="shared" si="12"/>
        <v>#REF!</v>
      </c>
      <c r="C109" s="39" t="s">
        <v>929</v>
      </c>
      <c r="D109" s="1" t="s">
        <v>930</v>
      </c>
      <c r="E109" s="1" t="s">
        <v>55</v>
      </c>
      <c r="F109" s="38">
        <v>3412</v>
      </c>
      <c r="G109" s="7" t="str">
        <f>Table110[[#This Row],[Short Description]]</f>
        <v>IP8-1122/64W</v>
      </c>
      <c r="H109" s="1" t="s">
        <v>931</v>
      </c>
      <c r="I109" s="1" t="s">
        <v>806</v>
      </c>
      <c r="J109" s="1" t="s">
        <v>608</v>
      </c>
      <c r="K109" s="1" t="e">
        <f t="shared" si="14"/>
        <v>#REF!</v>
      </c>
      <c r="L109" s="1" t="e">
        <f t="shared" si="15"/>
        <v>#REF!</v>
      </c>
      <c r="M109" s="1" t="e">
        <f t="shared" si="16"/>
        <v>#REF!</v>
      </c>
      <c r="N109" s="1" t="s">
        <v>56</v>
      </c>
      <c r="O109" s="1" t="s">
        <v>165</v>
      </c>
      <c r="P109" s="11" t="e">
        <f t="shared" si="13"/>
        <v>#REF!</v>
      </c>
      <c r="Q109" s="1" t="str">
        <f>Table110[[#This Row],[Manufacturer''s Category]]</f>
        <v>Community</v>
      </c>
      <c r="S109" s="1" t="e">
        <f t="shared" si="17"/>
        <v>#REF!</v>
      </c>
    </row>
    <row r="110" spans="1:20" ht="42" customHeight="1" x14ac:dyDescent="0.3">
      <c r="A110" s="1" t="e">
        <f t="shared" si="11"/>
        <v>#REF!</v>
      </c>
      <c r="B110" s="5" t="e">
        <f t="shared" si="12"/>
        <v>#REF!</v>
      </c>
      <c r="C110" s="39" t="s">
        <v>932</v>
      </c>
      <c r="D110" s="1" t="s">
        <v>933</v>
      </c>
      <c r="E110" s="1" t="s">
        <v>55</v>
      </c>
      <c r="F110" s="38">
        <v>3412</v>
      </c>
      <c r="G110" s="7" t="str">
        <f>Table110[[#This Row],[Short Description]]</f>
        <v>IP8-1122/66B</v>
      </c>
      <c r="H110" s="1" t="s">
        <v>934</v>
      </c>
      <c r="I110" s="1" t="s">
        <v>806</v>
      </c>
      <c r="J110" s="1" t="s">
        <v>608</v>
      </c>
      <c r="K110" s="1" t="e">
        <f t="shared" si="14"/>
        <v>#REF!</v>
      </c>
      <c r="L110" s="1" t="e">
        <f t="shared" si="15"/>
        <v>#REF!</v>
      </c>
      <c r="M110" s="1" t="e">
        <f t="shared" si="16"/>
        <v>#REF!</v>
      </c>
      <c r="N110" s="1" t="s">
        <v>56</v>
      </c>
      <c r="O110" s="1" t="s">
        <v>165</v>
      </c>
      <c r="P110" s="11" t="e">
        <f t="shared" si="13"/>
        <v>#REF!</v>
      </c>
      <c r="Q110" s="1" t="str">
        <f>Table110[[#This Row],[Manufacturer''s Category]]</f>
        <v>Community</v>
      </c>
      <c r="S110" s="1" t="e">
        <f t="shared" si="17"/>
        <v>#REF!</v>
      </c>
    </row>
    <row r="111" spans="1:20" ht="42" customHeight="1" x14ac:dyDescent="0.3">
      <c r="A111" s="1" t="e">
        <f t="shared" si="11"/>
        <v>#REF!</v>
      </c>
      <c r="B111" s="5" t="e">
        <f t="shared" si="12"/>
        <v>#REF!</v>
      </c>
      <c r="C111" s="39" t="s">
        <v>935</v>
      </c>
      <c r="D111" s="1" t="s">
        <v>936</v>
      </c>
      <c r="E111" s="1" t="s">
        <v>55</v>
      </c>
      <c r="F111" s="38">
        <v>3412</v>
      </c>
      <c r="G111" s="7" t="str">
        <f>Table110[[#This Row],[Short Description]]</f>
        <v>IP8-1122/66W</v>
      </c>
      <c r="H111" s="1" t="s">
        <v>937</v>
      </c>
      <c r="I111" s="1" t="s">
        <v>806</v>
      </c>
      <c r="J111" s="1" t="s">
        <v>608</v>
      </c>
      <c r="K111" s="1" t="e">
        <f t="shared" si="14"/>
        <v>#REF!</v>
      </c>
      <c r="L111" s="1" t="e">
        <f t="shared" si="15"/>
        <v>#REF!</v>
      </c>
      <c r="M111" s="1" t="e">
        <f t="shared" si="16"/>
        <v>#REF!</v>
      </c>
      <c r="N111" s="1" t="s">
        <v>56</v>
      </c>
      <c r="O111" s="1" t="s">
        <v>165</v>
      </c>
      <c r="P111" s="11" t="e">
        <f t="shared" si="13"/>
        <v>#REF!</v>
      </c>
      <c r="Q111" s="1" t="str">
        <f>Table110[[#This Row],[Manufacturer''s Category]]</f>
        <v>Community</v>
      </c>
      <c r="S111" s="1" t="e">
        <f t="shared" si="17"/>
        <v>#REF!</v>
      </c>
    </row>
    <row r="112" spans="1:20" ht="42" customHeight="1" x14ac:dyDescent="0.3">
      <c r="A112" s="1" t="e">
        <f t="shared" si="11"/>
        <v>#REF!</v>
      </c>
      <c r="B112" s="5" t="e">
        <f t="shared" si="12"/>
        <v>#REF!</v>
      </c>
      <c r="C112" s="39" t="s">
        <v>938</v>
      </c>
      <c r="D112" s="1" t="s">
        <v>939</v>
      </c>
      <c r="E112" s="1" t="s">
        <v>55</v>
      </c>
      <c r="F112" s="38">
        <v>3412</v>
      </c>
      <c r="G112" s="7" t="str">
        <f>Table110[[#This Row],[Short Description]]</f>
        <v>IP8-1122/94B</v>
      </c>
      <c r="H112" s="1" t="s">
        <v>940</v>
      </c>
      <c r="I112" s="1" t="s">
        <v>806</v>
      </c>
      <c r="J112" s="1" t="s">
        <v>608</v>
      </c>
      <c r="K112" s="1" t="e">
        <f t="shared" si="14"/>
        <v>#REF!</v>
      </c>
      <c r="L112" s="1" t="e">
        <f t="shared" si="15"/>
        <v>#REF!</v>
      </c>
      <c r="M112" s="1" t="e">
        <f t="shared" si="16"/>
        <v>#REF!</v>
      </c>
      <c r="N112" s="1" t="s">
        <v>56</v>
      </c>
      <c r="O112" s="1" t="s">
        <v>165</v>
      </c>
      <c r="P112" s="11" t="e">
        <f t="shared" si="13"/>
        <v>#REF!</v>
      </c>
      <c r="Q112" s="1" t="str">
        <f>Table110[[#This Row],[Manufacturer''s Category]]</f>
        <v>Community</v>
      </c>
      <c r="S112" s="1" t="e">
        <f t="shared" si="17"/>
        <v>#REF!</v>
      </c>
    </row>
    <row r="113" spans="1:20" ht="42" customHeight="1" x14ac:dyDescent="0.3">
      <c r="A113" s="1" t="e">
        <f t="shared" si="11"/>
        <v>#REF!</v>
      </c>
      <c r="B113" s="5" t="e">
        <f t="shared" si="12"/>
        <v>#REF!</v>
      </c>
      <c r="C113" s="39" t="s">
        <v>941</v>
      </c>
      <c r="D113" s="1" t="s">
        <v>942</v>
      </c>
      <c r="E113" s="1" t="s">
        <v>55</v>
      </c>
      <c r="F113" s="38">
        <v>3412</v>
      </c>
      <c r="G113" s="7" t="str">
        <f>Table110[[#This Row],[Short Description]]</f>
        <v>IP8-1122/94W</v>
      </c>
      <c r="H113" s="1" t="s">
        <v>943</v>
      </c>
      <c r="I113" s="1" t="s">
        <v>806</v>
      </c>
      <c r="J113" s="1" t="s">
        <v>608</v>
      </c>
      <c r="K113" s="1" t="e">
        <f t="shared" si="14"/>
        <v>#REF!</v>
      </c>
      <c r="L113" s="1" t="e">
        <f t="shared" si="15"/>
        <v>#REF!</v>
      </c>
      <c r="M113" s="1" t="e">
        <f t="shared" si="16"/>
        <v>#REF!</v>
      </c>
      <c r="N113" s="1" t="s">
        <v>56</v>
      </c>
      <c r="O113" s="1" t="s">
        <v>165</v>
      </c>
      <c r="P113" s="11" t="e">
        <f t="shared" si="13"/>
        <v>#REF!</v>
      </c>
      <c r="Q113" s="1" t="str">
        <f>Table110[[#This Row],[Manufacturer''s Category]]</f>
        <v>Community</v>
      </c>
      <c r="S113" s="1" t="e">
        <f t="shared" si="17"/>
        <v>#REF!</v>
      </c>
    </row>
    <row r="114" spans="1:20" ht="42" customHeight="1" x14ac:dyDescent="0.3">
      <c r="A114" s="1" t="e">
        <f t="shared" si="11"/>
        <v>#REF!</v>
      </c>
      <c r="B114" s="5" t="e">
        <f t="shared" si="12"/>
        <v>#REF!</v>
      </c>
      <c r="C114" s="39" t="s">
        <v>944</v>
      </c>
      <c r="D114" s="1" t="s">
        <v>945</v>
      </c>
      <c r="E114" s="1" t="s">
        <v>55</v>
      </c>
      <c r="F114" s="38">
        <v>3412</v>
      </c>
      <c r="G114" s="7" t="str">
        <f>Table110[[#This Row],[Short Description]]</f>
        <v>IP8-1122/96B</v>
      </c>
      <c r="H114" s="1" t="s">
        <v>946</v>
      </c>
      <c r="I114" s="1" t="s">
        <v>806</v>
      </c>
      <c r="J114" s="1" t="s">
        <v>608</v>
      </c>
      <c r="K114" s="1" t="e">
        <f t="shared" si="14"/>
        <v>#REF!</v>
      </c>
      <c r="L114" s="1" t="e">
        <f t="shared" si="15"/>
        <v>#REF!</v>
      </c>
      <c r="M114" s="1" t="e">
        <f t="shared" si="16"/>
        <v>#REF!</v>
      </c>
      <c r="N114" s="1" t="s">
        <v>56</v>
      </c>
      <c r="O114" s="1" t="s">
        <v>165</v>
      </c>
      <c r="P114" s="11" t="e">
        <f t="shared" si="13"/>
        <v>#REF!</v>
      </c>
      <c r="Q114" s="1" t="str">
        <f>Table110[[#This Row],[Manufacturer''s Category]]</f>
        <v>Community</v>
      </c>
      <c r="S114" s="1" t="e">
        <f t="shared" si="17"/>
        <v>#REF!</v>
      </c>
    </row>
    <row r="115" spans="1:20" ht="42" customHeight="1" x14ac:dyDescent="0.3">
      <c r="A115" s="1" t="e">
        <f t="shared" si="11"/>
        <v>#REF!</v>
      </c>
      <c r="B115" s="5" t="e">
        <f t="shared" si="12"/>
        <v>#REF!</v>
      </c>
      <c r="C115" s="39" t="s">
        <v>947</v>
      </c>
      <c r="D115" s="1" t="s">
        <v>948</v>
      </c>
      <c r="E115" s="1" t="s">
        <v>55</v>
      </c>
      <c r="F115" s="38">
        <v>3412</v>
      </c>
      <c r="G115" s="7" t="str">
        <f>Table110[[#This Row],[Short Description]]</f>
        <v>IP8-1122/96W</v>
      </c>
      <c r="H115" s="1" t="s">
        <v>949</v>
      </c>
      <c r="I115" s="1" t="s">
        <v>806</v>
      </c>
      <c r="J115" s="1" t="s">
        <v>608</v>
      </c>
      <c r="K115" s="1" t="e">
        <f t="shared" si="14"/>
        <v>#REF!</v>
      </c>
      <c r="L115" s="1" t="e">
        <f t="shared" si="15"/>
        <v>#REF!</v>
      </c>
      <c r="M115" s="1" t="e">
        <f t="shared" si="16"/>
        <v>#REF!</v>
      </c>
      <c r="N115" s="1" t="s">
        <v>56</v>
      </c>
      <c r="O115" s="1" t="s">
        <v>165</v>
      </c>
      <c r="P115" s="11" t="e">
        <f t="shared" si="13"/>
        <v>#REF!</v>
      </c>
      <c r="Q115" s="1" t="str">
        <f>Table110[[#This Row],[Manufacturer''s Category]]</f>
        <v>Community</v>
      </c>
      <c r="S115" s="1" t="e">
        <f t="shared" si="17"/>
        <v>#REF!</v>
      </c>
    </row>
    <row r="116" spans="1:20" ht="42" customHeight="1" x14ac:dyDescent="0.3">
      <c r="A116" s="1" t="e">
        <f t="shared" si="11"/>
        <v>#REF!</v>
      </c>
      <c r="B116" s="5" t="e">
        <f t="shared" si="12"/>
        <v>#REF!</v>
      </c>
      <c r="C116" s="39" t="s">
        <v>950</v>
      </c>
      <c r="D116" s="1" t="s">
        <v>951</v>
      </c>
      <c r="E116" s="1" t="s">
        <v>55</v>
      </c>
      <c r="F116" s="38">
        <v>3412</v>
      </c>
      <c r="G116" s="7" t="str">
        <f>Table110[[#This Row],[Short Description]]</f>
        <v>IP8-1122/99B</v>
      </c>
      <c r="H116" s="1" t="s">
        <v>952</v>
      </c>
      <c r="I116" s="1" t="s">
        <v>806</v>
      </c>
      <c r="J116" s="1" t="s">
        <v>608</v>
      </c>
      <c r="K116" s="1" t="e">
        <f t="shared" si="14"/>
        <v>#REF!</v>
      </c>
      <c r="L116" s="1" t="e">
        <f t="shared" si="15"/>
        <v>#REF!</v>
      </c>
      <c r="M116" s="1" t="e">
        <f t="shared" si="16"/>
        <v>#REF!</v>
      </c>
      <c r="N116" s="1" t="s">
        <v>56</v>
      </c>
      <c r="O116" s="1" t="s">
        <v>165</v>
      </c>
      <c r="P116" s="11" t="e">
        <f t="shared" si="13"/>
        <v>#REF!</v>
      </c>
      <c r="Q116" s="1" t="str">
        <f>Table110[[#This Row],[Manufacturer''s Category]]</f>
        <v>Community</v>
      </c>
      <c r="S116" s="1" t="e">
        <f t="shared" si="17"/>
        <v>#REF!</v>
      </c>
    </row>
    <row r="117" spans="1:20" ht="42" customHeight="1" x14ac:dyDescent="0.3">
      <c r="A117" s="1" t="e">
        <f t="shared" si="11"/>
        <v>#REF!</v>
      </c>
      <c r="B117" s="5" t="e">
        <f t="shared" si="12"/>
        <v>#REF!</v>
      </c>
      <c r="C117" s="39" t="s">
        <v>953</v>
      </c>
      <c r="D117" s="1" t="s">
        <v>954</v>
      </c>
      <c r="E117" s="1" t="s">
        <v>55</v>
      </c>
      <c r="F117" s="38">
        <v>3412</v>
      </c>
      <c r="G117" s="7" t="str">
        <f>Table110[[#This Row],[Short Description]]</f>
        <v>IP8-1122/99W</v>
      </c>
      <c r="H117" s="1" t="s">
        <v>955</v>
      </c>
      <c r="I117" s="1" t="s">
        <v>806</v>
      </c>
      <c r="J117" s="1" t="s">
        <v>608</v>
      </c>
      <c r="K117" s="1" t="e">
        <f t="shared" si="14"/>
        <v>#REF!</v>
      </c>
      <c r="L117" s="1" t="e">
        <f t="shared" si="15"/>
        <v>#REF!</v>
      </c>
      <c r="M117" s="1" t="e">
        <f t="shared" si="16"/>
        <v>#REF!</v>
      </c>
      <c r="N117" s="1" t="s">
        <v>56</v>
      </c>
      <c r="O117" s="1" t="s">
        <v>165</v>
      </c>
      <c r="P117" s="11" t="e">
        <f t="shared" si="13"/>
        <v>#REF!</v>
      </c>
      <c r="Q117" s="1" t="str">
        <f>Table110[[#This Row],[Manufacturer''s Category]]</f>
        <v>Community</v>
      </c>
      <c r="S117" s="1" t="e">
        <f t="shared" si="17"/>
        <v>#REF!</v>
      </c>
    </row>
    <row r="118" spans="1:20" ht="42" customHeight="1" x14ac:dyDescent="0.3">
      <c r="A118" s="1" t="e">
        <f t="shared" si="11"/>
        <v>#REF!</v>
      </c>
      <c r="B118" s="5" t="e">
        <f t="shared" si="12"/>
        <v>#REF!</v>
      </c>
      <c r="C118" s="39" t="s">
        <v>956</v>
      </c>
      <c r="D118" s="1" t="s">
        <v>957</v>
      </c>
      <c r="E118" s="1" t="s">
        <v>55</v>
      </c>
      <c r="F118" s="38" t="s">
        <v>842</v>
      </c>
      <c r="G118" s="7" t="str">
        <f>Table110[[#This Row],[Short Description]]</f>
        <v>IP8-1122/xx-CTO</v>
      </c>
      <c r="H118" s="1" t="s">
        <v>958</v>
      </c>
      <c r="I118" s="1" t="s">
        <v>806</v>
      </c>
      <c r="J118" s="1" t="s">
        <v>608</v>
      </c>
      <c r="K118" s="1" t="e">
        <f t="shared" si="14"/>
        <v>#REF!</v>
      </c>
      <c r="L118" s="1" t="e">
        <f t="shared" si="15"/>
        <v>#REF!</v>
      </c>
      <c r="M118" s="1" t="e">
        <f t="shared" si="16"/>
        <v>#REF!</v>
      </c>
      <c r="N118" s="1" t="s">
        <v>56</v>
      </c>
      <c r="O118" s="1" t="s">
        <v>165</v>
      </c>
      <c r="P118" s="11" t="e">
        <f t="shared" si="13"/>
        <v>#REF!</v>
      </c>
      <c r="Q118" s="1" t="str">
        <f>Table110[[#This Row],[Manufacturer''s Category]]</f>
        <v>Community</v>
      </c>
      <c r="S118" s="1" t="e">
        <f t="shared" si="17"/>
        <v>#REF!</v>
      </c>
      <c r="T118" s="1" t="s">
        <v>844</v>
      </c>
    </row>
    <row r="119" spans="1:20" ht="42" customHeight="1" x14ac:dyDescent="0.3">
      <c r="A119" s="1" t="e">
        <f t="shared" si="11"/>
        <v>#REF!</v>
      </c>
      <c r="B119" s="5" t="e">
        <f t="shared" si="12"/>
        <v>#REF!</v>
      </c>
      <c r="C119" s="39" t="s">
        <v>959</v>
      </c>
      <c r="D119" s="1" t="s">
        <v>960</v>
      </c>
      <c r="E119" s="1" t="s">
        <v>55</v>
      </c>
      <c r="F119" s="38">
        <v>4600</v>
      </c>
      <c r="G119" s="7" t="str">
        <f>Table110[[#This Row],[Short Description]]</f>
        <v>IP8-1122WR26</v>
      </c>
      <c r="H119" s="1" t="s">
        <v>961</v>
      </c>
      <c r="I119" s="1" t="s">
        <v>806</v>
      </c>
      <c r="J119" s="1" t="s">
        <v>608</v>
      </c>
      <c r="K119" s="1" t="e">
        <f t="shared" si="14"/>
        <v>#REF!</v>
      </c>
      <c r="L119" s="1" t="e">
        <f t="shared" si="15"/>
        <v>#REF!</v>
      </c>
      <c r="M119" s="1" t="e">
        <f t="shared" si="16"/>
        <v>#REF!</v>
      </c>
      <c r="N119" s="1" t="s">
        <v>56</v>
      </c>
      <c r="O119" s="1" t="s">
        <v>165</v>
      </c>
      <c r="P119" s="11" t="e">
        <f t="shared" si="13"/>
        <v>#REF!</v>
      </c>
      <c r="Q119" s="1" t="str">
        <f>Table110[[#This Row],[Manufacturer''s Category]]</f>
        <v>Community</v>
      </c>
      <c r="S119" s="1" t="e">
        <f t="shared" si="17"/>
        <v>#REF!</v>
      </c>
    </row>
    <row r="120" spans="1:20" ht="42" customHeight="1" x14ac:dyDescent="0.3">
      <c r="A120" s="1" t="e">
        <f t="shared" si="11"/>
        <v>#REF!</v>
      </c>
      <c r="B120" s="5" t="e">
        <f t="shared" si="12"/>
        <v>#REF!</v>
      </c>
      <c r="C120" s="39" t="s">
        <v>962</v>
      </c>
      <c r="D120" s="1" t="s">
        <v>963</v>
      </c>
      <c r="E120" s="1" t="s">
        <v>55</v>
      </c>
      <c r="F120" s="38">
        <v>4600</v>
      </c>
      <c r="G120" s="7" t="str">
        <f>Table110[[#This Row],[Short Description]]</f>
        <v>IP8-1122WR64</v>
      </c>
      <c r="H120" s="1" t="s">
        <v>964</v>
      </c>
      <c r="I120" s="1" t="s">
        <v>806</v>
      </c>
      <c r="J120" s="1" t="s">
        <v>608</v>
      </c>
      <c r="K120" s="1" t="e">
        <f t="shared" si="14"/>
        <v>#REF!</v>
      </c>
      <c r="L120" s="1" t="e">
        <f t="shared" si="15"/>
        <v>#REF!</v>
      </c>
      <c r="M120" s="1" t="e">
        <f t="shared" si="16"/>
        <v>#REF!</v>
      </c>
      <c r="N120" s="1" t="s">
        <v>56</v>
      </c>
      <c r="O120" s="1" t="s">
        <v>165</v>
      </c>
      <c r="P120" s="11" t="e">
        <f t="shared" si="13"/>
        <v>#REF!</v>
      </c>
      <c r="Q120" s="1" t="str">
        <f>Table110[[#This Row],[Manufacturer''s Category]]</f>
        <v>Community</v>
      </c>
      <c r="S120" s="1" t="e">
        <f t="shared" si="17"/>
        <v>#REF!</v>
      </c>
    </row>
    <row r="121" spans="1:20" ht="42" customHeight="1" x14ac:dyDescent="0.3">
      <c r="A121" s="1" t="e">
        <f t="shared" si="11"/>
        <v>#REF!</v>
      </c>
      <c r="B121" s="5" t="e">
        <f t="shared" si="12"/>
        <v>#REF!</v>
      </c>
      <c r="C121" s="39" t="s">
        <v>965</v>
      </c>
      <c r="D121" s="1" t="s">
        <v>966</v>
      </c>
      <c r="E121" s="1" t="s">
        <v>55</v>
      </c>
      <c r="F121" s="38">
        <v>4600</v>
      </c>
      <c r="G121" s="7" t="str">
        <f>Table110[[#This Row],[Short Description]]</f>
        <v>IP8-1122WR66</v>
      </c>
      <c r="H121" s="1" t="s">
        <v>967</v>
      </c>
      <c r="I121" s="1" t="s">
        <v>806</v>
      </c>
      <c r="J121" s="1" t="s">
        <v>608</v>
      </c>
      <c r="K121" s="1" t="e">
        <f t="shared" si="14"/>
        <v>#REF!</v>
      </c>
      <c r="L121" s="1" t="e">
        <f t="shared" si="15"/>
        <v>#REF!</v>
      </c>
      <c r="M121" s="1" t="e">
        <f t="shared" si="16"/>
        <v>#REF!</v>
      </c>
      <c r="N121" s="1" t="s">
        <v>56</v>
      </c>
      <c r="O121" s="1" t="s">
        <v>165</v>
      </c>
      <c r="P121" s="11" t="e">
        <f t="shared" si="13"/>
        <v>#REF!</v>
      </c>
      <c r="Q121" s="1" t="str">
        <f>Table110[[#This Row],[Manufacturer''s Category]]</f>
        <v>Community</v>
      </c>
      <c r="S121" s="1" t="e">
        <f t="shared" si="17"/>
        <v>#REF!</v>
      </c>
    </row>
    <row r="122" spans="1:20" ht="42" customHeight="1" x14ac:dyDescent="0.3">
      <c r="A122" s="1" t="e">
        <f t="shared" si="11"/>
        <v>#REF!</v>
      </c>
      <c r="B122" s="5" t="e">
        <f t="shared" si="12"/>
        <v>#REF!</v>
      </c>
      <c r="C122" s="39" t="s">
        <v>968</v>
      </c>
      <c r="D122" s="1" t="s">
        <v>969</v>
      </c>
      <c r="E122" s="1" t="s">
        <v>55</v>
      </c>
      <c r="F122" s="38">
        <v>4600</v>
      </c>
      <c r="G122" s="7" t="str">
        <f>Table110[[#This Row],[Short Description]]</f>
        <v>IP8-1122WR94</v>
      </c>
      <c r="H122" s="1" t="s">
        <v>970</v>
      </c>
      <c r="I122" s="1" t="s">
        <v>806</v>
      </c>
      <c r="J122" s="1" t="s">
        <v>608</v>
      </c>
      <c r="K122" s="1" t="e">
        <f t="shared" si="14"/>
        <v>#REF!</v>
      </c>
      <c r="L122" s="1" t="e">
        <f t="shared" si="15"/>
        <v>#REF!</v>
      </c>
      <c r="M122" s="1" t="e">
        <f t="shared" si="16"/>
        <v>#REF!</v>
      </c>
      <c r="N122" s="1" t="s">
        <v>56</v>
      </c>
      <c r="O122" s="1" t="s">
        <v>165</v>
      </c>
      <c r="P122" s="11" t="e">
        <f t="shared" si="13"/>
        <v>#REF!</v>
      </c>
      <c r="Q122" s="1" t="str">
        <f>Table110[[#This Row],[Manufacturer''s Category]]</f>
        <v>Community</v>
      </c>
      <c r="S122" s="1" t="e">
        <f t="shared" si="17"/>
        <v>#REF!</v>
      </c>
    </row>
    <row r="123" spans="1:20" ht="42" customHeight="1" x14ac:dyDescent="0.3">
      <c r="A123" s="1" t="e">
        <f t="shared" si="11"/>
        <v>#REF!</v>
      </c>
      <c r="B123" s="5" t="e">
        <f t="shared" si="12"/>
        <v>#REF!</v>
      </c>
      <c r="C123" s="39" t="s">
        <v>971</v>
      </c>
      <c r="D123" s="1" t="s">
        <v>972</v>
      </c>
      <c r="E123" s="1" t="s">
        <v>55</v>
      </c>
      <c r="F123" s="38">
        <v>4600</v>
      </c>
      <c r="G123" s="7" t="str">
        <f>Table110[[#This Row],[Short Description]]</f>
        <v>IP8-1122WR96</v>
      </c>
      <c r="H123" s="1" t="s">
        <v>973</v>
      </c>
      <c r="I123" s="1" t="s">
        <v>806</v>
      </c>
      <c r="J123" s="1" t="s">
        <v>608</v>
      </c>
      <c r="K123" s="1" t="e">
        <f t="shared" si="14"/>
        <v>#REF!</v>
      </c>
      <c r="L123" s="1" t="e">
        <f t="shared" si="15"/>
        <v>#REF!</v>
      </c>
      <c r="M123" s="1" t="e">
        <f t="shared" si="16"/>
        <v>#REF!</v>
      </c>
      <c r="N123" s="1" t="s">
        <v>56</v>
      </c>
      <c r="O123" s="1" t="s">
        <v>165</v>
      </c>
      <c r="P123" s="11" t="e">
        <f t="shared" si="13"/>
        <v>#REF!</v>
      </c>
      <c r="Q123" s="1" t="str">
        <f>Table110[[#This Row],[Manufacturer''s Category]]</f>
        <v>Community</v>
      </c>
      <c r="S123" s="1" t="e">
        <f t="shared" si="17"/>
        <v>#REF!</v>
      </c>
    </row>
    <row r="124" spans="1:20" ht="42" customHeight="1" x14ac:dyDescent="0.3">
      <c r="A124" s="1" t="e">
        <f t="shared" si="11"/>
        <v>#REF!</v>
      </c>
      <c r="B124" s="5" t="e">
        <f t="shared" si="12"/>
        <v>#REF!</v>
      </c>
      <c r="C124" s="39" t="s">
        <v>974</v>
      </c>
      <c r="D124" s="1" t="s">
        <v>975</v>
      </c>
      <c r="E124" s="1" t="s">
        <v>55</v>
      </c>
      <c r="F124" s="38">
        <v>4600</v>
      </c>
      <c r="G124" s="7" t="str">
        <f>Table110[[#This Row],[Short Description]]</f>
        <v>IP8-1122WR99</v>
      </c>
      <c r="H124" s="1" t="s">
        <v>976</v>
      </c>
      <c r="I124" s="1" t="s">
        <v>806</v>
      </c>
      <c r="J124" s="1" t="s">
        <v>608</v>
      </c>
      <c r="K124" s="1" t="e">
        <f t="shared" si="14"/>
        <v>#REF!</v>
      </c>
      <c r="L124" s="1" t="e">
        <f t="shared" si="15"/>
        <v>#REF!</v>
      </c>
      <c r="M124" s="1" t="e">
        <f t="shared" si="16"/>
        <v>#REF!</v>
      </c>
      <c r="N124" s="1" t="s">
        <v>56</v>
      </c>
      <c r="O124" s="1" t="s">
        <v>165</v>
      </c>
      <c r="P124" s="11" t="e">
        <f t="shared" si="13"/>
        <v>#REF!</v>
      </c>
      <c r="Q124" s="1" t="str">
        <f>Table110[[#This Row],[Manufacturer''s Category]]</f>
        <v>Community</v>
      </c>
      <c r="S124" s="1" t="e">
        <f t="shared" si="17"/>
        <v>#REF!</v>
      </c>
    </row>
    <row r="125" spans="1:20" ht="42" customHeight="1" x14ac:dyDescent="0.3">
      <c r="A125" s="1" t="e">
        <f t="shared" si="11"/>
        <v>#REF!</v>
      </c>
      <c r="B125" s="5" t="e">
        <f t="shared" si="12"/>
        <v>#REF!</v>
      </c>
      <c r="C125" s="39" t="s">
        <v>977</v>
      </c>
      <c r="D125" s="1" t="s">
        <v>978</v>
      </c>
      <c r="E125" s="1" t="s">
        <v>55</v>
      </c>
      <c r="F125" s="38">
        <v>3632</v>
      </c>
      <c r="G125" s="7" t="str">
        <f>Table110[[#This Row],[Short Description]]</f>
        <v>IP8-1152/26B</v>
      </c>
      <c r="H125" s="1" t="s">
        <v>979</v>
      </c>
      <c r="I125" s="1" t="s">
        <v>806</v>
      </c>
      <c r="J125" s="1" t="s">
        <v>608</v>
      </c>
      <c r="K125" s="1" t="e">
        <f t="shared" si="14"/>
        <v>#REF!</v>
      </c>
      <c r="L125" s="1" t="e">
        <f t="shared" si="15"/>
        <v>#REF!</v>
      </c>
      <c r="M125" s="1" t="e">
        <f t="shared" si="16"/>
        <v>#REF!</v>
      </c>
      <c r="N125" s="1" t="s">
        <v>56</v>
      </c>
      <c r="O125" s="1" t="s">
        <v>165</v>
      </c>
      <c r="P125" s="11" t="e">
        <f t="shared" si="13"/>
        <v>#REF!</v>
      </c>
      <c r="Q125" s="1" t="str">
        <f>Table110[[#This Row],[Manufacturer''s Category]]</f>
        <v>Community</v>
      </c>
      <c r="S125" s="1" t="e">
        <f t="shared" si="17"/>
        <v>#REF!</v>
      </c>
    </row>
    <row r="126" spans="1:20" ht="42" customHeight="1" x14ac:dyDescent="0.3">
      <c r="A126" s="1" t="e">
        <f t="shared" si="11"/>
        <v>#REF!</v>
      </c>
      <c r="B126" s="5" t="e">
        <f t="shared" si="12"/>
        <v>#REF!</v>
      </c>
      <c r="C126" s="39" t="s">
        <v>980</v>
      </c>
      <c r="D126" s="1" t="s">
        <v>981</v>
      </c>
      <c r="E126" s="1" t="s">
        <v>55</v>
      </c>
      <c r="F126" s="38">
        <v>3632</v>
      </c>
      <c r="G126" s="7" t="str">
        <f>Table110[[#This Row],[Short Description]]</f>
        <v>IP8-1152/26W</v>
      </c>
      <c r="H126" s="1" t="s">
        <v>982</v>
      </c>
      <c r="I126" s="1" t="s">
        <v>806</v>
      </c>
      <c r="J126" s="1" t="s">
        <v>608</v>
      </c>
      <c r="K126" s="1" t="e">
        <f t="shared" si="14"/>
        <v>#REF!</v>
      </c>
      <c r="L126" s="1" t="e">
        <f t="shared" si="15"/>
        <v>#REF!</v>
      </c>
      <c r="M126" s="1" t="e">
        <f t="shared" si="16"/>
        <v>#REF!</v>
      </c>
      <c r="N126" s="1" t="s">
        <v>56</v>
      </c>
      <c r="O126" s="1" t="s">
        <v>165</v>
      </c>
      <c r="P126" s="11" t="e">
        <f t="shared" si="13"/>
        <v>#REF!</v>
      </c>
      <c r="Q126" s="1" t="str">
        <f>Table110[[#This Row],[Manufacturer''s Category]]</f>
        <v>Community</v>
      </c>
      <c r="S126" s="1" t="e">
        <f t="shared" si="17"/>
        <v>#REF!</v>
      </c>
    </row>
    <row r="127" spans="1:20" ht="42" customHeight="1" x14ac:dyDescent="0.3">
      <c r="A127" s="1" t="e">
        <f t="shared" si="11"/>
        <v>#REF!</v>
      </c>
      <c r="B127" s="5" t="e">
        <f t="shared" si="12"/>
        <v>#REF!</v>
      </c>
      <c r="C127" s="39" t="s">
        <v>983</v>
      </c>
      <c r="D127" s="1" t="s">
        <v>984</v>
      </c>
      <c r="E127" s="1" t="s">
        <v>55</v>
      </c>
      <c r="F127" s="38">
        <v>3632</v>
      </c>
      <c r="G127" s="7" t="str">
        <f>Table110[[#This Row],[Short Description]]</f>
        <v>IP8-1152/64B</v>
      </c>
      <c r="H127" s="1" t="s">
        <v>985</v>
      </c>
      <c r="I127" s="1" t="s">
        <v>806</v>
      </c>
      <c r="J127" s="1" t="s">
        <v>608</v>
      </c>
      <c r="K127" s="1" t="e">
        <f t="shared" si="14"/>
        <v>#REF!</v>
      </c>
      <c r="L127" s="1" t="e">
        <f t="shared" si="15"/>
        <v>#REF!</v>
      </c>
      <c r="M127" s="1" t="e">
        <f t="shared" si="16"/>
        <v>#REF!</v>
      </c>
      <c r="N127" s="1" t="s">
        <v>56</v>
      </c>
      <c r="O127" s="1" t="s">
        <v>165</v>
      </c>
      <c r="P127" s="11" t="e">
        <f t="shared" si="13"/>
        <v>#REF!</v>
      </c>
      <c r="Q127" s="1" t="str">
        <f>Table110[[#This Row],[Manufacturer''s Category]]</f>
        <v>Community</v>
      </c>
      <c r="S127" s="1" t="e">
        <f t="shared" si="17"/>
        <v>#REF!</v>
      </c>
    </row>
    <row r="128" spans="1:20" ht="42" customHeight="1" x14ac:dyDescent="0.3">
      <c r="A128" s="1" t="e">
        <f t="shared" si="11"/>
        <v>#REF!</v>
      </c>
      <c r="B128" s="5" t="e">
        <f t="shared" si="12"/>
        <v>#REF!</v>
      </c>
      <c r="C128" s="39" t="s">
        <v>986</v>
      </c>
      <c r="D128" s="1" t="s">
        <v>987</v>
      </c>
      <c r="E128" s="1" t="s">
        <v>55</v>
      </c>
      <c r="F128" s="38">
        <v>3632</v>
      </c>
      <c r="G128" s="7" t="str">
        <f>Table110[[#This Row],[Short Description]]</f>
        <v>IP8-1152/64W</v>
      </c>
      <c r="H128" s="1" t="s">
        <v>988</v>
      </c>
      <c r="I128" s="1" t="s">
        <v>806</v>
      </c>
      <c r="J128" s="1" t="s">
        <v>608</v>
      </c>
      <c r="K128" s="1" t="e">
        <f t="shared" si="14"/>
        <v>#REF!</v>
      </c>
      <c r="L128" s="1" t="e">
        <f t="shared" si="15"/>
        <v>#REF!</v>
      </c>
      <c r="M128" s="1" t="e">
        <f t="shared" si="16"/>
        <v>#REF!</v>
      </c>
      <c r="N128" s="1" t="s">
        <v>56</v>
      </c>
      <c r="O128" s="1" t="s">
        <v>165</v>
      </c>
      <c r="P128" s="11" t="e">
        <f t="shared" si="13"/>
        <v>#REF!</v>
      </c>
      <c r="Q128" s="1" t="str">
        <f>Table110[[#This Row],[Manufacturer''s Category]]</f>
        <v>Community</v>
      </c>
      <c r="S128" s="1" t="e">
        <f t="shared" si="17"/>
        <v>#REF!</v>
      </c>
    </row>
    <row r="129" spans="1:20" ht="42" customHeight="1" x14ac:dyDescent="0.3">
      <c r="A129" s="1" t="e">
        <f t="shared" si="11"/>
        <v>#REF!</v>
      </c>
      <c r="B129" s="5" t="e">
        <f t="shared" si="12"/>
        <v>#REF!</v>
      </c>
      <c r="C129" s="39" t="s">
        <v>989</v>
      </c>
      <c r="D129" s="1" t="s">
        <v>990</v>
      </c>
      <c r="E129" s="1" t="s">
        <v>55</v>
      </c>
      <c r="F129" s="38">
        <v>3632</v>
      </c>
      <c r="G129" s="7" t="str">
        <f>Table110[[#This Row],[Short Description]]</f>
        <v>IP8-1152/66B</v>
      </c>
      <c r="H129" s="1" t="s">
        <v>991</v>
      </c>
      <c r="I129" s="1" t="s">
        <v>806</v>
      </c>
      <c r="J129" s="1" t="s">
        <v>608</v>
      </c>
      <c r="K129" s="1" t="e">
        <f t="shared" si="14"/>
        <v>#REF!</v>
      </c>
      <c r="L129" s="1" t="e">
        <f t="shared" si="15"/>
        <v>#REF!</v>
      </c>
      <c r="M129" s="1" t="e">
        <f t="shared" si="16"/>
        <v>#REF!</v>
      </c>
      <c r="N129" s="1" t="s">
        <v>56</v>
      </c>
      <c r="O129" s="1" t="s">
        <v>165</v>
      </c>
      <c r="P129" s="11" t="e">
        <f t="shared" si="13"/>
        <v>#REF!</v>
      </c>
      <c r="Q129" s="1" t="str">
        <f>Table110[[#This Row],[Manufacturer''s Category]]</f>
        <v>Community</v>
      </c>
      <c r="S129" s="1" t="e">
        <f t="shared" si="17"/>
        <v>#REF!</v>
      </c>
    </row>
    <row r="130" spans="1:20" ht="42" customHeight="1" x14ac:dyDescent="0.3">
      <c r="A130" s="1" t="e">
        <f t="shared" ref="A130:A193" si="18">Company</f>
        <v>#REF!</v>
      </c>
      <c r="B130" s="5" t="e">
        <f t="shared" ref="B130:B193" si="19">Effectivity_Date</f>
        <v>#REF!</v>
      </c>
      <c r="C130" s="39" t="s">
        <v>992</v>
      </c>
      <c r="D130" s="1" t="s">
        <v>993</v>
      </c>
      <c r="E130" s="1" t="s">
        <v>55</v>
      </c>
      <c r="F130" s="38">
        <v>3632</v>
      </c>
      <c r="G130" s="7" t="str">
        <f>Table110[[#This Row],[Short Description]]</f>
        <v>IP8-1152/66W</v>
      </c>
      <c r="H130" s="1" t="s">
        <v>994</v>
      </c>
      <c r="I130" s="1" t="s">
        <v>806</v>
      </c>
      <c r="J130" s="1" t="s">
        <v>608</v>
      </c>
      <c r="K130" s="1" t="e">
        <f t="shared" si="14"/>
        <v>#REF!</v>
      </c>
      <c r="L130" s="1" t="e">
        <f t="shared" si="15"/>
        <v>#REF!</v>
      </c>
      <c r="M130" s="1" t="e">
        <f t="shared" si="16"/>
        <v>#REF!</v>
      </c>
      <c r="N130" s="1" t="s">
        <v>56</v>
      </c>
      <c r="O130" s="1" t="s">
        <v>165</v>
      </c>
      <c r="P130" s="11" t="e">
        <f t="shared" ref="P130:P193" si="20">URL</f>
        <v>#REF!</v>
      </c>
      <c r="Q130" s="1" t="str">
        <f>Table110[[#This Row],[Manufacturer''s Category]]</f>
        <v>Community</v>
      </c>
      <c r="S130" s="1" t="e">
        <f t="shared" si="17"/>
        <v>#REF!</v>
      </c>
    </row>
    <row r="131" spans="1:20" ht="42" customHeight="1" x14ac:dyDescent="0.3">
      <c r="A131" s="1" t="e">
        <f t="shared" si="18"/>
        <v>#REF!</v>
      </c>
      <c r="B131" s="5" t="e">
        <f t="shared" si="19"/>
        <v>#REF!</v>
      </c>
      <c r="C131" s="39" t="s">
        <v>995</v>
      </c>
      <c r="D131" s="1" t="s">
        <v>996</v>
      </c>
      <c r="E131" s="1" t="s">
        <v>55</v>
      </c>
      <c r="F131" s="38">
        <v>3632</v>
      </c>
      <c r="G131" s="7" t="str">
        <f>Table110[[#This Row],[Short Description]]</f>
        <v>IP8-1152/94B</v>
      </c>
      <c r="H131" s="1" t="s">
        <v>997</v>
      </c>
      <c r="I131" s="1" t="s">
        <v>806</v>
      </c>
      <c r="J131" s="1" t="s">
        <v>608</v>
      </c>
      <c r="K131" s="1" t="e">
        <f t="shared" si="14"/>
        <v>#REF!</v>
      </c>
      <c r="L131" s="1" t="e">
        <f t="shared" si="15"/>
        <v>#REF!</v>
      </c>
      <c r="M131" s="1" t="e">
        <f t="shared" si="16"/>
        <v>#REF!</v>
      </c>
      <c r="N131" s="1" t="s">
        <v>56</v>
      </c>
      <c r="O131" s="1" t="s">
        <v>165</v>
      </c>
      <c r="P131" s="11" t="e">
        <f t="shared" si="20"/>
        <v>#REF!</v>
      </c>
      <c r="Q131" s="1" t="str">
        <f>Table110[[#This Row],[Manufacturer''s Category]]</f>
        <v>Community</v>
      </c>
      <c r="S131" s="1" t="e">
        <f t="shared" si="17"/>
        <v>#REF!</v>
      </c>
    </row>
    <row r="132" spans="1:20" ht="42" customHeight="1" x14ac:dyDescent="0.3">
      <c r="A132" s="1" t="e">
        <f t="shared" si="18"/>
        <v>#REF!</v>
      </c>
      <c r="B132" s="5" t="e">
        <f t="shared" si="19"/>
        <v>#REF!</v>
      </c>
      <c r="C132" s="39" t="s">
        <v>998</v>
      </c>
      <c r="D132" s="1" t="s">
        <v>999</v>
      </c>
      <c r="E132" s="1" t="s">
        <v>55</v>
      </c>
      <c r="F132" s="38">
        <v>3632</v>
      </c>
      <c r="G132" s="7" t="str">
        <f>Table110[[#This Row],[Short Description]]</f>
        <v>IP8-1152/94W</v>
      </c>
      <c r="H132" s="1" t="s">
        <v>1000</v>
      </c>
      <c r="I132" s="1" t="s">
        <v>806</v>
      </c>
      <c r="J132" s="1" t="s">
        <v>608</v>
      </c>
      <c r="K132" s="1" t="e">
        <f t="shared" si="14"/>
        <v>#REF!</v>
      </c>
      <c r="L132" s="1" t="e">
        <f t="shared" si="15"/>
        <v>#REF!</v>
      </c>
      <c r="M132" s="1" t="e">
        <f t="shared" si="16"/>
        <v>#REF!</v>
      </c>
      <c r="N132" s="1" t="s">
        <v>56</v>
      </c>
      <c r="O132" s="1" t="s">
        <v>165</v>
      </c>
      <c r="P132" s="11" t="e">
        <f t="shared" si="20"/>
        <v>#REF!</v>
      </c>
      <c r="Q132" s="1" t="str">
        <f>Table110[[#This Row],[Manufacturer''s Category]]</f>
        <v>Community</v>
      </c>
      <c r="S132" s="1" t="e">
        <f t="shared" si="17"/>
        <v>#REF!</v>
      </c>
    </row>
    <row r="133" spans="1:20" ht="42" customHeight="1" x14ac:dyDescent="0.3">
      <c r="A133" s="1" t="e">
        <f t="shared" si="18"/>
        <v>#REF!</v>
      </c>
      <c r="B133" s="5" t="e">
        <f t="shared" si="19"/>
        <v>#REF!</v>
      </c>
      <c r="C133" s="39" t="s">
        <v>1001</v>
      </c>
      <c r="D133" s="1" t="s">
        <v>1002</v>
      </c>
      <c r="E133" s="1" t="s">
        <v>55</v>
      </c>
      <c r="F133" s="38">
        <v>3632</v>
      </c>
      <c r="G133" s="7" t="str">
        <f>Table110[[#This Row],[Short Description]]</f>
        <v>IP8-1152/96B</v>
      </c>
      <c r="H133" s="1" t="s">
        <v>1003</v>
      </c>
      <c r="I133" s="1" t="s">
        <v>806</v>
      </c>
      <c r="J133" s="1" t="s">
        <v>608</v>
      </c>
      <c r="K133" s="1" t="e">
        <f t="shared" si="14"/>
        <v>#REF!</v>
      </c>
      <c r="L133" s="1" t="e">
        <f t="shared" si="15"/>
        <v>#REF!</v>
      </c>
      <c r="M133" s="1" t="e">
        <f t="shared" si="16"/>
        <v>#REF!</v>
      </c>
      <c r="N133" s="1" t="s">
        <v>56</v>
      </c>
      <c r="O133" s="1" t="s">
        <v>165</v>
      </c>
      <c r="P133" s="11" t="e">
        <f t="shared" si="20"/>
        <v>#REF!</v>
      </c>
      <c r="Q133" s="1" t="str">
        <f>Table110[[#This Row],[Manufacturer''s Category]]</f>
        <v>Community</v>
      </c>
      <c r="S133" s="1" t="e">
        <f t="shared" si="17"/>
        <v>#REF!</v>
      </c>
    </row>
    <row r="134" spans="1:20" ht="42" customHeight="1" x14ac:dyDescent="0.3">
      <c r="A134" s="1" t="e">
        <f t="shared" si="18"/>
        <v>#REF!</v>
      </c>
      <c r="B134" s="5" t="e">
        <f t="shared" si="19"/>
        <v>#REF!</v>
      </c>
      <c r="C134" s="39" t="s">
        <v>1004</v>
      </c>
      <c r="D134" s="1" t="s">
        <v>1005</v>
      </c>
      <c r="E134" s="1" t="s">
        <v>55</v>
      </c>
      <c r="F134" s="38">
        <v>3632</v>
      </c>
      <c r="G134" s="7" t="str">
        <f>Table110[[#This Row],[Short Description]]</f>
        <v>IP8-1152/96W</v>
      </c>
      <c r="H134" s="1" t="s">
        <v>1006</v>
      </c>
      <c r="I134" s="1" t="s">
        <v>806</v>
      </c>
      <c r="J134" s="1" t="s">
        <v>608</v>
      </c>
      <c r="K134" s="1" t="e">
        <f t="shared" si="14"/>
        <v>#REF!</v>
      </c>
      <c r="L134" s="1" t="e">
        <f t="shared" si="15"/>
        <v>#REF!</v>
      </c>
      <c r="M134" s="1" t="e">
        <f t="shared" si="16"/>
        <v>#REF!</v>
      </c>
      <c r="N134" s="1" t="s">
        <v>56</v>
      </c>
      <c r="O134" s="1" t="s">
        <v>165</v>
      </c>
      <c r="P134" s="11" t="e">
        <f t="shared" si="20"/>
        <v>#REF!</v>
      </c>
      <c r="Q134" s="1" t="str">
        <f>Table110[[#This Row],[Manufacturer''s Category]]</f>
        <v>Community</v>
      </c>
      <c r="S134" s="1" t="e">
        <f t="shared" si="17"/>
        <v>#REF!</v>
      </c>
    </row>
    <row r="135" spans="1:20" ht="42" customHeight="1" x14ac:dyDescent="0.3">
      <c r="A135" s="1" t="e">
        <f t="shared" si="18"/>
        <v>#REF!</v>
      </c>
      <c r="B135" s="5" t="e">
        <f t="shared" si="19"/>
        <v>#REF!</v>
      </c>
      <c r="C135" s="39" t="s">
        <v>1007</v>
      </c>
      <c r="D135" s="1" t="s">
        <v>1008</v>
      </c>
      <c r="E135" s="1" t="s">
        <v>55</v>
      </c>
      <c r="F135" s="38">
        <v>3632</v>
      </c>
      <c r="G135" s="7" t="str">
        <f>Table110[[#This Row],[Short Description]]</f>
        <v>IP8-1152/99B</v>
      </c>
      <c r="H135" s="1" t="s">
        <v>1009</v>
      </c>
      <c r="I135" s="1" t="s">
        <v>806</v>
      </c>
      <c r="J135" s="1" t="s">
        <v>608</v>
      </c>
      <c r="K135" s="1" t="e">
        <f t="shared" si="14"/>
        <v>#REF!</v>
      </c>
      <c r="L135" s="1" t="e">
        <f t="shared" si="15"/>
        <v>#REF!</v>
      </c>
      <c r="M135" s="1" t="e">
        <f t="shared" si="16"/>
        <v>#REF!</v>
      </c>
      <c r="N135" s="1" t="s">
        <v>56</v>
      </c>
      <c r="O135" s="1" t="s">
        <v>165</v>
      </c>
      <c r="P135" s="11" t="e">
        <f t="shared" si="20"/>
        <v>#REF!</v>
      </c>
      <c r="Q135" s="1" t="str">
        <f>Table110[[#This Row],[Manufacturer''s Category]]</f>
        <v>Community</v>
      </c>
      <c r="S135" s="1" t="e">
        <f t="shared" si="17"/>
        <v>#REF!</v>
      </c>
    </row>
    <row r="136" spans="1:20" ht="42" customHeight="1" x14ac:dyDescent="0.3">
      <c r="A136" s="1" t="e">
        <f t="shared" si="18"/>
        <v>#REF!</v>
      </c>
      <c r="B136" s="5" t="e">
        <f t="shared" si="19"/>
        <v>#REF!</v>
      </c>
      <c r="C136" s="39" t="s">
        <v>1010</v>
      </c>
      <c r="D136" s="1" t="s">
        <v>1011</v>
      </c>
      <c r="E136" s="1" t="s">
        <v>55</v>
      </c>
      <c r="F136" s="38">
        <v>3632</v>
      </c>
      <c r="G136" s="7" t="str">
        <f>Table110[[#This Row],[Short Description]]</f>
        <v>IP8-1152/99W</v>
      </c>
      <c r="H136" s="1" t="s">
        <v>1012</v>
      </c>
      <c r="I136" s="1" t="s">
        <v>806</v>
      </c>
      <c r="J136" s="1" t="s">
        <v>608</v>
      </c>
      <c r="K136" s="1" t="e">
        <f t="shared" si="14"/>
        <v>#REF!</v>
      </c>
      <c r="L136" s="1" t="e">
        <f t="shared" si="15"/>
        <v>#REF!</v>
      </c>
      <c r="M136" s="1" t="e">
        <f t="shared" si="16"/>
        <v>#REF!</v>
      </c>
      <c r="N136" s="1" t="s">
        <v>56</v>
      </c>
      <c r="O136" s="1" t="s">
        <v>165</v>
      </c>
      <c r="P136" s="11" t="e">
        <f t="shared" si="20"/>
        <v>#REF!</v>
      </c>
      <c r="Q136" s="1" t="str">
        <f>Table110[[#This Row],[Manufacturer''s Category]]</f>
        <v>Community</v>
      </c>
      <c r="S136" s="1" t="e">
        <f t="shared" si="17"/>
        <v>#REF!</v>
      </c>
    </row>
    <row r="137" spans="1:20" ht="42" customHeight="1" x14ac:dyDescent="0.3">
      <c r="A137" s="1" t="e">
        <f t="shared" si="18"/>
        <v>#REF!</v>
      </c>
      <c r="B137" s="5" t="e">
        <f t="shared" si="19"/>
        <v>#REF!</v>
      </c>
      <c r="C137" s="39" t="s">
        <v>1013</v>
      </c>
      <c r="D137" s="1" t="s">
        <v>1014</v>
      </c>
      <c r="E137" s="1" t="s">
        <v>55</v>
      </c>
      <c r="F137" s="38" t="s">
        <v>842</v>
      </c>
      <c r="G137" s="7" t="str">
        <f>Table110[[#This Row],[Short Description]]</f>
        <v>IP8-1152/xx-CTO</v>
      </c>
      <c r="H137" s="1" t="s">
        <v>1015</v>
      </c>
      <c r="I137" s="1" t="s">
        <v>806</v>
      </c>
      <c r="J137" s="1" t="s">
        <v>608</v>
      </c>
      <c r="K137" s="1" t="e">
        <f t="shared" si="14"/>
        <v>#REF!</v>
      </c>
      <c r="L137" s="1" t="e">
        <f t="shared" si="15"/>
        <v>#REF!</v>
      </c>
      <c r="M137" s="1" t="e">
        <f t="shared" si="16"/>
        <v>#REF!</v>
      </c>
      <c r="N137" s="1" t="s">
        <v>56</v>
      </c>
      <c r="O137" s="1" t="s">
        <v>165</v>
      </c>
      <c r="P137" s="11" t="e">
        <f t="shared" si="20"/>
        <v>#REF!</v>
      </c>
      <c r="Q137" s="1" t="str">
        <f>Table110[[#This Row],[Manufacturer''s Category]]</f>
        <v>Community</v>
      </c>
      <c r="S137" s="1" t="e">
        <f t="shared" si="17"/>
        <v>#REF!</v>
      </c>
      <c r="T137" s="1" t="s">
        <v>844</v>
      </c>
    </row>
    <row r="138" spans="1:20" ht="42" customHeight="1" x14ac:dyDescent="0.3">
      <c r="A138" s="1" t="e">
        <f t="shared" si="18"/>
        <v>#REF!</v>
      </c>
      <c r="B138" s="5" t="e">
        <f t="shared" si="19"/>
        <v>#REF!</v>
      </c>
      <c r="C138" s="39" t="s">
        <v>1016</v>
      </c>
      <c r="D138" s="1" t="s">
        <v>1017</v>
      </c>
      <c r="E138" s="1" t="s">
        <v>55</v>
      </c>
      <c r="F138" s="38">
        <v>5000</v>
      </c>
      <c r="G138" s="7" t="str">
        <f>Table110[[#This Row],[Short Description]]</f>
        <v>IP8-1152WR26</v>
      </c>
      <c r="H138" s="1" t="s">
        <v>1018</v>
      </c>
      <c r="I138" s="1" t="s">
        <v>806</v>
      </c>
      <c r="J138" s="1" t="s">
        <v>608</v>
      </c>
      <c r="K138" s="1" t="e">
        <f t="shared" si="14"/>
        <v>#REF!</v>
      </c>
      <c r="L138" s="1" t="e">
        <f t="shared" si="15"/>
        <v>#REF!</v>
      </c>
      <c r="M138" s="1" t="e">
        <f t="shared" si="16"/>
        <v>#REF!</v>
      </c>
      <c r="N138" s="1" t="s">
        <v>56</v>
      </c>
      <c r="O138" s="1" t="s">
        <v>165</v>
      </c>
      <c r="P138" s="11" t="e">
        <f t="shared" si="20"/>
        <v>#REF!</v>
      </c>
      <c r="Q138" s="1" t="str">
        <f>Table110[[#This Row],[Manufacturer''s Category]]</f>
        <v>Community</v>
      </c>
      <c r="S138" s="1" t="e">
        <f t="shared" si="17"/>
        <v>#REF!</v>
      </c>
    </row>
    <row r="139" spans="1:20" ht="42" customHeight="1" x14ac:dyDescent="0.3">
      <c r="A139" s="1" t="e">
        <f t="shared" si="18"/>
        <v>#REF!</v>
      </c>
      <c r="B139" s="5" t="e">
        <f t="shared" si="19"/>
        <v>#REF!</v>
      </c>
      <c r="C139" s="39" t="s">
        <v>1019</v>
      </c>
      <c r="D139" s="1" t="s">
        <v>1020</v>
      </c>
      <c r="E139" s="1" t="s">
        <v>55</v>
      </c>
      <c r="F139" s="38">
        <v>5000</v>
      </c>
      <c r="G139" s="7" t="str">
        <f>Table110[[#This Row],[Short Description]]</f>
        <v>IP8-1152WR64</v>
      </c>
      <c r="H139" s="1" t="s">
        <v>1021</v>
      </c>
      <c r="I139" s="1" t="s">
        <v>806</v>
      </c>
      <c r="J139" s="1" t="s">
        <v>608</v>
      </c>
      <c r="K139" s="1" t="e">
        <f t="shared" si="14"/>
        <v>#REF!</v>
      </c>
      <c r="L139" s="1" t="e">
        <f t="shared" si="15"/>
        <v>#REF!</v>
      </c>
      <c r="M139" s="1" t="e">
        <f t="shared" si="16"/>
        <v>#REF!</v>
      </c>
      <c r="N139" s="1" t="s">
        <v>56</v>
      </c>
      <c r="O139" s="1" t="s">
        <v>165</v>
      </c>
      <c r="P139" s="11" t="e">
        <f t="shared" si="20"/>
        <v>#REF!</v>
      </c>
      <c r="Q139" s="1" t="str">
        <f>Table110[[#This Row],[Manufacturer''s Category]]</f>
        <v>Community</v>
      </c>
      <c r="S139" s="1" t="e">
        <f t="shared" si="17"/>
        <v>#REF!</v>
      </c>
    </row>
    <row r="140" spans="1:20" ht="42" customHeight="1" x14ac:dyDescent="0.3">
      <c r="A140" s="1" t="e">
        <f t="shared" si="18"/>
        <v>#REF!</v>
      </c>
      <c r="B140" s="5" t="e">
        <f t="shared" si="19"/>
        <v>#REF!</v>
      </c>
      <c r="C140" s="39" t="s">
        <v>1022</v>
      </c>
      <c r="D140" s="1" t="s">
        <v>1023</v>
      </c>
      <c r="E140" s="1" t="s">
        <v>55</v>
      </c>
      <c r="F140" s="38">
        <v>5000</v>
      </c>
      <c r="G140" s="7" t="str">
        <f>Table110[[#This Row],[Short Description]]</f>
        <v>IP8-1152WR66</v>
      </c>
      <c r="H140" s="1" t="s">
        <v>1024</v>
      </c>
      <c r="I140" s="1" t="s">
        <v>806</v>
      </c>
      <c r="J140" s="1" t="s">
        <v>608</v>
      </c>
      <c r="K140" s="1" t="e">
        <f t="shared" si="14"/>
        <v>#REF!</v>
      </c>
      <c r="L140" s="1" t="e">
        <f t="shared" si="15"/>
        <v>#REF!</v>
      </c>
      <c r="M140" s="1" t="e">
        <f t="shared" si="16"/>
        <v>#REF!</v>
      </c>
      <c r="N140" s="1" t="s">
        <v>56</v>
      </c>
      <c r="O140" s="1" t="s">
        <v>165</v>
      </c>
      <c r="P140" s="11" t="e">
        <f t="shared" si="20"/>
        <v>#REF!</v>
      </c>
      <c r="Q140" s="1" t="str">
        <f>Table110[[#This Row],[Manufacturer''s Category]]</f>
        <v>Community</v>
      </c>
      <c r="S140" s="1" t="e">
        <f t="shared" si="17"/>
        <v>#REF!</v>
      </c>
    </row>
    <row r="141" spans="1:20" ht="42" customHeight="1" x14ac:dyDescent="0.3">
      <c r="A141" s="1" t="e">
        <f t="shared" si="18"/>
        <v>#REF!</v>
      </c>
      <c r="B141" s="5" t="e">
        <f t="shared" si="19"/>
        <v>#REF!</v>
      </c>
      <c r="C141" s="39" t="s">
        <v>1025</v>
      </c>
      <c r="D141" s="1" t="s">
        <v>1026</v>
      </c>
      <c r="E141" s="1" t="s">
        <v>55</v>
      </c>
      <c r="F141" s="38">
        <v>5000</v>
      </c>
      <c r="G141" s="7" t="str">
        <f>Table110[[#This Row],[Short Description]]</f>
        <v>IP8-1152WR94</v>
      </c>
      <c r="H141" s="1" t="s">
        <v>1027</v>
      </c>
      <c r="I141" s="1" t="s">
        <v>806</v>
      </c>
      <c r="J141" s="1" t="s">
        <v>608</v>
      </c>
      <c r="K141" s="1" t="e">
        <f t="shared" si="14"/>
        <v>#REF!</v>
      </c>
      <c r="L141" s="1" t="e">
        <f t="shared" si="15"/>
        <v>#REF!</v>
      </c>
      <c r="M141" s="1" t="e">
        <f t="shared" si="16"/>
        <v>#REF!</v>
      </c>
      <c r="N141" s="1" t="s">
        <v>56</v>
      </c>
      <c r="O141" s="1" t="s">
        <v>165</v>
      </c>
      <c r="P141" s="11" t="e">
        <f t="shared" si="20"/>
        <v>#REF!</v>
      </c>
      <c r="Q141" s="1" t="str">
        <f>Table110[[#This Row],[Manufacturer''s Category]]</f>
        <v>Community</v>
      </c>
      <c r="S141" s="1" t="e">
        <f t="shared" si="17"/>
        <v>#REF!</v>
      </c>
    </row>
    <row r="142" spans="1:20" ht="42" customHeight="1" x14ac:dyDescent="0.3">
      <c r="A142" s="1" t="e">
        <f t="shared" si="18"/>
        <v>#REF!</v>
      </c>
      <c r="B142" s="5" t="e">
        <f t="shared" si="19"/>
        <v>#REF!</v>
      </c>
      <c r="C142" s="39" t="s">
        <v>1028</v>
      </c>
      <c r="D142" s="1" t="s">
        <v>1029</v>
      </c>
      <c r="E142" s="1" t="s">
        <v>55</v>
      </c>
      <c r="F142" s="38">
        <v>5000</v>
      </c>
      <c r="G142" s="7" t="str">
        <f>Table110[[#This Row],[Short Description]]</f>
        <v>IP8-1152WR96</v>
      </c>
      <c r="H142" s="1" t="s">
        <v>1030</v>
      </c>
      <c r="I142" s="1" t="s">
        <v>806</v>
      </c>
      <c r="J142" s="1" t="s">
        <v>608</v>
      </c>
      <c r="K142" s="1" t="e">
        <f t="shared" ref="K142:K205" si="21">FOB</f>
        <v>#REF!</v>
      </c>
      <c r="L142" s="1" t="e">
        <f t="shared" ref="L142:L205" si="22">Freight</f>
        <v>#REF!</v>
      </c>
      <c r="M142" s="1" t="e">
        <f t="shared" ref="M142:M205" si="23">EnergyStar</f>
        <v>#REF!</v>
      </c>
      <c r="N142" s="1" t="s">
        <v>56</v>
      </c>
      <c r="O142" s="1" t="s">
        <v>165</v>
      </c>
      <c r="P142" s="11" t="e">
        <f t="shared" si="20"/>
        <v>#REF!</v>
      </c>
      <c r="Q142" s="1" t="str">
        <f>Table110[[#This Row],[Manufacturer''s Category]]</f>
        <v>Community</v>
      </c>
      <c r="S142" s="1" t="e">
        <f t="shared" ref="S142:S205" si="24">InfoComm_Number</f>
        <v>#REF!</v>
      </c>
    </row>
    <row r="143" spans="1:20" ht="42" customHeight="1" x14ac:dyDescent="0.3">
      <c r="A143" s="1" t="e">
        <f t="shared" si="18"/>
        <v>#REF!</v>
      </c>
      <c r="B143" s="5" t="e">
        <f t="shared" si="19"/>
        <v>#REF!</v>
      </c>
      <c r="C143" s="39" t="s">
        <v>1031</v>
      </c>
      <c r="D143" s="1" t="s">
        <v>1032</v>
      </c>
      <c r="E143" s="1" t="s">
        <v>55</v>
      </c>
      <c r="F143" s="38">
        <v>5000</v>
      </c>
      <c r="G143" s="7" t="str">
        <f>Table110[[#This Row],[Short Description]]</f>
        <v>IP8-1152WR99</v>
      </c>
      <c r="H143" s="1" t="s">
        <v>1033</v>
      </c>
      <c r="I143" s="1" t="s">
        <v>806</v>
      </c>
      <c r="J143" s="1" t="s">
        <v>608</v>
      </c>
      <c r="K143" s="1" t="e">
        <f t="shared" si="21"/>
        <v>#REF!</v>
      </c>
      <c r="L143" s="1" t="e">
        <f t="shared" si="22"/>
        <v>#REF!</v>
      </c>
      <c r="M143" s="1" t="e">
        <f t="shared" si="23"/>
        <v>#REF!</v>
      </c>
      <c r="N143" s="1" t="s">
        <v>56</v>
      </c>
      <c r="O143" s="1" t="s">
        <v>165</v>
      </c>
      <c r="P143" s="11" t="e">
        <f t="shared" si="20"/>
        <v>#REF!</v>
      </c>
      <c r="Q143" s="1" t="str">
        <f>Table110[[#This Row],[Manufacturer''s Category]]</f>
        <v>Community</v>
      </c>
      <c r="S143" s="1" t="e">
        <f t="shared" si="24"/>
        <v>#REF!</v>
      </c>
    </row>
    <row r="144" spans="1:20" ht="42" customHeight="1" x14ac:dyDescent="0.3">
      <c r="A144" s="1" t="e">
        <f t="shared" si="18"/>
        <v>#REF!</v>
      </c>
      <c r="B144" s="5" t="e">
        <f t="shared" si="19"/>
        <v>#REF!</v>
      </c>
      <c r="C144" s="39" t="s">
        <v>1034</v>
      </c>
      <c r="D144" s="1" t="s">
        <v>1035</v>
      </c>
      <c r="E144" s="1" t="s">
        <v>55</v>
      </c>
      <c r="F144" s="38">
        <v>4840</v>
      </c>
      <c r="G144" s="7" t="str">
        <f>Table110[[#This Row],[Short Description]]</f>
        <v>IP8-1153/64B</v>
      </c>
      <c r="H144" s="1" t="s">
        <v>1036</v>
      </c>
      <c r="I144" s="1" t="s">
        <v>806</v>
      </c>
      <c r="J144" s="1" t="s">
        <v>608</v>
      </c>
      <c r="K144" s="1" t="e">
        <f t="shared" si="21"/>
        <v>#REF!</v>
      </c>
      <c r="L144" s="1" t="e">
        <f t="shared" si="22"/>
        <v>#REF!</v>
      </c>
      <c r="M144" s="1" t="e">
        <f t="shared" si="23"/>
        <v>#REF!</v>
      </c>
      <c r="N144" s="1" t="s">
        <v>56</v>
      </c>
      <c r="O144" s="1" t="s">
        <v>165</v>
      </c>
      <c r="P144" s="11" t="e">
        <f t="shared" si="20"/>
        <v>#REF!</v>
      </c>
      <c r="Q144" s="1" t="str">
        <f>Table110[[#This Row],[Manufacturer''s Category]]</f>
        <v>Community</v>
      </c>
      <c r="S144" s="1" t="e">
        <f t="shared" si="24"/>
        <v>#REF!</v>
      </c>
    </row>
    <row r="145" spans="1:20" ht="42" customHeight="1" x14ac:dyDescent="0.3">
      <c r="A145" s="1" t="e">
        <f t="shared" si="18"/>
        <v>#REF!</v>
      </c>
      <c r="B145" s="5" t="e">
        <f t="shared" si="19"/>
        <v>#REF!</v>
      </c>
      <c r="C145" s="39" t="s">
        <v>1037</v>
      </c>
      <c r="D145" s="1" t="s">
        <v>1038</v>
      </c>
      <c r="E145" s="1" t="s">
        <v>55</v>
      </c>
      <c r="F145" s="38">
        <v>4840</v>
      </c>
      <c r="G145" s="7" t="str">
        <f>Table110[[#This Row],[Short Description]]</f>
        <v>IP8-1153/64W</v>
      </c>
      <c r="H145" s="1" t="s">
        <v>1039</v>
      </c>
      <c r="I145" s="1" t="s">
        <v>806</v>
      </c>
      <c r="J145" s="1" t="s">
        <v>608</v>
      </c>
      <c r="K145" s="1" t="e">
        <f t="shared" si="21"/>
        <v>#REF!</v>
      </c>
      <c r="L145" s="1" t="e">
        <f t="shared" si="22"/>
        <v>#REF!</v>
      </c>
      <c r="M145" s="1" t="e">
        <f t="shared" si="23"/>
        <v>#REF!</v>
      </c>
      <c r="N145" s="1" t="s">
        <v>56</v>
      </c>
      <c r="O145" s="1" t="s">
        <v>165</v>
      </c>
      <c r="P145" s="11" t="e">
        <f t="shared" si="20"/>
        <v>#REF!</v>
      </c>
      <c r="Q145" s="1" t="str">
        <f>Table110[[#This Row],[Manufacturer''s Category]]</f>
        <v>Community</v>
      </c>
      <c r="S145" s="1" t="e">
        <f t="shared" si="24"/>
        <v>#REF!</v>
      </c>
    </row>
    <row r="146" spans="1:20" ht="42" customHeight="1" x14ac:dyDescent="0.3">
      <c r="A146" s="1" t="e">
        <f t="shared" si="18"/>
        <v>#REF!</v>
      </c>
      <c r="B146" s="5" t="e">
        <f t="shared" si="19"/>
        <v>#REF!</v>
      </c>
      <c r="C146" s="39" t="s">
        <v>1040</v>
      </c>
      <c r="D146" s="1" t="s">
        <v>1041</v>
      </c>
      <c r="E146" s="1" t="s">
        <v>55</v>
      </c>
      <c r="F146" s="38">
        <v>4840</v>
      </c>
      <c r="G146" s="7" t="str">
        <f>Table110[[#This Row],[Short Description]]</f>
        <v>IP8-1153/66B</v>
      </c>
      <c r="H146" s="1" t="s">
        <v>1042</v>
      </c>
      <c r="I146" s="1" t="s">
        <v>806</v>
      </c>
      <c r="J146" s="1" t="s">
        <v>608</v>
      </c>
      <c r="K146" s="1" t="e">
        <f t="shared" si="21"/>
        <v>#REF!</v>
      </c>
      <c r="L146" s="1" t="e">
        <f t="shared" si="22"/>
        <v>#REF!</v>
      </c>
      <c r="M146" s="1" t="e">
        <f t="shared" si="23"/>
        <v>#REF!</v>
      </c>
      <c r="N146" s="1" t="s">
        <v>56</v>
      </c>
      <c r="O146" s="1" t="s">
        <v>165</v>
      </c>
      <c r="P146" s="11" t="e">
        <f t="shared" si="20"/>
        <v>#REF!</v>
      </c>
      <c r="Q146" s="1" t="str">
        <f>Table110[[#This Row],[Manufacturer''s Category]]</f>
        <v>Community</v>
      </c>
      <c r="S146" s="1" t="e">
        <f t="shared" si="24"/>
        <v>#REF!</v>
      </c>
    </row>
    <row r="147" spans="1:20" ht="42" customHeight="1" x14ac:dyDescent="0.3">
      <c r="A147" s="1" t="e">
        <f t="shared" si="18"/>
        <v>#REF!</v>
      </c>
      <c r="B147" s="5" t="e">
        <f t="shared" si="19"/>
        <v>#REF!</v>
      </c>
      <c r="C147" s="39" t="s">
        <v>1043</v>
      </c>
      <c r="D147" s="1" t="s">
        <v>1044</v>
      </c>
      <c r="E147" s="1" t="s">
        <v>55</v>
      </c>
      <c r="F147" s="38">
        <v>4840</v>
      </c>
      <c r="G147" s="7" t="str">
        <f>Table110[[#This Row],[Short Description]]</f>
        <v>IP8-1153/66W</v>
      </c>
      <c r="H147" s="1" t="s">
        <v>1045</v>
      </c>
      <c r="I147" s="1" t="s">
        <v>806</v>
      </c>
      <c r="J147" s="1" t="s">
        <v>608</v>
      </c>
      <c r="K147" s="1" t="e">
        <f t="shared" si="21"/>
        <v>#REF!</v>
      </c>
      <c r="L147" s="1" t="e">
        <f t="shared" si="22"/>
        <v>#REF!</v>
      </c>
      <c r="M147" s="1" t="e">
        <f t="shared" si="23"/>
        <v>#REF!</v>
      </c>
      <c r="N147" s="1" t="s">
        <v>56</v>
      </c>
      <c r="O147" s="1" t="s">
        <v>165</v>
      </c>
      <c r="P147" s="11" t="e">
        <f t="shared" si="20"/>
        <v>#REF!</v>
      </c>
      <c r="Q147" s="1" t="str">
        <f>Table110[[#This Row],[Manufacturer''s Category]]</f>
        <v>Community</v>
      </c>
      <c r="S147" s="1" t="e">
        <f t="shared" si="24"/>
        <v>#REF!</v>
      </c>
    </row>
    <row r="148" spans="1:20" ht="42" customHeight="1" x14ac:dyDescent="0.3">
      <c r="A148" s="1" t="e">
        <f t="shared" si="18"/>
        <v>#REF!</v>
      </c>
      <c r="B148" s="5" t="e">
        <f t="shared" si="19"/>
        <v>#REF!</v>
      </c>
      <c r="C148" s="39" t="s">
        <v>1046</v>
      </c>
      <c r="D148" s="1" t="s">
        <v>1047</v>
      </c>
      <c r="E148" s="1" t="s">
        <v>55</v>
      </c>
      <c r="F148" s="38">
        <v>4840</v>
      </c>
      <c r="G148" s="7" t="str">
        <f>Table110[[#This Row],[Short Description]]</f>
        <v>IP8-1153/94B</v>
      </c>
      <c r="H148" s="1" t="s">
        <v>1048</v>
      </c>
      <c r="I148" s="1" t="s">
        <v>806</v>
      </c>
      <c r="J148" s="1" t="s">
        <v>608</v>
      </c>
      <c r="K148" s="1" t="e">
        <f t="shared" si="21"/>
        <v>#REF!</v>
      </c>
      <c r="L148" s="1" t="e">
        <f t="shared" si="22"/>
        <v>#REF!</v>
      </c>
      <c r="M148" s="1" t="e">
        <f t="shared" si="23"/>
        <v>#REF!</v>
      </c>
      <c r="N148" s="1" t="s">
        <v>56</v>
      </c>
      <c r="O148" s="1" t="s">
        <v>165</v>
      </c>
      <c r="P148" s="11" t="e">
        <f t="shared" si="20"/>
        <v>#REF!</v>
      </c>
      <c r="Q148" s="1" t="str">
        <f>Table110[[#This Row],[Manufacturer''s Category]]</f>
        <v>Community</v>
      </c>
      <c r="S148" s="1" t="e">
        <f t="shared" si="24"/>
        <v>#REF!</v>
      </c>
    </row>
    <row r="149" spans="1:20" ht="42" customHeight="1" x14ac:dyDescent="0.3">
      <c r="A149" s="1" t="e">
        <f t="shared" si="18"/>
        <v>#REF!</v>
      </c>
      <c r="B149" s="5" t="e">
        <f t="shared" si="19"/>
        <v>#REF!</v>
      </c>
      <c r="C149" s="39" t="s">
        <v>1049</v>
      </c>
      <c r="D149" s="1" t="s">
        <v>1050</v>
      </c>
      <c r="E149" s="1" t="s">
        <v>55</v>
      </c>
      <c r="F149" s="38">
        <v>4840</v>
      </c>
      <c r="G149" s="7" t="str">
        <f>Table110[[#This Row],[Short Description]]</f>
        <v>IP8-1153/94W</v>
      </c>
      <c r="H149" s="1" t="s">
        <v>1051</v>
      </c>
      <c r="I149" s="1" t="s">
        <v>806</v>
      </c>
      <c r="J149" s="1" t="s">
        <v>608</v>
      </c>
      <c r="K149" s="1" t="e">
        <f t="shared" si="21"/>
        <v>#REF!</v>
      </c>
      <c r="L149" s="1" t="e">
        <f t="shared" si="22"/>
        <v>#REF!</v>
      </c>
      <c r="M149" s="1" t="e">
        <f t="shared" si="23"/>
        <v>#REF!</v>
      </c>
      <c r="N149" s="1" t="s">
        <v>56</v>
      </c>
      <c r="O149" s="1" t="s">
        <v>165</v>
      </c>
      <c r="P149" s="11" t="e">
        <f t="shared" si="20"/>
        <v>#REF!</v>
      </c>
      <c r="Q149" s="1" t="str">
        <f>Table110[[#This Row],[Manufacturer''s Category]]</f>
        <v>Community</v>
      </c>
      <c r="S149" s="1" t="e">
        <f t="shared" si="24"/>
        <v>#REF!</v>
      </c>
    </row>
    <row r="150" spans="1:20" ht="42" customHeight="1" x14ac:dyDescent="0.3">
      <c r="A150" s="1" t="e">
        <f t="shared" si="18"/>
        <v>#REF!</v>
      </c>
      <c r="B150" s="5" t="e">
        <f t="shared" si="19"/>
        <v>#REF!</v>
      </c>
      <c r="C150" s="39" t="s">
        <v>1052</v>
      </c>
      <c r="D150" s="1" t="s">
        <v>1053</v>
      </c>
      <c r="E150" s="1" t="s">
        <v>55</v>
      </c>
      <c r="F150" s="38" t="s">
        <v>842</v>
      </c>
      <c r="G150" s="7" t="str">
        <f>Table110[[#This Row],[Short Description]]</f>
        <v>IP8-1153/xx-CTO</v>
      </c>
      <c r="H150" s="1" t="s">
        <v>1054</v>
      </c>
      <c r="I150" s="1" t="s">
        <v>806</v>
      </c>
      <c r="J150" s="1" t="s">
        <v>608</v>
      </c>
      <c r="K150" s="1" t="e">
        <f t="shared" si="21"/>
        <v>#REF!</v>
      </c>
      <c r="L150" s="1" t="e">
        <f t="shared" si="22"/>
        <v>#REF!</v>
      </c>
      <c r="M150" s="1" t="e">
        <f t="shared" si="23"/>
        <v>#REF!</v>
      </c>
      <c r="N150" s="1" t="s">
        <v>56</v>
      </c>
      <c r="O150" s="1" t="s">
        <v>165</v>
      </c>
      <c r="P150" s="11" t="e">
        <f t="shared" si="20"/>
        <v>#REF!</v>
      </c>
      <c r="Q150" s="1" t="str">
        <f>Table110[[#This Row],[Manufacturer''s Category]]</f>
        <v>Community</v>
      </c>
      <c r="S150" s="1" t="e">
        <f t="shared" si="24"/>
        <v>#REF!</v>
      </c>
      <c r="T150" s="1" t="s">
        <v>844</v>
      </c>
    </row>
    <row r="151" spans="1:20" ht="42" customHeight="1" x14ac:dyDescent="0.3">
      <c r="A151" s="1" t="e">
        <f t="shared" si="18"/>
        <v>#REF!</v>
      </c>
      <c r="B151" s="5" t="e">
        <f t="shared" si="19"/>
        <v>#REF!</v>
      </c>
      <c r="C151" s="39" t="s">
        <v>1055</v>
      </c>
      <c r="D151" s="1" t="s">
        <v>1056</v>
      </c>
      <c r="E151" s="1" t="s">
        <v>55</v>
      </c>
      <c r="F151" s="38">
        <v>6600</v>
      </c>
      <c r="G151" s="7" t="str">
        <f>Table110[[#This Row],[Short Description]]</f>
        <v>IP8-1153WR64</v>
      </c>
      <c r="H151" s="1" t="s">
        <v>1057</v>
      </c>
      <c r="I151" s="1" t="s">
        <v>806</v>
      </c>
      <c r="J151" s="1" t="s">
        <v>608</v>
      </c>
      <c r="K151" s="1" t="e">
        <f t="shared" si="21"/>
        <v>#REF!</v>
      </c>
      <c r="L151" s="1" t="e">
        <f t="shared" si="22"/>
        <v>#REF!</v>
      </c>
      <c r="M151" s="1" t="e">
        <f t="shared" si="23"/>
        <v>#REF!</v>
      </c>
      <c r="N151" s="1" t="s">
        <v>56</v>
      </c>
      <c r="O151" s="1" t="s">
        <v>165</v>
      </c>
      <c r="P151" s="11" t="e">
        <f t="shared" si="20"/>
        <v>#REF!</v>
      </c>
      <c r="Q151" s="1" t="str">
        <f>Table110[[#This Row],[Manufacturer''s Category]]</f>
        <v>Community</v>
      </c>
      <c r="S151" s="1" t="e">
        <f t="shared" si="24"/>
        <v>#REF!</v>
      </c>
    </row>
    <row r="152" spans="1:20" ht="42" customHeight="1" x14ac:dyDescent="0.3">
      <c r="A152" s="1" t="e">
        <f t="shared" si="18"/>
        <v>#REF!</v>
      </c>
      <c r="B152" s="5" t="e">
        <f t="shared" si="19"/>
        <v>#REF!</v>
      </c>
      <c r="C152" s="39" t="s">
        <v>1058</v>
      </c>
      <c r="D152" s="1" t="s">
        <v>1059</v>
      </c>
      <c r="E152" s="1" t="s">
        <v>55</v>
      </c>
      <c r="F152" s="38">
        <v>6600</v>
      </c>
      <c r="G152" s="7" t="str">
        <f>Table110[[#This Row],[Short Description]]</f>
        <v>IP8-1153WR66</v>
      </c>
      <c r="H152" s="1" t="s">
        <v>1060</v>
      </c>
      <c r="I152" s="1" t="s">
        <v>806</v>
      </c>
      <c r="J152" s="1" t="s">
        <v>608</v>
      </c>
      <c r="K152" s="1" t="e">
        <f t="shared" si="21"/>
        <v>#REF!</v>
      </c>
      <c r="L152" s="1" t="e">
        <f t="shared" si="22"/>
        <v>#REF!</v>
      </c>
      <c r="M152" s="1" t="e">
        <f t="shared" si="23"/>
        <v>#REF!</v>
      </c>
      <c r="N152" s="1" t="s">
        <v>56</v>
      </c>
      <c r="O152" s="1" t="s">
        <v>165</v>
      </c>
      <c r="P152" s="11" t="e">
        <f t="shared" si="20"/>
        <v>#REF!</v>
      </c>
      <c r="Q152" s="1" t="str">
        <f>Table110[[#This Row],[Manufacturer''s Category]]</f>
        <v>Community</v>
      </c>
      <c r="S152" s="1" t="e">
        <f t="shared" si="24"/>
        <v>#REF!</v>
      </c>
    </row>
    <row r="153" spans="1:20" ht="42" customHeight="1" x14ac:dyDescent="0.3">
      <c r="A153" s="1" t="e">
        <f t="shared" si="18"/>
        <v>#REF!</v>
      </c>
      <c r="B153" s="5" t="e">
        <f t="shared" si="19"/>
        <v>#REF!</v>
      </c>
      <c r="C153" s="39" t="s">
        <v>1061</v>
      </c>
      <c r="D153" s="1" t="s">
        <v>1062</v>
      </c>
      <c r="E153" s="1" t="s">
        <v>55</v>
      </c>
      <c r="F153" s="38">
        <v>6600</v>
      </c>
      <c r="G153" s="7" t="str">
        <f>Table110[[#This Row],[Short Description]]</f>
        <v>IP8-1153WR94</v>
      </c>
      <c r="H153" s="1" t="s">
        <v>1063</v>
      </c>
      <c r="I153" s="1" t="s">
        <v>806</v>
      </c>
      <c r="J153" s="1" t="s">
        <v>608</v>
      </c>
      <c r="K153" s="1" t="e">
        <f t="shared" si="21"/>
        <v>#REF!</v>
      </c>
      <c r="L153" s="1" t="e">
        <f t="shared" si="22"/>
        <v>#REF!</v>
      </c>
      <c r="M153" s="1" t="e">
        <f t="shared" si="23"/>
        <v>#REF!</v>
      </c>
      <c r="N153" s="1" t="s">
        <v>56</v>
      </c>
      <c r="O153" s="1" t="s">
        <v>165</v>
      </c>
      <c r="P153" s="11" t="e">
        <f t="shared" si="20"/>
        <v>#REF!</v>
      </c>
      <c r="Q153" s="1" t="str">
        <f>Table110[[#This Row],[Manufacturer''s Category]]</f>
        <v>Community</v>
      </c>
      <c r="S153" s="1" t="e">
        <f t="shared" si="24"/>
        <v>#REF!</v>
      </c>
    </row>
    <row r="154" spans="1:20" ht="42" customHeight="1" x14ac:dyDescent="0.3">
      <c r="A154" s="1" t="e">
        <f t="shared" si="18"/>
        <v>#REF!</v>
      </c>
      <c r="B154" s="5" t="e">
        <f t="shared" si="19"/>
        <v>#REF!</v>
      </c>
      <c r="C154" s="39" t="s">
        <v>1064</v>
      </c>
      <c r="D154" s="1" t="s">
        <v>1065</v>
      </c>
      <c r="E154" s="1" t="s">
        <v>55</v>
      </c>
      <c r="F154" s="38">
        <v>1982</v>
      </c>
      <c r="G154" s="7" t="str">
        <f>Table110[[#This Row],[Short Description]]</f>
        <v>IS6-112B</v>
      </c>
      <c r="H154" s="1" t="s">
        <v>1066</v>
      </c>
      <c r="I154" s="1" t="s">
        <v>1067</v>
      </c>
      <c r="J154" s="1" t="s">
        <v>608</v>
      </c>
      <c r="K154" s="1" t="e">
        <f t="shared" si="21"/>
        <v>#REF!</v>
      </c>
      <c r="L154" s="1" t="e">
        <f t="shared" si="22"/>
        <v>#REF!</v>
      </c>
      <c r="M154" s="1" t="e">
        <f t="shared" si="23"/>
        <v>#REF!</v>
      </c>
      <c r="N154" s="1" t="s">
        <v>56</v>
      </c>
      <c r="O154" s="1" t="s">
        <v>165</v>
      </c>
      <c r="P154" s="11" t="e">
        <f t="shared" si="20"/>
        <v>#REF!</v>
      </c>
      <c r="Q154" s="1" t="str">
        <f>Table110[[#This Row],[Manufacturer''s Category]]</f>
        <v>Community</v>
      </c>
      <c r="S154" s="1" t="e">
        <f t="shared" si="24"/>
        <v>#REF!</v>
      </c>
    </row>
    <row r="155" spans="1:20" ht="42" customHeight="1" x14ac:dyDescent="0.3">
      <c r="A155" s="1" t="e">
        <f t="shared" si="18"/>
        <v>#REF!</v>
      </c>
      <c r="B155" s="5" t="e">
        <f t="shared" si="19"/>
        <v>#REF!</v>
      </c>
      <c r="C155" s="39" t="s">
        <v>1068</v>
      </c>
      <c r="D155" s="1" t="s">
        <v>1069</v>
      </c>
      <c r="E155" s="1" t="s">
        <v>55</v>
      </c>
      <c r="F155" s="38" t="s">
        <v>842</v>
      </c>
      <c r="G155" s="7" t="str">
        <f>Table110[[#This Row],[Short Description]]</f>
        <v>IS6-112C</v>
      </c>
      <c r="H155" s="1" t="s">
        <v>1070</v>
      </c>
      <c r="I155" s="1" t="s">
        <v>1067</v>
      </c>
      <c r="J155" s="1" t="s">
        <v>608</v>
      </c>
      <c r="K155" s="1" t="e">
        <f t="shared" si="21"/>
        <v>#REF!</v>
      </c>
      <c r="L155" s="1" t="e">
        <f t="shared" si="22"/>
        <v>#REF!</v>
      </c>
      <c r="M155" s="1" t="e">
        <f t="shared" si="23"/>
        <v>#REF!</v>
      </c>
      <c r="N155" s="1" t="s">
        <v>56</v>
      </c>
      <c r="O155" s="1" t="s">
        <v>165</v>
      </c>
      <c r="P155" s="11" t="e">
        <f t="shared" si="20"/>
        <v>#REF!</v>
      </c>
      <c r="Q155" s="1" t="str">
        <f>Table110[[#This Row],[Manufacturer''s Category]]</f>
        <v>Community</v>
      </c>
      <c r="S155" s="1" t="e">
        <f t="shared" si="24"/>
        <v>#REF!</v>
      </c>
      <c r="T155" s="1" t="s">
        <v>844</v>
      </c>
    </row>
    <row r="156" spans="1:20" ht="42" customHeight="1" x14ac:dyDescent="0.3">
      <c r="A156" s="1" t="e">
        <f t="shared" si="18"/>
        <v>#REF!</v>
      </c>
      <c r="B156" s="5" t="e">
        <f t="shared" si="19"/>
        <v>#REF!</v>
      </c>
      <c r="C156" s="39" t="s">
        <v>1071</v>
      </c>
      <c r="D156" s="1" t="s">
        <v>1072</v>
      </c>
      <c r="E156" s="1" t="s">
        <v>55</v>
      </c>
      <c r="F156" s="38">
        <v>1982</v>
      </c>
      <c r="G156" s="7" t="str">
        <f>Table110[[#This Row],[Short Description]]</f>
        <v>IS6-112W</v>
      </c>
      <c r="H156" s="1" t="s">
        <v>1073</v>
      </c>
      <c r="I156" s="1" t="s">
        <v>1067</v>
      </c>
      <c r="J156" s="1" t="s">
        <v>608</v>
      </c>
      <c r="K156" s="1" t="e">
        <f t="shared" si="21"/>
        <v>#REF!</v>
      </c>
      <c r="L156" s="1" t="e">
        <f t="shared" si="22"/>
        <v>#REF!</v>
      </c>
      <c r="M156" s="1" t="e">
        <f t="shared" si="23"/>
        <v>#REF!</v>
      </c>
      <c r="N156" s="1" t="s">
        <v>56</v>
      </c>
      <c r="O156" s="1" t="s">
        <v>165</v>
      </c>
      <c r="P156" s="11" t="e">
        <f t="shared" si="20"/>
        <v>#REF!</v>
      </c>
      <c r="Q156" s="1" t="str">
        <f>Table110[[#This Row],[Manufacturer''s Category]]</f>
        <v>Community</v>
      </c>
      <c r="S156" s="1" t="e">
        <f t="shared" si="24"/>
        <v>#REF!</v>
      </c>
    </row>
    <row r="157" spans="1:20" ht="42" customHeight="1" x14ac:dyDescent="0.3">
      <c r="A157" s="1" t="e">
        <f t="shared" si="18"/>
        <v>#REF!</v>
      </c>
      <c r="B157" s="5" t="e">
        <f t="shared" si="19"/>
        <v>#REF!</v>
      </c>
      <c r="C157" s="39" t="s">
        <v>1074</v>
      </c>
      <c r="D157" s="1" t="s">
        <v>1075</v>
      </c>
      <c r="E157" s="1" t="s">
        <v>55</v>
      </c>
      <c r="F157" s="38">
        <v>3100</v>
      </c>
      <c r="G157" s="7" t="str">
        <f>Table110[[#This Row],[Short Description]]</f>
        <v>IS6-112WR</v>
      </c>
      <c r="H157" s="1" t="s">
        <v>1076</v>
      </c>
      <c r="I157" s="1" t="s">
        <v>1067</v>
      </c>
      <c r="J157" s="1" t="s">
        <v>608</v>
      </c>
      <c r="K157" s="1" t="e">
        <f t="shared" si="21"/>
        <v>#REF!</v>
      </c>
      <c r="L157" s="1" t="e">
        <f t="shared" si="22"/>
        <v>#REF!</v>
      </c>
      <c r="M157" s="1" t="e">
        <f t="shared" si="23"/>
        <v>#REF!</v>
      </c>
      <c r="N157" s="1" t="s">
        <v>56</v>
      </c>
      <c r="O157" s="1" t="s">
        <v>165</v>
      </c>
      <c r="P157" s="11" t="e">
        <f t="shared" si="20"/>
        <v>#REF!</v>
      </c>
      <c r="Q157" s="1" t="str">
        <f>Table110[[#This Row],[Manufacturer''s Category]]</f>
        <v>Community</v>
      </c>
      <c r="S157" s="1" t="e">
        <f t="shared" si="24"/>
        <v>#REF!</v>
      </c>
    </row>
    <row r="158" spans="1:20" ht="42" customHeight="1" x14ac:dyDescent="0.3">
      <c r="A158" s="1" t="e">
        <f t="shared" si="18"/>
        <v>#REF!</v>
      </c>
      <c r="B158" s="5" t="e">
        <f t="shared" si="19"/>
        <v>#REF!</v>
      </c>
      <c r="C158" s="39" t="s">
        <v>1077</v>
      </c>
      <c r="D158" s="1" t="s">
        <v>1078</v>
      </c>
      <c r="E158" s="1" t="s">
        <v>55</v>
      </c>
      <c r="F158" s="38">
        <v>2200</v>
      </c>
      <c r="G158" s="7" t="str">
        <f>Table110[[#This Row],[Short Description]]</f>
        <v>IS6-115B</v>
      </c>
      <c r="H158" s="1" t="s">
        <v>1079</v>
      </c>
      <c r="I158" s="1" t="s">
        <v>1067</v>
      </c>
      <c r="J158" s="1" t="s">
        <v>608</v>
      </c>
      <c r="K158" s="1" t="e">
        <f t="shared" si="21"/>
        <v>#REF!</v>
      </c>
      <c r="L158" s="1" t="e">
        <f t="shared" si="22"/>
        <v>#REF!</v>
      </c>
      <c r="M158" s="1" t="e">
        <f t="shared" si="23"/>
        <v>#REF!</v>
      </c>
      <c r="N158" s="1" t="s">
        <v>56</v>
      </c>
      <c r="O158" s="1" t="s">
        <v>165</v>
      </c>
      <c r="P158" s="11" t="e">
        <f t="shared" si="20"/>
        <v>#REF!</v>
      </c>
      <c r="Q158" s="1" t="str">
        <f>Table110[[#This Row],[Manufacturer''s Category]]</f>
        <v>Community</v>
      </c>
      <c r="S158" s="1" t="e">
        <f t="shared" si="24"/>
        <v>#REF!</v>
      </c>
    </row>
    <row r="159" spans="1:20" ht="42" customHeight="1" x14ac:dyDescent="0.3">
      <c r="A159" s="1" t="e">
        <f t="shared" si="18"/>
        <v>#REF!</v>
      </c>
      <c r="B159" s="5" t="e">
        <f t="shared" si="19"/>
        <v>#REF!</v>
      </c>
      <c r="C159" s="39" t="s">
        <v>1080</v>
      </c>
      <c r="D159" s="1" t="s">
        <v>1081</v>
      </c>
      <c r="E159" s="1" t="s">
        <v>55</v>
      </c>
      <c r="F159" s="38" t="s">
        <v>842</v>
      </c>
      <c r="G159" s="7" t="str">
        <f>Table110[[#This Row],[Short Description]]</f>
        <v>IS6-115C</v>
      </c>
      <c r="H159" s="1" t="s">
        <v>1082</v>
      </c>
      <c r="I159" s="1" t="s">
        <v>1067</v>
      </c>
      <c r="J159" s="1" t="s">
        <v>608</v>
      </c>
      <c r="K159" s="1" t="e">
        <f t="shared" si="21"/>
        <v>#REF!</v>
      </c>
      <c r="L159" s="1" t="e">
        <f t="shared" si="22"/>
        <v>#REF!</v>
      </c>
      <c r="M159" s="1" t="e">
        <f t="shared" si="23"/>
        <v>#REF!</v>
      </c>
      <c r="N159" s="1" t="s">
        <v>56</v>
      </c>
      <c r="O159" s="1" t="s">
        <v>165</v>
      </c>
      <c r="P159" s="11" t="e">
        <f t="shared" si="20"/>
        <v>#REF!</v>
      </c>
      <c r="Q159" s="1" t="str">
        <f>Table110[[#This Row],[Manufacturer''s Category]]</f>
        <v>Community</v>
      </c>
      <c r="S159" s="1" t="e">
        <f t="shared" si="24"/>
        <v>#REF!</v>
      </c>
      <c r="T159" s="1" t="s">
        <v>844</v>
      </c>
    </row>
    <row r="160" spans="1:20" ht="42" customHeight="1" x14ac:dyDescent="0.3">
      <c r="A160" s="1" t="e">
        <f t="shared" si="18"/>
        <v>#REF!</v>
      </c>
      <c r="B160" s="5" t="e">
        <f t="shared" si="19"/>
        <v>#REF!</v>
      </c>
      <c r="C160" s="39" t="s">
        <v>1083</v>
      </c>
      <c r="D160" s="1" t="s">
        <v>1084</v>
      </c>
      <c r="E160" s="1" t="s">
        <v>55</v>
      </c>
      <c r="F160" s="38">
        <v>2200</v>
      </c>
      <c r="G160" s="7" t="str">
        <f>Table110[[#This Row],[Short Description]]</f>
        <v>IS6-115W</v>
      </c>
      <c r="H160" s="1" t="s">
        <v>1085</v>
      </c>
      <c r="I160" s="1" t="s">
        <v>1067</v>
      </c>
      <c r="J160" s="1" t="s">
        <v>608</v>
      </c>
      <c r="K160" s="1" t="e">
        <f t="shared" si="21"/>
        <v>#REF!</v>
      </c>
      <c r="L160" s="1" t="e">
        <f t="shared" si="22"/>
        <v>#REF!</v>
      </c>
      <c r="M160" s="1" t="e">
        <f t="shared" si="23"/>
        <v>#REF!</v>
      </c>
      <c r="N160" s="1" t="s">
        <v>56</v>
      </c>
      <c r="O160" s="1" t="s">
        <v>165</v>
      </c>
      <c r="P160" s="11" t="e">
        <f t="shared" si="20"/>
        <v>#REF!</v>
      </c>
      <c r="Q160" s="1" t="str">
        <f>Table110[[#This Row],[Manufacturer''s Category]]</f>
        <v>Community</v>
      </c>
      <c r="S160" s="1" t="e">
        <f t="shared" si="24"/>
        <v>#REF!</v>
      </c>
    </row>
    <row r="161" spans="1:20" ht="42" customHeight="1" x14ac:dyDescent="0.3">
      <c r="A161" s="1" t="e">
        <f t="shared" si="18"/>
        <v>#REF!</v>
      </c>
      <c r="B161" s="5" t="e">
        <f t="shared" si="19"/>
        <v>#REF!</v>
      </c>
      <c r="C161" s="39" t="s">
        <v>1086</v>
      </c>
      <c r="D161" s="1" t="s">
        <v>1087</v>
      </c>
      <c r="E161" s="1" t="s">
        <v>55</v>
      </c>
      <c r="F161" s="38">
        <v>3600</v>
      </c>
      <c r="G161" s="7" t="str">
        <f>Table110[[#This Row],[Short Description]]</f>
        <v>IS6-115WR</v>
      </c>
      <c r="H161" s="1" t="s">
        <v>1088</v>
      </c>
      <c r="I161" s="1" t="s">
        <v>1067</v>
      </c>
      <c r="J161" s="1" t="s">
        <v>608</v>
      </c>
      <c r="K161" s="1" t="e">
        <f t="shared" si="21"/>
        <v>#REF!</v>
      </c>
      <c r="L161" s="1" t="e">
        <f t="shared" si="22"/>
        <v>#REF!</v>
      </c>
      <c r="M161" s="1" t="e">
        <f t="shared" si="23"/>
        <v>#REF!</v>
      </c>
      <c r="N161" s="1" t="s">
        <v>56</v>
      </c>
      <c r="O161" s="1" t="s">
        <v>165</v>
      </c>
      <c r="P161" s="11" t="e">
        <f t="shared" si="20"/>
        <v>#REF!</v>
      </c>
      <c r="Q161" s="1" t="str">
        <f>Table110[[#This Row],[Manufacturer''s Category]]</f>
        <v>Community</v>
      </c>
      <c r="S161" s="1" t="e">
        <f t="shared" si="24"/>
        <v>#REF!</v>
      </c>
    </row>
    <row r="162" spans="1:20" ht="42" customHeight="1" x14ac:dyDescent="0.3">
      <c r="A162" s="1" t="e">
        <f t="shared" si="18"/>
        <v>#REF!</v>
      </c>
      <c r="B162" s="5" t="e">
        <f t="shared" si="19"/>
        <v>#REF!</v>
      </c>
      <c r="C162" s="39" t="s">
        <v>1089</v>
      </c>
      <c r="D162" s="1" t="s">
        <v>1090</v>
      </c>
      <c r="E162" s="1" t="s">
        <v>55</v>
      </c>
      <c r="F162" s="38">
        <v>2586</v>
      </c>
      <c r="G162" s="7" t="str">
        <f>Table110[[#This Row],[Short Description]]</f>
        <v>IS6-118B</v>
      </c>
      <c r="H162" s="1" t="s">
        <v>1091</v>
      </c>
      <c r="I162" s="1" t="s">
        <v>1067</v>
      </c>
      <c r="J162" s="1" t="s">
        <v>608</v>
      </c>
      <c r="K162" s="1" t="e">
        <f t="shared" si="21"/>
        <v>#REF!</v>
      </c>
      <c r="L162" s="1" t="e">
        <f t="shared" si="22"/>
        <v>#REF!</v>
      </c>
      <c r="M162" s="1" t="e">
        <f t="shared" si="23"/>
        <v>#REF!</v>
      </c>
      <c r="N162" s="1" t="s">
        <v>56</v>
      </c>
      <c r="O162" s="1" t="s">
        <v>165</v>
      </c>
      <c r="P162" s="11" t="e">
        <f t="shared" si="20"/>
        <v>#REF!</v>
      </c>
      <c r="Q162" s="1" t="str">
        <f>Table110[[#This Row],[Manufacturer''s Category]]</f>
        <v>Community</v>
      </c>
      <c r="S162" s="1" t="e">
        <f t="shared" si="24"/>
        <v>#REF!</v>
      </c>
    </row>
    <row r="163" spans="1:20" ht="42" customHeight="1" x14ac:dyDescent="0.3">
      <c r="A163" s="1" t="e">
        <f t="shared" si="18"/>
        <v>#REF!</v>
      </c>
      <c r="B163" s="5" t="e">
        <f t="shared" si="19"/>
        <v>#REF!</v>
      </c>
      <c r="C163" s="39" t="s">
        <v>1092</v>
      </c>
      <c r="D163" s="1" t="s">
        <v>1093</v>
      </c>
      <c r="E163" s="1" t="s">
        <v>55</v>
      </c>
      <c r="F163" s="38" t="s">
        <v>842</v>
      </c>
      <c r="G163" s="7" t="str">
        <f>Table110[[#This Row],[Short Description]]</f>
        <v>IS6-118C</v>
      </c>
      <c r="H163" s="1" t="s">
        <v>1094</v>
      </c>
      <c r="I163" s="1" t="s">
        <v>1067</v>
      </c>
      <c r="J163" s="1" t="s">
        <v>608</v>
      </c>
      <c r="K163" s="1" t="e">
        <f t="shared" si="21"/>
        <v>#REF!</v>
      </c>
      <c r="L163" s="1" t="e">
        <f t="shared" si="22"/>
        <v>#REF!</v>
      </c>
      <c r="M163" s="1" t="e">
        <f t="shared" si="23"/>
        <v>#REF!</v>
      </c>
      <c r="N163" s="1" t="s">
        <v>56</v>
      </c>
      <c r="O163" s="1" t="s">
        <v>165</v>
      </c>
      <c r="P163" s="11" t="e">
        <f t="shared" si="20"/>
        <v>#REF!</v>
      </c>
      <c r="Q163" s="1" t="str">
        <f>Table110[[#This Row],[Manufacturer''s Category]]</f>
        <v>Community</v>
      </c>
      <c r="S163" s="1" t="e">
        <f t="shared" si="24"/>
        <v>#REF!</v>
      </c>
      <c r="T163" s="1" t="s">
        <v>844</v>
      </c>
    </row>
    <row r="164" spans="1:20" ht="42" customHeight="1" x14ac:dyDescent="0.3">
      <c r="A164" s="1" t="e">
        <f t="shared" si="18"/>
        <v>#REF!</v>
      </c>
      <c r="B164" s="5" t="e">
        <f t="shared" si="19"/>
        <v>#REF!</v>
      </c>
      <c r="C164" s="39" t="s">
        <v>1095</v>
      </c>
      <c r="D164" s="1" t="s">
        <v>1096</v>
      </c>
      <c r="E164" s="1" t="s">
        <v>55</v>
      </c>
      <c r="F164" s="38">
        <v>2586</v>
      </c>
      <c r="G164" s="7" t="str">
        <f>Table110[[#This Row],[Short Description]]</f>
        <v>IS6-118W</v>
      </c>
      <c r="H164" s="1" t="s">
        <v>1097</v>
      </c>
      <c r="I164" s="1" t="s">
        <v>1067</v>
      </c>
      <c r="J164" s="1" t="s">
        <v>608</v>
      </c>
      <c r="K164" s="1" t="e">
        <f t="shared" si="21"/>
        <v>#REF!</v>
      </c>
      <c r="L164" s="1" t="e">
        <f t="shared" si="22"/>
        <v>#REF!</v>
      </c>
      <c r="M164" s="1" t="e">
        <f t="shared" si="23"/>
        <v>#REF!</v>
      </c>
      <c r="N164" s="1" t="s">
        <v>56</v>
      </c>
      <c r="O164" s="1" t="s">
        <v>165</v>
      </c>
      <c r="P164" s="11" t="e">
        <f t="shared" si="20"/>
        <v>#REF!</v>
      </c>
      <c r="Q164" s="1" t="str">
        <f>Table110[[#This Row],[Manufacturer''s Category]]</f>
        <v>Community</v>
      </c>
      <c r="S164" s="1" t="e">
        <f t="shared" si="24"/>
        <v>#REF!</v>
      </c>
    </row>
    <row r="165" spans="1:20" ht="42" customHeight="1" x14ac:dyDescent="0.3">
      <c r="A165" s="1" t="e">
        <f t="shared" si="18"/>
        <v>#REF!</v>
      </c>
      <c r="B165" s="5" t="e">
        <f t="shared" si="19"/>
        <v>#REF!</v>
      </c>
      <c r="C165" s="39" t="s">
        <v>1098</v>
      </c>
      <c r="D165" s="1" t="s">
        <v>1099</v>
      </c>
      <c r="E165" s="1" t="s">
        <v>55</v>
      </c>
      <c r="F165" s="38">
        <v>4100</v>
      </c>
      <c r="G165" s="7" t="str">
        <f>Table110[[#This Row],[Short Description]]</f>
        <v>IS6-118WR</v>
      </c>
      <c r="H165" s="1" t="s">
        <v>1100</v>
      </c>
      <c r="I165" s="1" t="s">
        <v>1067</v>
      </c>
      <c r="J165" s="1" t="s">
        <v>608</v>
      </c>
      <c r="K165" s="1" t="e">
        <f t="shared" si="21"/>
        <v>#REF!</v>
      </c>
      <c r="L165" s="1" t="e">
        <f t="shared" si="22"/>
        <v>#REF!</v>
      </c>
      <c r="M165" s="1" t="e">
        <f t="shared" si="23"/>
        <v>#REF!</v>
      </c>
      <c r="N165" s="1" t="s">
        <v>56</v>
      </c>
      <c r="O165" s="1" t="s">
        <v>165</v>
      </c>
      <c r="P165" s="11" t="e">
        <f t="shared" si="20"/>
        <v>#REF!</v>
      </c>
      <c r="Q165" s="1" t="str">
        <f>Table110[[#This Row],[Manufacturer''s Category]]</f>
        <v>Community</v>
      </c>
      <c r="S165" s="1" t="e">
        <f t="shared" si="24"/>
        <v>#REF!</v>
      </c>
    </row>
    <row r="166" spans="1:20" ht="42" customHeight="1" x14ac:dyDescent="0.3">
      <c r="A166" s="1" t="e">
        <f t="shared" si="18"/>
        <v>#REF!</v>
      </c>
      <c r="B166" s="5" t="e">
        <f t="shared" si="19"/>
        <v>#REF!</v>
      </c>
      <c r="C166" s="39" t="s">
        <v>1101</v>
      </c>
      <c r="D166" s="1" t="s">
        <v>1102</v>
      </c>
      <c r="E166" s="1" t="s">
        <v>55</v>
      </c>
      <c r="F166" s="38">
        <v>2862</v>
      </c>
      <c r="G166" s="7" t="str">
        <f>Table110[[#This Row],[Short Description]]</f>
        <v>IS6-212B</v>
      </c>
      <c r="H166" s="1" t="s">
        <v>1103</v>
      </c>
      <c r="I166" s="1" t="s">
        <v>1067</v>
      </c>
      <c r="J166" s="1" t="s">
        <v>608</v>
      </c>
      <c r="K166" s="1" t="e">
        <f t="shared" si="21"/>
        <v>#REF!</v>
      </c>
      <c r="L166" s="1" t="e">
        <f t="shared" si="22"/>
        <v>#REF!</v>
      </c>
      <c r="M166" s="1" t="e">
        <f t="shared" si="23"/>
        <v>#REF!</v>
      </c>
      <c r="N166" s="1" t="s">
        <v>56</v>
      </c>
      <c r="O166" s="1" t="s">
        <v>165</v>
      </c>
      <c r="P166" s="11" t="e">
        <f t="shared" si="20"/>
        <v>#REF!</v>
      </c>
      <c r="Q166" s="1" t="str">
        <f>Table110[[#This Row],[Manufacturer''s Category]]</f>
        <v>Community</v>
      </c>
      <c r="S166" s="1" t="e">
        <f t="shared" si="24"/>
        <v>#REF!</v>
      </c>
    </row>
    <row r="167" spans="1:20" ht="42" customHeight="1" x14ac:dyDescent="0.3">
      <c r="A167" s="1" t="e">
        <f t="shared" si="18"/>
        <v>#REF!</v>
      </c>
      <c r="B167" s="5" t="e">
        <f t="shared" si="19"/>
        <v>#REF!</v>
      </c>
      <c r="C167" s="39" t="s">
        <v>1104</v>
      </c>
      <c r="D167" s="1" t="s">
        <v>1105</v>
      </c>
      <c r="E167" s="1" t="s">
        <v>55</v>
      </c>
      <c r="F167" s="38" t="s">
        <v>842</v>
      </c>
      <c r="G167" s="7" t="str">
        <f>Table110[[#This Row],[Short Description]]</f>
        <v>IS6-212C</v>
      </c>
      <c r="H167" s="1" t="s">
        <v>1106</v>
      </c>
      <c r="I167" s="1" t="s">
        <v>1067</v>
      </c>
      <c r="J167" s="1" t="s">
        <v>608</v>
      </c>
      <c r="K167" s="1" t="e">
        <f t="shared" si="21"/>
        <v>#REF!</v>
      </c>
      <c r="L167" s="1" t="e">
        <f t="shared" si="22"/>
        <v>#REF!</v>
      </c>
      <c r="M167" s="1" t="e">
        <f t="shared" si="23"/>
        <v>#REF!</v>
      </c>
      <c r="N167" s="1" t="s">
        <v>56</v>
      </c>
      <c r="O167" s="1" t="s">
        <v>165</v>
      </c>
      <c r="P167" s="11" t="e">
        <f t="shared" si="20"/>
        <v>#REF!</v>
      </c>
      <c r="Q167" s="1" t="str">
        <f>Table110[[#This Row],[Manufacturer''s Category]]</f>
        <v>Community</v>
      </c>
      <c r="S167" s="1" t="e">
        <f t="shared" si="24"/>
        <v>#REF!</v>
      </c>
      <c r="T167" s="1" t="s">
        <v>844</v>
      </c>
    </row>
    <row r="168" spans="1:20" ht="42" customHeight="1" x14ac:dyDescent="0.3">
      <c r="A168" s="1" t="e">
        <f t="shared" si="18"/>
        <v>#REF!</v>
      </c>
      <c r="B168" s="5" t="e">
        <f t="shared" si="19"/>
        <v>#REF!</v>
      </c>
      <c r="C168" s="39" t="s">
        <v>1107</v>
      </c>
      <c r="D168" s="1" t="s">
        <v>1108</v>
      </c>
      <c r="E168" s="1" t="s">
        <v>55</v>
      </c>
      <c r="F168" s="38">
        <v>2862</v>
      </c>
      <c r="G168" s="7" t="str">
        <f>Table110[[#This Row],[Short Description]]</f>
        <v>IS6-212W</v>
      </c>
      <c r="H168" s="1" t="s">
        <v>1109</v>
      </c>
      <c r="I168" s="1" t="s">
        <v>1067</v>
      </c>
      <c r="J168" s="1" t="s">
        <v>608</v>
      </c>
      <c r="K168" s="1" t="e">
        <f t="shared" si="21"/>
        <v>#REF!</v>
      </c>
      <c r="L168" s="1" t="e">
        <f t="shared" si="22"/>
        <v>#REF!</v>
      </c>
      <c r="M168" s="1" t="e">
        <f t="shared" si="23"/>
        <v>#REF!</v>
      </c>
      <c r="N168" s="1" t="s">
        <v>56</v>
      </c>
      <c r="O168" s="1" t="s">
        <v>165</v>
      </c>
      <c r="P168" s="11" t="e">
        <f t="shared" si="20"/>
        <v>#REF!</v>
      </c>
      <c r="Q168" s="1" t="str">
        <f>Table110[[#This Row],[Manufacturer''s Category]]</f>
        <v>Community</v>
      </c>
      <c r="S168" s="1" t="e">
        <f t="shared" si="24"/>
        <v>#REF!</v>
      </c>
    </row>
    <row r="169" spans="1:20" ht="42" customHeight="1" x14ac:dyDescent="0.3">
      <c r="A169" s="1" t="e">
        <f t="shared" si="18"/>
        <v>#REF!</v>
      </c>
      <c r="B169" s="5" t="e">
        <f t="shared" si="19"/>
        <v>#REF!</v>
      </c>
      <c r="C169" s="39" t="s">
        <v>1110</v>
      </c>
      <c r="D169" s="1" t="s">
        <v>1111</v>
      </c>
      <c r="E169" s="1" t="s">
        <v>55</v>
      </c>
      <c r="F169" s="38">
        <v>4100</v>
      </c>
      <c r="G169" s="7" t="str">
        <f>Table110[[#This Row],[Short Description]]</f>
        <v>IS6-212WR</v>
      </c>
      <c r="H169" s="1" t="s">
        <v>1112</v>
      </c>
      <c r="I169" s="1" t="s">
        <v>1067</v>
      </c>
      <c r="J169" s="1" t="s">
        <v>608</v>
      </c>
      <c r="K169" s="1" t="e">
        <f t="shared" si="21"/>
        <v>#REF!</v>
      </c>
      <c r="L169" s="1" t="e">
        <f t="shared" si="22"/>
        <v>#REF!</v>
      </c>
      <c r="M169" s="1" t="e">
        <f t="shared" si="23"/>
        <v>#REF!</v>
      </c>
      <c r="N169" s="1" t="s">
        <v>56</v>
      </c>
      <c r="O169" s="1" t="s">
        <v>165</v>
      </c>
      <c r="P169" s="11" t="e">
        <f t="shared" si="20"/>
        <v>#REF!</v>
      </c>
      <c r="Q169" s="1" t="str">
        <f>Table110[[#This Row],[Manufacturer''s Category]]</f>
        <v>Community</v>
      </c>
      <c r="S169" s="1" t="e">
        <f t="shared" si="24"/>
        <v>#REF!</v>
      </c>
    </row>
    <row r="170" spans="1:20" ht="42" customHeight="1" x14ac:dyDescent="0.3">
      <c r="A170" s="1" t="e">
        <f t="shared" si="18"/>
        <v>#REF!</v>
      </c>
      <c r="B170" s="5" t="e">
        <f t="shared" si="19"/>
        <v>#REF!</v>
      </c>
      <c r="C170" s="39" t="s">
        <v>1113</v>
      </c>
      <c r="D170" s="1" t="s">
        <v>1114</v>
      </c>
      <c r="E170" s="1" t="s">
        <v>55</v>
      </c>
      <c r="F170" s="38">
        <v>3412</v>
      </c>
      <c r="G170" s="7" t="str">
        <f>Table110[[#This Row],[Short Description]]</f>
        <v>IS6-215B</v>
      </c>
      <c r="H170" s="1" t="s">
        <v>1115</v>
      </c>
      <c r="I170" s="1" t="s">
        <v>1067</v>
      </c>
      <c r="J170" s="1" t="s">
        <v>608</v>
      </c>
      <c r="K170" s="1" t="e">
        <f t="shared" si="21"/>
        <v>#REF!</v>
      </c>
      <c r="L170" s="1" t="e">
        <f t="shared" si="22"/>
        <v>#REF!</v>
      </c>
      <c r="M170" s="1" t="e">
        <f t="shared" si="23"/>
        <v>#REF!</v>
      </c>
      <c r="N170" s="1" t="s">
        <v>56</v>
      </c>
      <c r="O170" s="1" t="s">
        <v>165</v>
      </c>
      <c r="P170" s="11" t="e">
        <f t="shared" si="20"/>
        <v>#REF!</v>
      </c>
      <c r="Q170" s="1" t="str">
        <f>Table110[[#This Row],[Manufacturer''s Category]]</f>
        <v>Community</v>
      </c>
      <c r="S170" s="1" t="e">
        <f t="shared" si="24"/>
        <v>#REF!</v>
      </c>
    </row>
    <row r="171" spans="1:20" ht="42" customHeight="1" x14ac:dyDescent="0.3">
      <c r="A171" s="1" t="e">
        <f t="shared" si="18"/>
        <v>#REF!</v>
      </c>
      <c r="B171" s="5" t="e">
        <f t="shared" si="19"/>
        <v>#REF!</v>
      </c>
      <c r="C171" s="39" t="s">
        <v>1116</v>
      </c>
      <c r="D171" s="1" t="s">
        <v>1117</v>
      </c>
      <c r="E171" s="1" t="s">
        <v>55</v>
      </c>
      <c r="F171" s="38" t="s">
        <v>842</v>
      </c>
      <c r="G171" s="7" t="str">
        <f>Table110[[#This Row],[Short Description]]</f>
        <v>IS6-215C</v>
      </c>
      <c r="H171" s="1" t="s">
        <v>1118</v>
      </c>
      <c r="I171" s="1" t="s">
        <v>1067</v>
      </c>
      <c r="J171" s="1" t="s">
        <v>608</v>
      </c>
      <c r="K171" s="1" t="e">
        <f t="shared" si="21"/>
        <v>#REF!</v>
      </c>
      <c r="L171" s="1" t="e">
        <f t="shared" si="22"/>
        <v>#REF!</v>
      </c>
      <c r="M171" s="1" t="e">
        <f t="shared" si="23"/>
        <v>#REF!</v>
      </c>
      <c r="N171" s="1" t="s">
        <v>56</v>
      </c>
      <c r="O171" s="1" t="s">
        <v>165</v>
      </c>
      <c r="P171" s="11" t="e">
        <f t="shared" si="20"/>
        <v>#REF!</v>
      </c>
      <c r="Q171" s="1" t="str">
        <f>Table110[[#This Row],[Manufacturer''s Category]]</f>
        <v>Community</v>
      </c>
      <c r="S171" s="1" t="e">
        <f t="shared" si="24"/>
        <v>#REF!</v>
      </c>
      <c r="T171" s="1" t="s">
        <v>844</v>
      </c>
    </row>
    <row r="172" spans="1:20" ht="42" customHeight="1" x14ac:dyDescent="0.3">
      <c r="A172" s="1" t="e">
        <f t="shared" si="18"/>
        <v>#REF!</v>
      </c>
      <c r="B172" s="5" t="e">
        <f t="shared" si="19"/>
        <v>#REF!</v>
      </c>
      <c r="C172" s="39" t="s">
        <v>1119</v>
      </c>
      <c r="D172" s="1" t="s">
        <v>1120</v>
      </c>
      <c r="E172" s="1" t="s">
        <v>55</v>
      </c>
      <c r="F172" s="38">
        <v>3412</v>
      </c>
      <c r="G172" s="7" t="str">
        <f>Table110[[#This Row],[Short Description]]</f>
        <v>IS6-215W</v>
      </c>
      <c r="H172" s="1" t="s">
        <v>1121</v>
      </c>
      <c r="I172" s="1" t="s">
        <v>1067</v>
      </c>
      <c r="J172" s="1" t="s">
        <v>608</v>
      </c>
      <c r="K172" s="1" t="e">
        <f t="shared" si="21"/>
        <v>#REF!</v>
      </c>
      <c r="L172" s="1" t="e">
        <f t="shared" si="22"/>
        <v>#REF!</v>
      </c>
      <c r="M172" s="1" t="e">
        <f t="shared" si="23"/>
        <v>#REF!</v>
      </c>
      <c r="N172" s="1" t="s">
        <v>56</v>
      </c>
      <c r="O172" s="1" t="s">
        <v>165</v>
      </c>
      <c r="P172" s="11" t="e">
        <f t="shared" si="20"/>
        <v>#REF!</v>
      </c>
      <c r="Q172" s="1" t="str">
        <f>Table110[[#This Row],[Manufacturer''s Category]]</f>
        <v>Community</v>
      </c>
      <c r="S172" s="1" t="e">
        <f t="shared" si="24"/>
        <v>#REF!</v>
      </c>
    </row>
    <row r="173" spans="1:20" ht="42" customHeight="1" x14ac:dyDescent="0.3">
      <c r="A173" s="1" t="e">
        <f t="shared" si="18"/>
        <v>#REF!</v>
      </c>
      <c r="B173" s="5" t="e">
        <f t="shared" si="19"/>
        <v>#REF!</v>
      </c>
      <c r="C173" s="39" t="s">
        <v>1122</v>
      </c>
      <c r="D173" s="1" t="s">
        <v>1123</v>
      </c>
      <c r="E173" s="1" t="s">
        <v>55</v>
      </c>
      <c r="F173" s="38">
        <v>4900</v>
      </c>
      <c r="G173" s="7" t="str">
        <f>Table110[[#This Row],[Short Description]]</f>
        <v>IS6-215WR</v>
      </c>
      <c r="H173" s="1" t="s">
        <v>1124</v>
      </c>
      <c r="I173" s="1" t="s">
        <v>1067</v>
      </c>
      <c r="J173" s="1" t="s">
        <v>608</v>
      </c>
      <c r="K173" s="1" t="e">
        <f t="shared" si="21"/>
        <v>#REF!</v>
      </c>
      <c r="L173" s="1" t="e">
        <f t="shared" si="22"/>
        <v>#REF!</v>
      </c>
      <c r="M173" s="1" t="e">
        <f t="shared" si="23"/>
        <v>#REF!</v>
      </c>
      <c r="N173" s="1" t="s">
        <v>56</v>
      </c>
      <c r="O173" s="1" t="s">
        <v>165</v>
      </c>
      <c r="P173" s="11" t="e">
        <f t="shared" si="20"/>
        <v>#REF!</v>
      </c>
      <c r="Q173" s="1" t="str">
        <f>Table110[[#This Row],[Manufacturer''s Category]]</f>
        <v>Community</v>
      </c>
      <c r="S173" s="1" t="e">
        <f t="shared" si="24"/>
        <v>#REF!</v>
      </c>
    </row>
    <row r="174" spans="1:20" ht="42" customHeight="1" x14ac:dyDescent="0.3">
      <c r="A174" s="1" t="e">
        <f t="shared" si="18"/>
        <v>#REF!</v>
      </c>
      <c r="B174" s="5" t="e">
        <f t="shared" si="19"/>
        <v>#REF!</v>
      </c>
      <c r="C174" s="39" t="s">
        <v>1125</v>
      </c>
      <c r="D174" s="1" t="s">
        <v>1126</v>
      </c>
      <c r="E174" s="1" t="s">
        <v>55</v>
      </c>
      <c r="F174" s="38">
        <v>4180</v>
      </c>
      <c r="G174" s="7" t="str">
        <f>Table110[[#This Row],[Short Description]]</f>
        <v>IS6-218B</v>
      </c>
      <c r="H174" s="1" t="s">
        <v>1127</v>
      </c>
      <c r="I174" s="1" t="s">
        <v>1067</v>
      </c>
      <c r="J174" s="7" t="s">
        <v>608</v>
      </c>
      <c r="K174" s="1" t="e">
        <f t="shared" si="21"/>
        <v>#REF!</v>
      </c>
      <c r="L174" s="1" t="e">
        <f t="shared" si="22"/>
        <v>#REF!</v>
      </c>
      <c r="M174" s="1" t="e">
        <f t="shared" si="23"/>
        <v>#REF!</v>
      </c>
      <c r="N174" s="1" t="s">
        <v>56</v>
      </c>
      <c r="O174" s="1" t="s">
        <v>165</v>
      </c>
      <c r="P174" s="11" t="e">
        <f t="shared" si="20"/>
        <v>#REF!</v>
      </c>
      <c r="Q174" s="1" t="str">
        <f>Table110[[#This Row],[Manufacturer''s Category]]</f>
        <v>Community</v>
      </c>
      <c r="R174" s="12"/>
      <c r="S174" s="1" t="e">
        <f t="shared" si="24"/>
        <v>#REF!</v>
      </c>
    </row>
    <row r="175" spans="1:20" ht="42" customHeight="1" x14ac:dyDescent="0.3">
      <c r="A175" s="1" t="e">
        <f t="shared" si="18"/>
        <v>#REF!</v>
      </c>
      <c r="B175" s="5" t="e">
        <f t="shared" si="19"/>
        <v>#REF!</v>
      </c>
      <c r="C175" s="39" t="s">
        <v>1128</v>
      </c>
      <c r="D175" s="1" t="s">
        <v>1129</v>
      </c>
      <c r="E175" s="1" t="s">
        <v>55</v>
      </c>
      <c r="F175" s="38" t="s">
        <v>842</v>
      </c>
      <c r="G175" s="7" t="str">
        <f>Table110[[#This Row],[Short Description]]</f>
        <v>IS6-218C</v>
      </c>
      <c r="H175" s="1" t="s">
        <v>1130</v>
      </c>
      <c r="I175" s="1" t="s">
        <v>1067</v>
      </c>
      <c r="J175" s="1" t="s">
        <v>608</v>
      </c>
      <c r="K175" s="1" t="e">
        <f t="shared" si="21"/>
        <v>#REF!</v>
      </c>
      <c r="L175" s="1" t="e">
        <f t="shared" si="22"/>
        <v>#REF!</v>
      </c>
      <c r="M175" s="1" t="e">
        <f t="shared" si="23"/>
        <v>#REF!</v>
      </c>
      <c r="N175" s="1" t="s">
        <v>56</v>
      </c>
      <c r="O175" s="1" t="s">
        <v>165</v>
      </c>
      <c r="P175" s="11" t="e">
        <f t="shared" si="20"/>
        <v>#REF!</v>
      </c>
      <c r="Q175" s="1" t="str">
        <f>Table110[[#This Row],[Manufacturer''s Category]]</f>
        <v>Community</v>
      </c>
      <c r="S175" s="1" t="e">
        <f t="shared" si="24"/>
        <v>#REF!</v>
      </c>
      <c r="T175" s="1" t="s">
        <v>844</v>
      </c>
    </row>
    <row r="176" spans="1:20" ht="42" customHeight="1" x14ac:dyDescent="0.3">
      <c r="A176" s="1" t="e">
        <f t="shared" si="18"/>
        <v>#REF!</v>
      </c>
      <c r="B176" s="5" t="e">
        <f t="shared" si="19"/>
        <v>#REF!</v>
      </c>
      <c r="C176" s="39" t="s">
        <v>1131</v>
      </c>
      <c r="D176" s="1" t="s">
        <v>1132</v>
      </c>
      <c r="E176" s="1" t="s">
        <v>55</v>
      </c>
      <c r="F176" s="38">
        <v>4180</v>
      </c>
      <c r="G176" s="7" t="str">
        <f>Table110[[#This Row],[Short Description]]</f>
        <v>IS6-218W</v>
      </c>
      <c r="H176" s="1" t="s">
        <v>1133</v>
      </c>
      <c r="I176" s="1" t="s">
        <v>1067</v>
      </c>
      <c r="J176" s="1" t="s">
        <v>608</v>
      </c>
      <c r="K176" s="1" t="e">
        <f t="shared" si="21"/>
        <v>#REF!</v>
      </c>
      <c r="L176" s="1" t="e">
        <f t="shared" si="22"/>
        <v>#REF!</v>
      </c>
      <c r="M176" s="1" t="e">
        <f t="shared" si="23"/>
        <v>#REF!</v>
      </c>
      <c r="N176" s="1" t="s">
        <v>56</v>
      </c>
      <c r="O176" s="1" t="s">
        <v>165</v>
      </c>
      <c r="P176" s="11" t="e">
        <f t="shared" si="20"/>
        <v>#REF!</v>
      </c>
      <c r="Q176" s="1" t="str">
        <f>Table110[[#This Row],[Manufacturer''s Category]]</f>
        <v>Community</v>
      </c>
      <c r="S176" s="1" t="e">
        <f t="shared" si="24"/>
        <v>#REF!</v>
      </c>
    </row>
    <row r="177" spans="1:20" ht="42" customHeight="1" x14ac:dyDescent="0.3">
      <c r="A177" s="1" t="e">
        <f t="shared" si="18"/>
        <v>#REF!</v>
      </c>
      <c r="B177" s="5" t="e">
        <f t="shared" si="19"/>
        <v>#REF!</v>
      </c>
      <c r="C177" s="39" t="s">
        <v>1134</v>
      </c>
      <c r="D177" s="1" t="s">
        <v>1135</v>
      </c>
      <c r="E177" s="1" t="s">
        <v>55</v>
      </c>
      <c r="F177" s="38">
        <v>6000</v>
      </c>
      <c r="G177" s="7" t="str">
        <f>Table110[[#This Row],[Short Description]]</f>
        <v>IS6-218WR</v>
      </c>
      <c r="H177" s="1" t="s">
        <v>1136</v>
      </c>
      <c r="I177" s="1" t="s">
        <v>1067</v>
      </c>
      <c r="J177" s="1" t="s">
        <v>608</v>
      </c>
      <c r="K177" s="1" t="e">
        <f t="shared" si="21"/>
        <v>#REF!</v>
      </c>
      <c r="L177" s="1" t="e">
        <f t="shared" si="22"/>
        <v>#REF!</v>
      </c>
      <c r="M177" s="1" t="e">
        <f t="shared" si="23"/>
        <v>#REF!</v>
      </c>
      <c r="N177" s="1" t="s">
        <v>56</v>
      </c>
      <c r="O177" s="1" t="s">
        <v>165</v>
      </c>
      <c r="P177" s="11" t="e">
        <f t="shared" si="20"/>
        <v>#REF!</v>
      </c>
      <c r="Q177" s="1" t="str">
        <f>Table110[[#This Row],[Manufacturer''s Category]]</f>
        <v>Community</v>
      </c>
      <c r="S177" s="1" t="e">
        <f t="shared" si="24"/>
        <v>#REF!</v>
      </c>
    </row>
    <row r="178" spans="1:20" ht="42" customHeight="1" x14ac:dyDescent="0.3">
      <c r="A178" s="1" t="e">
        <f t="shared" si="18"/>
        <v>#REF!</v>
      </c>
      <c r="B178" s="5" t="e">
        <f t="shared" si="19"/>
        <v>#REF!</v>
      </c>
      <c r="C178" s="39" t="s">
        <v>1137</v>
      </c>
      <c r="D178" s="1" t="s">
        <v>1138</v>
      </c>
      <c r="E178" s="1" t="s">
        <v>55</v>
      </c>
      <c r="F178" s="38">
        <v>2420</v>
      </c>
      <c r="G178" s="7" t="str">
        <f>Table110[[#This Row],[Short Description]]</f>
        <v>IS8-112B</v>
      </c>
      <c r="H178" s="1" t="s">
        <v>1139</v>
      </c>
      <c r="I178" s="1" t="s">
        <v>1067</v>
      </c>
      <c r="J178" s="1" t="s">
        <v>608</v>
      </c>
      <c r="K178" s="1" t="e">
        <f t="shared" si="21"/>
        <v>#REF!</v>
      </c>
      <c r="L178" s="1" t="e">
        <f t="shared" si="22"/>
        <v>#REF!</v>
      </c>
      <c r="M178" s="1" t="e">
        <f t="shared" si="23"/>
        <v>#REF!</v>
      </c>
      <c r="N178" s="1" t="s">
        <v>56</v>
      </c>
      <c r="O178" s="1" t="s">
        <v>165</v>
      </c>
      <c r="P178" s="11" t="e">
        <f t="shared" si="20"/>
        <v>#REF!</v>
      </c>
      <c r="Q178" s="1" t="str">
        <f>Table110[[#This Row],[Manufacturer''s Category]]</f>
        <v>Community</v>
      </c>
      <c r="S178" s="1" t="e">
        <f t="shared" si="24"/>
        <v>#REF!</v>
      </c>
    </row>
    <row r="179" spans="1:20" ht="42" customHeight="1" x14ac:dyDescent="0.3">
      <c r="A179" s="1" t="e">
        <f t="shared" si="18"/>
        <v>#REF!</v>
      </c>
      <c r="B179" s="5" t="e">
        <f t="shared" si="19"/>
        <v>#REF!</v>
      </c>
      <c r="C179" s="39" t="s">
        <v>1140</v>
      </c>
      <c r="D179" s="1" t="s">
        <v>1141</v>
      </c>
      <c r="E179" s="1" t="s">
        <v>55</v>
      </c>
      <c r="F179" s="38" t="s">
        <v>842</v>
      </c>
      <c r="G179" s="7" t="str">
        <f>Table110[[#This Row],[Short Description]]</f>
        <v>IS8-112C</v>
      </c>
      <c r="H179" s="1" t="s">
        <v>1142</v>
      </c>
      <c r="I179" s="1" t="s">
        <v>1067</v>
      </c>
      <c r="J179" s="1" t="s">
        <v>608</v>
      </c>
      <c r="K179" s="1" t="e">
        <f t="shared" si="21"/>
        <v>#REF!</v>
      </c>
      <c r="L179" s="1" t="e">
        <f t="shared" si="22"/>
        <v>#REF!</v>
      </c>
      <c r="M179" s="1" t="e">
        <f t="shared" si="23"/>
        <v>#REF!</v>
      </c>
      <c r="N179" s="1" t="s">
        <v>56</v>
      </c>
      <c r="O179" s="1" t="s">
        <v>165</v>
      </c>
      <c r="P179" s="11" t="e">
        <f t="shared" si="20"/>
        <v>#REF!</v>
      </c>
      <c r="Q179" s="1" t="str">
        <f>Table110[[#This Row],[Manufacturer''s Category]]</f>
        <v>Community</v>
      </c>
      <c r="S179" s="1" t="e">
        <f t="shared" si="24"/>
        <v>#REF!</v>
      </c>
      <c r="T179" s="1" t="s">
        <v>844</v>
      </c>
    </row>
    <row r="180" spans="1:20" ht="42" customHeight="1" x14ac:dyDescent="0.3">
      <c r="A180" s="1" t="e">
        <f t="shared" si="18"/>
        <v>#REF!</v>
      </c>
      <c r="B180" s="5" t="e">
        <f t="shared" si="19"/>
        <v>#REF!</v>
      </c>
      <c r="C180" s="39" t="s">
        <v>1143</v>
      </c>
      <c r="D180" s="1" t="s">
        <v>1144</v>
      </c>
      <c r="E180" s="1" t="s">
        <v>55</v>
      </c>
      <c r="F180" s="38">
        <v>2420</v>
      </c>
      <c r="G180" s="7" t="str">
        <f>Table110[[#This Row],[Short Description]]</f>
        <v>IS8-112W</v>
      </c>
      <c r="H180" s="1" t="s">
        <v>1145</v>
      </c>
      <c r="I180" s="1" t="s">
        <v>1067</v>
      </c>
      <c r="J180" s="1" t="s">
        <v>608</v>
      </c>
      <c r="K180" s="1" t="e">
        <f t="shared" si="21"/>
        <v>#REF!</v>
      </c>
      <c r="L180" s="1" t="e">
        <f t="shared" si="22"/>
        <v>#REF!</v>
      </c>
      <c r="M180" s="1" t="e">
        <f t="shared" si="23"/>
        <v>#REF!</v>
      </c>
      <c r="N180" s="1" t="s">
        <v>56</v>
      </c>
      <c r="O180" s="1" t="s">
        <v>165</v>
      </c>
      <c r="P180" s="11" t="e">
        <f t="shared" si="20"/>
        <v>#REF!</v>
      </c>
      <c r="Q180" s="1" t="str">
        <f>Table110[[#This Row],[Manufacturer''s Category]]</f>
        <v>Community</v>
      </c>
      <c r="S180" s="1" t="e">
        <f t="shared" si="24"/>
        <v>#REF!</v>
      </c>
    </row>
    <row r="181" spans="1:20" ht="42" customHeight="1" x14ac:dyDescent="0.3">
      <c r="A181" s="1" t="e">
        <f t="shared" si="18"/>
        <v>#REF!</v>
      </c>
      <c r="B181" s="5" t="e">
        <f t="shared" si="19"/>
        <v>#REF!</v>
      </c>
      <c r="C181" s="39" t="s">
        <v>1146</v>
      </c>
      <c r="D181" s="1" t="s">
        <v>1147</v>
      </c>
      <c r="E181" s="1" t="s">
        <v>55</v>
      </c>
      <c r="F181" s="38">
        <v>3600</v>
      </c>
      <c r="G181" s="7" t="str">
        <f>Table110[[#This Row],[Short Description]]</f>
        <v>IS8-112WR</v>
      </c>
      <c r="H181" s="1" t="s">
        <v>1148</v>
      </c>
      <c r="I181" s="1" t="s">
        <v>1067</v>
      </c>
      <c r="J181" s="1" t="s">
        <v>608</v>
      </c>
      <c r="K181" s="1" t="e">
        <f t="shared" si="21"/>
        <v>#REF!</v>
      </c>
      <c r="L181" s="1" t="e">
        <f t="shared" si="22"/>
        <v>#REF!</v>
      </c>
      <c r="M181" s="1" t="e">
        <f t="shared" si="23"/>
        <v>#REF!</v>
      </c>
      <c r="N181" s="1" t="s">
        <v>56</v>
      </c>
      <c r="O181" s="1" t="s">
        <v>165</v>
      </c>
      <c r="P181" s="11" t="e">
        <f t="shared" si="20"/>
        <v>#REF!</v>
      </c>
      <c r="Q181" s="1" t="str">
        <f>Table110[[#This Row],[Manufacturer''s Category]]</f>
        <v>Community</v>
      </c>
      <c r="S181" s="1" t="e">
        <f t="shared" si="24"/>
        <v>#REF!</v>
      </c>
    </row>
    <row r="182" spans="1:20" ht="42" customHeight="1" x14ac:dyDescent="0.3">
      <c r="A182" s="1" t="e">
        <f t="shared" si="18"/>
        <v>#REF!</v>
      </c>
      <c r="B182" s="5" t="e">
        <f t="shared" si="19"/>
        <v>#REF!</v>
      </c>
      <c r="C182" s="39" t="s">
        <v>1149</v>
      </c>
      <c r="D182" s="1" t="s">
        <v>1150</v>
      </c>
      <c r="E182" s="1" t="s">
        <v>55</v>
      </c>
      <c r="F182" s="38">
        <v>2972</v>
      </c>
      <c r="G182" s="7" t="str">
        <f>Table110[[#This Row],[Short Description]]</f>
        <v>IS8-115B</v>
      </c>
      <c r="H182" s="1" t="s">
        <v>1151</v>
      </c>
      <c r="I182" s="1" t="s">
        <v>1067</v>
      </c>
      <c r="J182" s="1" t="s">
        <v>608</v>
      </c>
      <c r="K182" s="1" t="e">
        <f t="shared" si="21"/>
        <v>#REF!</v>
      </c>
      <c r="L182" s="1" t="e">
        <f t="shared" si="22"/>
        <v>#REF!</v>
      </c>
      <c r="M182" s="1" t="e">
        <f t="shared" si="23"/>
        <v>#REF!</v>
      </c>
      <c r="N182" s="1" t="s">
        <v>56</v>
      </c>
      <c r="O182" s="1" t="s">
        <v>165</v>
      </c>
      <c r="P182" s="11" t="e">
        <f t="shared" si="20"/>
        <v>#REF!</v>
      </c>
      <c r="Q182" s="1" t="str">
        <f>Table110[[#This Row],[Manufacturer''s Category]]</f>
        <v>Community</v>
      </c>
      <c r="S182" s="1" t="e">
        <f t="shared" si="24"/>
        <v>#REF!</v>
      </c>
    </row>
    <row r="183" spans="1:20" ht="42" customHeight="1" x14ac:dyDescent="0.3">
      <c r="A183" s="1" t="e">
        <f t="shared" si="18"/>
        <v>#REF!</v>
      </c>
      <c r="B183" s="5" t="e">
        <f t="shared" si="19"/>
        <v>#REF!</v>
      </c>
      <c r="C183" s="39" t="s">
        <v>1152</v>
      </c>
      <c r="D183" s="1" t="s">
        <v>1153</v>
      </c>
      <c r="E183" s="1" t="s">
        <v>55</v>
      </c>
      <c r="F183" s="38" t="s">
        <v>842</v>
      </c>
      <c r="G183" s="7" t="str">
        <f>Table110[[#This Row],[Short Description]]</f>
        <v>IS8-115C</v>
      </c>
      <c r="H183" s="1" t="s">
        <v>1154</v>
      </c>
      <c r="I183" s="1" t="s">
        <v>1067</v>
      </c>
      <c r="J183" s="1" t="s">
        <v>608</v>
      </c>
      <c r="K183" s="1" t="e">
        <f t="shared" si="21"/>
        <v>#REF!</v>
      </c>
      <c r="L183" s="1" t="e">
        <f t="shared" si="22"/>
        <v>#REF!</v>
      </c>
      <c r="M183" s="1" t="e">
        <f t="shared" si="23"/>
        <v>#REF!</v>
      </c>
      <c r="N183" s="1" t="s">
        <v>56</v>
      </c>
      <c r="O183" s="1" t="s">
        <v>165</v>
      </c>
      <c r="P183" s="11" t="e">
        <f t="shared" si="20"/>
        <v>#REF!</v>
      </c>
      <c r="Q183" s="1" t="str">
        <f>Table110[[#This Row],[Manufacturer''s Category]]</f>
        <v>Community</v>
      </c>
      <c r="S183" s="1" t="e">
        <f t="shared" si="24"/>
        <v>#REF!</v>
      </c>
      <c r="T183" s="1" t="s">
        <v>844</v>
      </c>
    </row>
    <row r="184" spans="1:20" ht="42" customHeight="1" x14ac:dyDescent="0.3">
      <c r="A184" s="1" t="e">
        <f t="shared" si="18"/>
        <v>#REF!</v>
      </c>
      <c r="B184" s="5" t="e">
        <f t="shared" si="19"/>
        <v>#REF!</v>
      </c>
      <c r="C184" s="39" t="s">
        <v>1155</v>
      </c>
      <c r="D184" s="1" t="s">
        <v>1156</v>
      </c>
      <c r="E184" s="1" t="s">
        <v>55</v>
      </c>
      <c r="F184" s="38">
        <v>2972</v>
      </c>
      <c r="G184" s="7" t="str">
        <f>Table110[[#This Row],[Short Description]]</f>
        <v>IS8-115W</v>
      </c>
      <c r="H184" s="1" t="s">
        <v>1157</v>
      </c>
      <c r="I184" s="1" t="s">
        <v>1067</v>
      </c>
      <c r="J184" s="1" t="s">
        <v>608</v>
      </c>
      <c r="K184" s="1" t="e">
        <f t="shared" si="21"/>
        <v>#REF!</v>
      </c>
      <c r="L184" s="1" t="e">
        <f t="shared" si="22"/>
        <v>#REF!</v>
      </c>
      <c r="M184" s="1" t="e">
        <f t="shared" si="23"/>
        <v>#REF!</v>
      </c>
      <c r="N184" s="1" t="s">
        <v>56</v>
      </c>
      <c r="O184" s="1" t="s">
        <v>165</v>
      </c>
      <c r="P184" s="11" t="e">
        <f t="shared" si="20"/>
        <v>#REF!</v>
      </c>
      <c r="Q184" s="1" t="str">
        <f>Table110[[#This Row],[Manufacturer''s Category]]</f>
        <v>Community</v>
      </c>
      <c r="S184" s="1" t="e">
        <f t="shared" si="24"/>
        <v>#REF!</v>
      </c>
    </row>
    <row r="185" spans="1:20" ht="42" customHeight="1" x14ac:dyDescent="0.3">
      <c r="A185" s="1" t="e">
        <f t="shared" si="18"/>
        <v>#REF!</v>
      </c>
      <c r="B185" s="5" t="e">
        <f t="shared" si="19"/>
        <v>#REF!</v>
      </c>
      <c r="C185" s="39" t="s">
        <v>1158</v>
      </c>
      <c r="D185" s="1" t="s">
        <v>1159</v>
      </c>
      <c r="E185" s="1" t="s">
        <v>55</v>
      </c>
      <c r="F185" s="38">
        <v>4200</v>
      </c>
      <c r="G185" s="7" t="str">
        <f>Table110[[#This Row],[Short Description]]</f>
        <v>IS8-115WR</v>
      </c>
      <c r="H185" s="1" t="s">
        <v>1160</v>
      </c>
      <c r="I185" s="1" t="s">
        <v>1067</v>
      </c>
      <c r="J185" s="1" t="s">
        <v>608</v>
      </c>
      <c r="K185" s="1" t="e">
        <f t="shared" si="21"/>
        <v>#REF!</v>
      </c>
      <c r="L185" s="1" t="e">
        <f t="shared" si="22"/>
        <v>#REF!</v>
      </c>
      <c r="M185" s="1" t="e">
        <f t="shared" si="23"/>
        <v>#REF!</v>
      </c>
      <c r="N185" s="1" t="s">
        <v>56</v>
      </c>
      <c r="O185" s="1" t="s">
        <v>165</v>
      </c>
      <c r="P185" s="11" t="e">
        <f t="shared" si="20"/>
        <v>#REF!</v>
      </c>
      <c r="Q185" s="1" t="str">
        <f>Table110[[#This Row],[Manufacturer''s Category]]</f>
        <v>Community</v>
      </c>
      <c r="S185" s="1" t="e">
        <f t="shared" si="24"/>
        <v>#REF!</v>
      </c>
    </row>
    <row r="186" spans="1:20" ht="42" customHeight="1" x14ac:dyDescent="0.3">
      <c r="A186" s="1" t="e">
        <f t="shared" si="18"/>
        <v>#REF!</v>
      </c>
      <c r="B186" s="5" t="e">
        <f t="shared" si="19"/>
        <v>#REF!</v>
      </c>
      <c r="C186" s="39" t="s">
        <v>1161</v>
      </c>
      <c r="D186" s="1" t="s">
        <v>1162</v>
      </c>
      <c r="E186" s="1" t="s">
        <v>55</v>
      </c>
      <c r="F186" s="38">
        <v>3632</v>
      </c>
      <c r="G186" s="7" t="str">
        <f>Table110[[#This Row],[Short Description]]</f>
        <v>IS8-118B</v>
      </c>
      <c r="H186" s="1" t="s">
        <v>1163</v>
      </c>
      <c r="I186" s="1" t="s">
        <v>1067</v>
      </c>
      <c r="J186" s="1" t="s">
        <v>608</v>
      </c>
      <c r="K186" s="1" t="e">
        <f t="shared" si="21"/>
        <v>#REF!</v>
      </c>
      <c r="L186" s="1" t="e">
        <f t="shared" si="22"/>
        <v>#REF!</v>
      </c>
      <c r="M186" s="1" t="e">
        <f t="shared" si="23"/>
        <v>#REF!</v>
      </c>
      <c r="N186" s="1" t="s">
        <v>56</v>
      </c>
      <c r="O186" s="1" t="s">
        <v>165</v>
      </c>
      <c r="P186" s="11" t="e">
        <f t="shared" si="20"/>
        <v>#REF!</v>
      </c>
      <c r="Q186" s="1" t="str">
        <f>Table110[[#This Row],[Manufacturer''s Category]]</f>
        <v>Community</v>
      </c>
      <c r="S186" s="1" t="e">
        <f t="shared" si="24"/>
        <v>#REF!</v>
      </c>
    </row>
    <row r="187" spans="1:20" ht="42" customHeight="1" x14ac:dyDescent="0.3">
      <c r="A187" s="1" t="e">
        <f t="shared" si="18"/>
        <v>#REF!</v>
      </c>
      <c r="B187" s="5" t="e">
        <f t="shared" si="19"/>
        <v>#REF!</v>
      </c>
      <c r="C187" s="39" t="s">
        <v>1164</v>
      </c>
      <c r="D187" s="1" t="s">
        <v>1165</v>
      </c>
      <c r="E187" s="1" t="s">
        <v>55</v>
      </c>
      <c r="F187" s="38" t="s">
        <v>842</v>
      </c>
      <c r="G187" s="7" t="str">
        <f>Table110[[#This Row],[Short Description]]</f>
        <v>IS8-118C</v>
      </c>
      <c r="H187" s="1" t="s">
        <v>1166</v>
      </c>
      <c r="I187" s="1" t="s">
        <v>1067</v>
      </c>
      <c r="J187" s="1" t="s">
        <v>608</v>
      </c>
      <c r="K187" s="1" t="e">
        <f t="shared" si="21"/>
        <v>#REF!</v>
      </c>
      <c r="L187" s="1" t="e">
        <f t="shared" si="22"/>
        <v>#REF!</v>
      </c>
      <c r="M187" s="1" t="e">
        <f t="shared" si="23"/>
        <v>#REF!</v>
      </c>
      <c r="N187" s="1" t="s">
        <v>56</v>
      </c>
      <c r="O187" s="1" t="s">
        <v>165</v>
      </c>
      <c r="P187" s="11" t="e">
        <f t="shared" si="20"/>
        <v>#REF!</v>
      </c>
      <c r="Q187" s="1" t="str">
        <f>Table110[[#This Row],[Manufacturer''s Category]]</f>
        <v>Community</v>
      </c>
      <c r="S187" s="1" t="e">
        <f t="shared" si="24"/>
        <v>#REF!</v>
      </c>
      <c r="T187" s="1" t="s">
        <v>844</v>
      </c>
    </row>
    <row r="188" spans="1:20" ht="42" customHeight="1" x14ac:dyDescent="0.3">
      <c r="A188" s="1" t="e">
        <f t="shared" si="18"/>
        <v>#REF!</v>
      </c>
      <c r="B188" s="5" t="e">
        <f t="shared" si="19"/>
        <v>#REF!</v>
      </c>
      <c r="C188" s="39" t="s">
        <v>1167</v>
      </c>
      <c r="D188" s="1" t="s">
        <v>1168</v>
      </c>
      <c r="E188" s="1" t="s">
        <v>55</v>
      </c>
      <c r="F188" s="38">
        <v>3632</v>
      </c>
      <c r="G188" s="7" t="str">
        <f>Table110[[#This Row],[Short Description]]</f>
        <v>IS8-118W</v>
      </c>
      <c r="H188" s="1" t="s">
        <v>1169</v>
      </c>
      <c r="I188" s="1" t="s">
        <v>1067</v>
      </c>
      <c r="J188" s="1" t="s">
        <v>608</v>
      </c>
      <c r="K188" s="1" t="e">
        <f t="shared" si="21"/>
        <v>#REF!</v>
      </c>
      <c r="L188" s="1" t="e">
        <f t="shared" si="22"/>
        <v>#REF!</v>
      </c>
      <c r="M188" s="1" t="e">
        <f t="shared" si="23"/>
        <v>#REF!</v>
      </c>
      <c r="N188" s="1" t="s">
        <v>56</v>
      </c>
      <c r="O188" s="1" t="s">
        <v>165</v>
      </c>
      <c r="P188" s="11" t="e">
        <f t="shared" si="20"/>
        <v>#REF!</v>
      </c>
      <c r="Q188" s="1" t="str">
        <f>Table110[[#This Row],[Manufacturer''s Category]]</f>
        <v>Community</v>
      </c>
      <c r="S188" s="1" t="e">
        <f t="shared" si="24"/>
        <v>#REF!</v>
      </c>
    </row>
    <row r="189" spans="1:20" ht="42" customHeight="1" x14ac:dyDescent="0.3">
      <c r="A189" s="1" t="e">
        <f t="shared" si="18"/>
        <v>#REF!</v>
      </c>
      <c r="B189" s="5" t="e">
        <f t="shared" si="19"/>
        <v>#REF!</v>
      </c>
      <c r="C189" s="39" t="s">
        <v>1170</v>
      </c>
      <c r="D189" s="1" t="s">
        <v>1171</v>
      </c>
      <c r="E189" s="1" t="s">
        <v>55</v>
      </c>
      <c r="F189" s="38">
        <v>5100</v>
      </c>
      <c r="G189" s="7" t="str">
        <f>Table110[[#This Row],[Short Description]]</f>
        <v>IS8-118WR</v>
      </c>
      <c r="H189" s="1" t="s">
        <v>1172</v>
      </c>
      <c r="I189" s="1" t="s">
        <v>1067</v>
      </c>
      <c r="J189" s="1" t="s">
        <v>608</v>
      </c>
      <c r="K189" s="1" t="e">
        <f t="shared" si="21"/>
        <v>#REF!</v>
      </c>
      <c r="L189" s="1" t="e">
        <f t="shared" si="22"/>
        <v>#REF!</v>
      </c>
      <c r="M189" s="1" t="e">
        <f t="shared" si="23"/>
        <v>#REF!</v>
      </c>
      <c r="N189" s="1" t="s">
        <v>56</v>
      </c>
      <c r="O189" s="1" t="s">
        <v>165</v>
      </c>
      <c r="P189" s="11" t="e">
        <f t="shared" si="20"/>
        <v>#REF!</v>
      </c>
      <c r="Q189" s="1" t="str">
        <f>Table110[[#This Row],[Manufacturer''s Category]]</f>
        <v>Community</v>
      </c>
      <c r="S189" s="1" t="e">
        <f t="shared" si="24"/>
        <v>#REF!</v>
      </c>
    </row>
    <row r="190" spans="1:20" ht="42" customHeight="1" x14ac:dyDescent="0.3">
      <c r="A190" s="1" t="e">
        <f t="shared" si="18"/>
        <v>#REF!</v>
      </c>
      <c r="B190" s="5" t="e">
        <f t="shared" si="19"/>
        <v>#REF!</v>
      </c>
      <c r="C190" s="39" t="s">
        <v>1173</v>
      </c>
      <c r="D190" s="1" t="s">
        <v>1174</v>
      </c>
      <c r="E190" s="1" t="s">
        <v>55</v>
      </c>
      <c r="F190" s="38">
        <v>4072</v>
      </c>
      <c r="G190" s="7" t="str">
        <f>Table110[[#This Row],[Short Description]]</f>
        <v>IS8-212B</v>
      </c>
      <c r="H190" s="1" t="s">
        <v>1175</v>
      </c>
      <c r="I190" s="1" t="s">
        <v>1067</v>
      </c>
      <c r="J190" s="1" t="s">
        <v>608</v>
      </c>
      <c r="K190" s="1" t="e">
        <f t="shared" si="21"/>
        <v>#REF!</v>
      </c>
      <c r="L190" s="1" t="e">
        <f t="shared" si="22"/>
        <v>#REF!</v>
      </c>
      <c r="M190" s="1" t="e">
        <f t="shared" si="23"/>
        <v>#REF!</v>
      </c>
      <c r="N190" s="1" t="s">
        <v>56</v>
      </c>
      <c r="O190" s="1" t="s">
        <v>165</v>
      </c>
      <c r="P190" s="11" t="e">
        <f t="shared" si="20"/>
        <v>#REF!</v>
      </c>
      <c r="Q190" s="1" t="str">
        <f>Table110[[#This Row],[Manufacturer''s Category]]</f>
        <v>Community</v>
      </c>
      <c r="S190" s="1" t="e">
        <f t="shared" si="24"/>
        <v>#REF!</v>
      </c>
    </row>
    <row r="191" spans="1:20" ht="42" customHeight="1" x14ac:dyDescent="0.3">
      <c r="A191" s="1" t="e">
        <f t="shared" si="18"/>
        <v>#REF!</v>
      </c>
      <c r="B191" s="5" t="e">
        <f t="shared" si="19"/>
        <v>#REF!</v>
      </c>
      <c r="C191" s="39" t="s">
        <v>1176</v>
      </c>
      <c r="D191" s="1" t="s">
        <v>1177</v>
      </c>
      <c r="E191" s="1" t="s">
        <v>55</v>
      </c>
      <c r="F191" s="38" t="s">
        <v>842</v>
      </c>
      <c r="G191" s="7" t="str">
        <f>Table110[[#This Row],[Short Description]]</f>
        <v>IS8-212C</v>
      </c>
      <c r="H191" s="1" t="s">
        <v>1178</v>
      </c>
      <c r="I191" s="1" t="s">
        <v>1067</v>
      </c>
      <c r="J191" s="1" t="s">
        <v>608</v>
      </c>
      <c r="K191" s="1" t="e">
        <f t="shared" si="21"/>
        <v>#REF!</v>
      </c>
      <c r="L191" s="1" t="e">
        <f t="shared" si="22"/>
        <v>#REF!</v>
      </c>
      <c r="M191" s="1" t="e">
        <f t="shared" si="23"/>
        <v>#REF!</v>
      </c>
      <c r="N191" s="1" t="s">
        <v>56</v>
      </c>
      <c r="O191" s="1" t="s">
        <v>165</v>
      </c>
      <c r="P191" s="11" t="e">
        <f t="shared" si="20"/>
        <v>#REF!</v>
      </c>
      <c r="Q191" s="1" t="str">
        <f>Table110[[#This Row],[Manufacturer''s Category]]</f>
        <v>Community</v>
      </c>
      <c r="S191" s="1" t="e">
        <f t="shared" si="24"/>
        <v>#REF!</v>
      </c>
      <c r="T191" s="1" t="s">
        <v>844</v>
      </c>
    </row>
    <row r="192" spans="1:20" ht="42" customHeight="1" x14ac:dyDescent="0.3">
      <c r="A192" s="1" t="e">
        <f t="shared" si="18"/>
        <v>#REF!</v>
      </c>
      <c r="B192" s="5" t="e">
        <f t="shared" si="19"/>
        <v>#REF!</v>
      </c>
      <c r="C192" s="39" t="s">
        <v>1179</v>
      </c>
      <c r="D192" s="1" t="s">
        <v>1180</v>
      </c>
      <c r="E192" s="1" t="s">
        <v>55</v>
      </c>
      <c r="F192" s="38">
        <v>4072</v>
      </c>
      <c r="G192" s="7" t="str">
        <f>Table110[[#This Row],[Short Description]]</f>
        <v>IS8-212W</v>
      </c>
      <c r="H192" s="1" t="s">
        <v>1181</v>
      </c>
      <c r="I192" s="1" t="s">
        <v>1067</v>
      </c>
      <c r="J192" s="1" t="s">
        <v>608</v>
      </c>
      <c r="K192" s="1" t="e">
        <f t="shared" si="21"/>
        <v>#REF!</v>
      </c>
      <c r="L192" s="1" t="e">
        <f t="shared" si="22"/>
        <v>#REF!</v>
      </c>
      <c r="M192" s="1" t="e">
        <f t="shared" si="23"/>
        <v>#REF!</v>
      </c>
      <c r="N192" s="1" t="s">
        <v>56</v>
      </c>
      <c r="O192" s="1" t="s">
        <v>165</v>
      </c>
      <c r="P192" s="11" t="e">
        <f t="shared" si="20"/>
        <v>#REF!</v>
      </c>
      <c r="Q192" s="1" t="str">
        <f>Table110[[#This Row],[Manufacturer''s Category]]</f>
        <v>Community</v>
      </c>
      <c r="S192" s="1" t="e">
        <f t="shared" si="24"/>
        <v>#REF!</v>
      </c>
    </row>
    <row r="193" spans="1:20" ht="42" customHeight="1" x14ac:dyDescent="0.3">
      <c r="A193" s="1" t="e">
        <f t="shared" si="18"/>
        <v>#REF!</v>
      </c>
      <c r="B193" s="5" t="e">
        <f t="shared" si="19"/>
        <v>#REF!</v>
      </c>
      <c r="C193" s="39" t="s">
        <v>1182</v>
      </c>
      <c r="D193" s="1" t="s">
        <v>1183</v>
      </c>
      <c r="E193" s="1" t="s">
        <v>55</v>
      </c>
      <c r="F193" s="38">
        <v>5200</v>
      </c>
      <c r="G193" s="7" t="str">
        <f>Table110[[#This Row],[Short Description]]</f>
        <v>IS8-212WR</v>
      </c>
      <c r="H193" s="1" t="s">
        <v>1184</v>
      </c>
      <c r="I193" s="1" t="s">
        <v>1067</v>
      </c>
      <c r="J193" s="1" t="s">
        <v>608</v>
      </c>
      <c r="K193" s="1" t="e">
        <f t="shared" si="21"/>
        <v>#REF!</v>
      </c>
      <c r="L193" s="1" t="e">
        <f t="shared" si="22"/>
        <v>#REF!</v>
      </c>
      <c r="M193" s="1" t="e">
        <f t="shared" si="23"/>
        <v>#REF!</v>
      </c>
      <c r="N193" s="1" t="s">
        <v>56</v>
      </c>
      <c r="O193" s="1" t="s">
        <v>165</v>
      </c>
      <c r="P193" s="11" t="e">
        <f t="shared" si="20"/>
        <v>#REF!</v>
      </c>
      <c r="Q193" s="1" t="str">
        <f>Table110[[#This Row],[Manufacturer''s Category]]</f>
        <v>Community</v>
      </c>
      <c r="S193" s="1" t="e">
        <f t="shared" si="24"/>
        <v>#REF!</v>
      </c>
    </row>
    <row r="194" spans="1:20" ht="42" customHeight="1" x14ac:dyDescent="0.3">
      <c r="A194" s="1" t="e">
        <f t="shared" ref="A194:A257" si="25">Company</f>
        <v>#REF!</v>
      </c>
      <c r="B194" s="5" t="e">
        <f t="shared" ref="B194:B257" si="26">Effectivity_Date</f>
        <v>#REF!</v>
      </c>
      <c r="C194" s="39" t="s">
        <v>1185</v>
      </c>
      <c r="D194" s="1" t="s">
        <v>1186</v>
      </c>
      <c r="E194" s="1" t="s">
        <v>55</v>
      </c>
      <c r="F194" s="38">
        <v>4840</v>
      </c>
      <c r="G194" s="7" t="str">
        <f>Table110[[#This Row],[Short Description]]</f>
        <v>IS8-215B</v>
      </c>
      <c r="H194" s="1" t="s">
        <v>1187</v>
      </c>
      <c r="I194" s="1" t="s">
        <v>1067</v>
      </c>
      <c r="J194" s="1" t="s">
        <v>608</v>
      </c>
      <c r="K194" s="1" t="e">
        <f t="shared" si="21"/>
        <v>#REF!</v>
      </c>
      <c r="L194" s="1" t="e">
        <f t="shared" si="22"/>
        <v>#REF!</v>
      </c>
      <c r="M194" s="1" t="e">
        <f t="shared" si="23"/>
        <v>#REF!</v>
      </c>
      <c r="N194" s="1" t="s">
        <v>56</v>
      </c>
      <c r="O194" s="1" t="s">
        <v>165</v>
      </c>
      <c r="P194" s="11" t="e">
        <f t="shared" ref="P194:P257" si="27">URL</f>
        <v>#REF!</v>
      </c>
      <c r="Q194" s="1" t="str">
        <f>Table110[[#This Row],[Manufacturer''s Category]]</f>
        <v>Community</v>
      </c>
      <c r="S194" s="1" t="e">
        <f t="shared" si="24"/>
        <v>#REF!</v>
      </c>
    </row>
    <row r="195" spans="1:20" ht="42" customHeight="1" x14ac:dyDescent="0.3">
      <c r="A195" s="1" t="e">
        <f t="shared" si="25"/>
        <v>#REF!</v>
      </c>
      <c r="B195" s="5" t="e">
        <f t="shared" si="26"/>
        <v>#REF!</v>
      </c>
      <c r="C195" s="39" t="s">
        <v>1188</v>
      </c>
      <c r="D195" s="1" t="s">
        <v>1189</v>
      </c>
      <c r="E195" s="1" t="s">
        <v>55</v>
      </c>
      <c r="F195" s="38" t="s">
        <v>842</v>
      </c>
      <c r="G195" s="7" t="str">
        <f>Table110[[#This Row],[Short Description]]</f>
        <v>IS8-215C</v>
      </c>
      <c r="H195" s="1" t="s">
        <v>1190</v>
      </c>
      <c r="I195" s="1" t="s">
        <v>1067</v>
      </c>
      <c r="J195" s="1" t="s">
        <v>608</v>
      </c>
      <c r="K195" s="1" t="e">
        <f t="shared" si="21"/>
        <v>#REF!</v>
      </c>
      <c r="L195" s="1" t="e">
        <f t="shared" si="22"/>
        <v>#REF!</v>
      </c>
      <c r="M195" s="1" t="e">
        <f t="shared" si="23"/>
        <v>#REF!</v>
      </c>
      <c r="N195" s="1" t="s">
        <v>56</v>
      </c>
      <c r="O195" s="1" t="s">
        <v>165</v>
      </c>
      <c r="P195" s="11" t="e">
        <f t="shared" si="27"/>
        <v>#REF!</v>
      </c>
      <c r="Q195" s="1" t="str">
        <f>Table110[[#This Row],[Manufacturer''s Category]]</f>
        <v>Community</v>
      </c>
      <c r="S195" s="1" t="e">
        <f t="shared" si="24"/>
        <v>#REF!</v>
      </c>
      <c r="T195" s="1" t="s">
        <v>844</v>
      </c>
    </row>
    <row r="196" spans="1:20" ht="42" customHeight="1" x14ac:dyDescent="0.3">
      <c r="A196" s="1" t="e">
        <f t="shared" si="25"/>
        <v>#REF!</v>
      </c>
      <c r="B196" s="5" t="e">
        <f t="shared" si="26"/>
        <v>#REF!</v>
      </c>
      <c r="C196" s="39" t="s">
        <v>1191</v>
      </c>
      <c r="D196" s="1" t="s">
        <v>1192</v>
      </c>
      <c r="E196" s="1" t="s">
        <v>55</v>
      </c>
      <c r="F196" s="38">
        <v>4840</v>
      </c>
      <c r="G196" s="7" t="str">
        <f>Table110[[#This Row],[Short Description]]</f>
        <v>IS8-215W</v>
      </c>
      <c r="H196" s="1" t="s">
        <v>1193</v>
      </c>
      <c r="I196" s="1" t="s">
        <v>1067</v>
      </c>
      <c r="J196" s="1" t="s">
        <v>608</v>
      </c>
      <c r="K196" s="1" t="e">
        <f t="shared" si="21"/>
        <v>#REF!</v>
      </c>
      <c r="L196" s="1" t="e">
        <f t="shared" si="22"/>
        <v>#REF!</v>
      </c>
      <c r="M196" s="1" t="e">
        <f t="shared" si="23"/>
        <v>#REF!</v>
      </c>
      <c r="N196" s="1" t="s">
        <v>56</v>
      </c>
      <c r="O196" s="1" t="s">
        <v>165</v>
      </c>
      <c r="P196" s="11" t="e">
        <f t="shared" si="27"/>
        <v>#REF!</v>
      </c>
      <c r="Q196" s="1" t="str">
        <f>Table110[[#This Row],[Manufacturer''s Category]]</f>
        <v>Community</v>
      </c>
      <c r="S196" s="1" t="e">
        <f t="shared" si="24"/>
        <v>#REF!</v>
      </c>
    </row>
    <row r="197" spans="1:20" ht="42" customHeight="1" x14ac:dyDescent="0.3">
      <c r="A197" s="1" t="e">
        <f t="shared" si="25"/>
        <v>#REF!</v>
      </c>
      <c r="B197" s="5" t="e">
        <f t="shared" si="26"/>
        <v>#REF!</v>
      </c>
      <c r="C197" s="39" t="s">
        <v>1194</v>
      </c>
      <c r="D197" s="1" t="s">
        <v>1195</v>
      </c>
      <c r="E197" s="1" t="s">
        <v>55</v>
      </c>
      <c r="F197" s="38">
        <v>6200</v>
      </c>
      <c r="G197" s="7" t="str">
        <f>Table110[[#This Row],[Short Description]]</f>
        <v>IS8-215WR</v>
      </c>
      <c r="H197" s="1" t="s">
        <v>1196</v>
      </c>
      <c r="I197" s="1" t="s">
        <v>1067</v>
      </c>
      <c r="J197" s="1" t="s">
        <v>608</v>
      </c>
      <c r="K197" s="1" t="e">
        <f t="shared" si="21"/>
        <v>#REF!</v>
      </c>
      <c r="L197" s="1" t="e">
        <f t="shared" si="22"/>
        <v>#REF!</v>
      </c>
      <c r="M197" s="1" t="e">
        <f t="shared" si="23"/>
        <v>#REF!</v>
      </c>
      <c r="N197" s="1" t="s">
        <v>56</v>
      </c>
      <c r="O197" s="1" t="s">
        <v>165</v>
      </c>
      <c r="P197" s="11" t="e">
        <f t="shared" si="27"/>
        <v>#REF!</v>
      </c>
      <c r="Q197" s="1" t="str">
        <f>Table110[[#This Row],[Manufacturer''s Category]]</f>
        <v>Community</v>
      </c>
      <c r="S197" s="1" t="e">
        <f t="shared" si="24"/>
        <v>#REF!</v>
      </c>
    </row>
    <row r="198" spans="1:20" ht="42" customHeight="1" x14ac:dyDescent="0.3">
      <c r="A198" s="1" t="e">
        <f t="shared" si="25"/>
        <v>#REF!</v>
      </c>
      <c r="B198" s="5" t="e">
        <f t="shared" si="26"/>
        <v>#REF!</v>
      </c>
      <c r="C198" s="39" t="s">
        <v>1197</v>
      </c>
      <c r="D198" s="1" t="s">
        <v>1198</v>
      </c>
      <c r="E198" s="1" t="s">
        <v>55</v>
      </c>
      <c r="F198" s="38">
        <v>6052</v>
      </c>
      <c r="G198" s="7" t="str">
        <f>Table110[[#This Row],[Short Description]]</f>
        <v>IS8-218B</v>
      </c>
      <c r="H198" s="1" t="s">
        <v>1199</v>
      </c>
      <c r="I198" s="1" t="s">
        <v>1067</v>
      </c>
      <c r="J198" s="1" t="s">
        <v>608</v>
      </c>
      <c r="K198" s="1" t="e">
        <f t="shared" si="21"/>
        <v>#REF!</v>
      </c>
      <c r="L198" s="1" t="e">
        <f t="shared" si="22"/>
        <v>#REF!</v>
      </c>
      <c r="M198" s="1" t="e">
        <f t="shared" si="23"/>
        <v>#REF!</v>
      </c>
      <c r="N198" s="1" t="s">
        <v>56</v>
      </c>
      <c r="O198" s="1" t="s">
        <v>165</v>
      </c>
      <c r="P198" s="11" t="e">
        <f t="shared" si="27"/>
        <v>#REF!</v>
      </c>
      <c r="Q198" s="1" t="str">
        <f>Table110[[#This Row],[Manufacturer''s Category]]</f>
        <v>Community</v>
      </c>
      <c r="S198" s="1" t="e">
        <f t="shared" si="24"/>
        <v>#REF!</v>
      </c>
    </row>
    <row r="199" spans="1:20" ht="42" customHeight="1" x14ac:dyDescent="0.3">
      <c r="A199" s="1" t="e">
        <f t="shared" si="25"/>
        <v>#REF!</v>
      </c>
      <c r="B199" s="5" t="e">
        <f t="shared" si="26"/>
        <v>#REF!</v>
      </c>
      <c r="C199" s="39" t="s">
        <v>1200</v>
      </c>
      <c r="D199" s="1" t="s">
        <v>1201</v>
      </c>
      <c r="E199" s="1" t="s">
        <v>55</v>
      </c>
      <c r="F199" s="38" t="s">
        <v>842</v>
      </c>
      <c r="G199" s="7" t="str">
        <f>Table110[[#This Row],[Short Description]]</f>
        <v>IS8-218C</v>
      </c>
      <c r="H199" s="1" t="s">
        <v>1202</v>
      </c>
      <c r="I199" s="1" t="s">
        <v>1067</v>
      </c>
      <c r="J199" s="1" t="s">
        <v>608</v>
      </c>
      <c r="K199" s="1" t="e">
        <f t="shared" si="21"/>
        <v>#REF!</v>
      </c>
      <c r="L199" s="1" t="e">
        <f t="shared" si="22"/>
        <v>#REF!</v>
      </c>
      <c r="M199" s="1" t="e">
        <f t="shared" si="23"/>
        <v>#REF!</v>
      </c>
      <c r="N199" s="1" t="s">
        <v>56</v>
      </c>
      <c r="O199" s="1" t="s">
        <v>165</v>
      </c>
      <c r="P199" s="11" t="e">
        <f t="shared" si="27"/>
        <v>#REF!</v>
      </c>
      <c r="Q199" s="1" t="str">
        <f>Table110[[#This Row],[Manufacturer''s Category]]</f>
        <v>Community</v>
      </c>
      <c r="S199" s="1" t="e">
        <f t="shared" si="24"/>
        <v>#REF!</v>
      </c>
      <c r="T199" s="1" t="s">
        <v>844</v>
      </c>
    </row>
    <row r="200" spans="1:20" ht="42" customHeight="1" x14ac:dyDescent="0.3">
      <c r="A200" s="1" t="e">
        <f t="shared" si="25"/>
        <v>#REF!</v>
      </c>
      <c r="B200" s="5" t="e">
        <f t="shared" si="26"/>
        <v>#REF!</v>
      </c>
      <c r="C200" s="39" t="s">
        <v>1203</v>
      </c>
      <c r="D200" s="1" t="s">
        <v>1204</v>
      </c>
      <c r="E200" s="1" t="s">
        <v>55</v>
      </c>
      <c r="F200" s="38">
        <v>6052</v>
      </c>
      <c r="G200" s="7" t="str">
        <f>Table110[[#This Row],[Short Description]]</f>
        <v>IS8-218W</v>
      </c>
      <c r="H200" s="1" t="s">
        <v>1205</v>
      </c>
      <c r="I200" s="1" t="s">
        <v>1067</v>
      </c>
      <c r="J200" s="1" t="s">
        <v>608</v>
      </c>
      <c r="K200" s="1" t="e">
        <f t="shared" si="21"/>
        <v>#REF!</v>
      </c>
      <c r="L200" s="1" t="e">
        <f t="shared" si="22"/>
        <v>#REF!</v>
      </c>
      <c r="M200" s="1" t="e">
        <f t="shared" si="23"/>
        <v>#REF!</v>
      </c>
      <c r="N200" s="1" t="s">
        <v>56</v>
      </c>
      <c r="O200" s="1" t="s">
        <v>165</v>
      </c>
      <c r="P200" s="11" t="e">
        <f t="shared" si="27"/>
        <v>#REF!</v>
      </c>
      <c r="Q200" s="1" t="str">
        <f>Table110[[#This Row],[Manufacturer''s Category]]</f>
        <v>Community</v>
      </c>
      <c r="S200" s="1" t="e">
        <f t="shared" si="24"/>
        <v>#REF!</v>
      </c>
    </row>
    <row r="201" spans="1:20" ht="42" customHeight="1" x14ac:dyDescent="0.3">
      <c r="A201" s="1" t="e">
        <f t="shared" si="25"/>
        <v>#REF!</v>
      </c>
      <c r="B201" s="5" t="e">
        <f t="shared" si="26"/>
        <v>#REF!</v>
      </c>
      <c r="C201" s="39" t="s">
        <v>1206</v>
      </c>
      <c r="D201" s="1" t="s">
        <v>1207</v>
      </c>
      <c r="E201" s="1" t="s">
        <v>55</v>
      </c>
      <c r="F201" s="38">
        <v>7700</v>
      </c>
      <c r="G201" s="7" t="str">
        <f>Table110[[#This Row],[Short Description]]</f>
        <v>IS8-218WR</v>
      </c>
      <c r="H201" s="1" t="s">
        <v>1208</v>
      </c>
      <c r="I201" s="1" t="s">
        <v>1067</v>
      </c>
      <c r="J201" s="1" t="s">
        <v>608</v>
      </c>
      <c r="K201" s="1" t="e">
        <f t="shared" si="21"/>
        <v>#REF!</v>
      </c>
      <c r="L201" s="1" t="e">
        <f t="shared" si="22"/>
        <v>#REF!</v>
      </c>
      <c r="M201" s="1" t="e">
        <f t="shared" si="23"/>
        <v>#REF!</v>
      </c>
      <c r="N201" s="1" t="s">
        <v>56</v>
      </c>
      <c r="O201" s="1" t="s">
        <v>165</v>
      </c>
      <c r="P201" s="11" t="e">
        <f t="shared" si="27"/>
        <v>#REF!</v>
      </c>
      <c r="Q201" s="1" t="str">
        <f>Table110[[#This Row],[Manufacturer''s Category]]</f>
        <v>Community</v>
      </c>
      <c r="S201" s="1" t="e">
        <f t="shared" si="24"/>
        <v>#REF!</v>
      </c>
    </row>
    <row r="202" spans="1:20" ht="42" customHeight="1" x14ac:dyDescent="0.3">
      <c r="A202" s="1" t="e">
        <f t="shared" si="25"/>
        <v>#REF!</v>
      </c>
      <c r="B202" s="5" t="e">
        <f t="shared" si="26"/>
        <v>#REF!</v>
      </c>
      <c r="C202" s="39" t="s">
        <v>1209</v>
      </c>
      <c r="D202" s="1" t="s">
        <v>1210</v>
      </c>
      <c r="E202" s="1" t="s">
        <v>55</v>
      </c>
      <c r="F202" s="38">
        <v>442</v>
      </c>
      <c r="G202" s="7" t="str">
        <f>Table110[[#This Row],[Short Description]]</f>
        <v>IUB0002WRG</v>
      </c>
      <c r="H202" s="1" t="s">
        <v>1211</v>
      </c>
      <c r="I202" s="1" t="s">
        <v>599</v>
      </c>
      <c r="J202" s="1" t="s">
        <v>608</v>
      </c>
      <c r="K202" s="1" t="e">
        <f t="shared" si="21"/>
        <v>#REF!</v>
      </c>
      <c r="L202" s="1" t="e">
        <f t="shared" si="22"/>
        <v>#REF!</v>
      </c>
      <c r="M202" s="1" t="e">
        <f t="shared" si="23"/>
        <v>#REF!</v>
      </c>
      <c r="N202" s="1" t="s">
        <v>56</v>
      </c>
      <c r="O202" s="1" t="s">
        <v>165</v>
      </c>
      <c r="P202" s="11" t="e">
        <f t="shared" si="27"/>
        <v>#REF!</v>
      </c>
      <c r="Q202" s="1" t="str">
        <f>Table110[[#This Row],[Manufacturer''s Category]]</f>
        <v>Community</v>
      </c>
      <c r="R202" s="24"/>
      <c r="S202" s="1" t="e">
        <f t="shared" si="24"/>
        <v>#REF!</v>
      </c>
    </row>
    <row r="203" spans="1:20" ht="42" customHeight="1" x14ac:dyDescent="0.3">
      <c r="A203" s="1" t="e">
        <f t="shared" si="25"/>
        <v>#REF!</v>
      </c>
      <c r="B203" s="5" t="e">
        <f t="shared" si="26"/>
        <v>#REF!</v>
      </c>
      <c r="C203" s="39" t="s">
        <v>1212</v>
      </c>
      <c r="D203" s="1" t="s">
        <v>1213</v>
      </c>
      <c r="E203" s="1" t="s">
        <v>55</v>
      </c>
      <c r="F203" s="38">
        <v>166</v>
      </c>
      <c r="G203" s="7" t="str">
        <f>Table110[[#This Row],[Short Description]]</f>
        <v>IUB1062B</v>
      </c>
      <c r="H203" s="1" t="s">
        <v>1214</v>
      </c>
      <c r="I203" s="1" t="s">
        <v>599</v>
      </c>
      <c r="J203" s="1" t="s">
        <v>608</v>
      </c>
      <c r="K203" s="1" t="e">
        <f t="shared" si="21"/>
        <v>#REF!</v>
      </c>
      <c r="L203" s="1" t="e">
        <f t="shared" si="22"/>
        <v>#REF!</v>
      </c>
      <c r="M203" s="1" t="e">
        <f t="shared" si="23"/>
        <v>#REF!</v>
      </c>
      <c r="N203" s="1" t="s">
        <v>75</v>
      </c>
      <c r="O203" s="1" t="s">
        <v>78</v>
      </c>
      <c r="P203" s="11" t="e">
        <f t="shared" si="27"/>
        <v>#REF!</v>
      </c>
      <c r="Q203" s="1" t="str">
        <f>Table110[[#This Row],[Manufacturer''s Category]]</f>
        <v>Community</v>
      </c>
      <c r="S203" s="1" t="e">
        <f t="shared" si="24"/>
        <v>#REF!</v>
      </c>
    </row>
    <row r="204" spans="1:20" ht="42" customHeight="1" x14ac:dyDescent="0.3">
      <c r="A204" s="1" t="e">
        <f t="shared" si="25"/>
        <v>#REF!</v>
      </c>
      <c r="B204" s="5" t="e">
        <f t="shared" si="26"/>
        <v>#REF!</v>
      </c>
      <c r="C204" s="39" t="s">
        <v>1215</v>
      </c>
      <c r="D204" s="1" t="s">
        <v>1216</v>
      </c>
      <c r="E204" s="1" t="s">
        <v>55</v>
      </c>
      <c r="F204" s="38">
        <v>166</v>
      </c>
      <c r="G204" s="7" t="str">
        <f>Table110[[#This Row],[Short Description]]</f>
        <v>IUB1062W</v>
      </c>
      <c r="H204" s="1" t="s">
        <v>1217</v>
      </c>
      <c r="I204" s="1" t="s">
        <v>599</v>
      </c>
      <c r="J204" s="1" t="s">
        <v>608</v>
      </c>
      <c r="K204" s="1" t="e">
        <f t="shared" si="21"/>
        <v>#REF!</v>
      </c>
      <c r="L204" s="1" t="e">
        <f t="shared" si="22"/>
        <v>#REF!</v>
      </c>
      <c r="M204" s="1" t="e">
        <f t="shared" si="23"/>
        <v>#REF!</v>
      </c>
      <c r="N204" s="1" t="s">
        <v>75</v>
      </c>
      <c r="O204" s="1" t="s">
        <v>78</v>
      </c>
      <c r="P204" s="11" t="e">
        <f t="shared" si="27"/>
        <v>#REF!</v>
      </c>
      <c r="Q204" s="1" t="str">
        <f>Table110[[#This Row],[Manufacturer''s Category]]</f>
        <v>Community</v>
      </c>
      <c r="S204" s="1" t="e">
        <f t="shared" si="24"/>
        <v>#REF!</v>
      </c>
    </row>
    <row r="205" spans="1:20" ht="42" customHeight="1" x14ac:dyDescent="0.3">
      <c r="A205" s="1" t="e">
        <f t="shared" si="25"/>
        <v>#REF!</v>
      </c>
      <c r="B205" s="5" t="e">
        <f t="shared" si="26"/>
        <v>#REF!</v>
      </c>
      <c r="C205" s="39" t="s">
        <v>1218</v>
      </c>
      <c r="D205" s="1" t="s">
        <v>1219</v>
      </c>
      <c r="E205" s="1" t="s">
        <v>55</v>
      </c>
      <c r="F205" s="38">
        <v>264</v>
      </c>
      <c r="G205" s="7" t="str">
        <f>Table110[[#This Row],[Short Description]]</f>
        <v>IUB1062WRG</v>
      </c>
      <c r="H205" s="1" t="s">
        <v>1220</v>
      </c>
      <c r="I205" s="1" t="s">
        <v>599</v>
      </c>
      <c r="J205" s="1" t="s">
        <v>608</v>
      </c>
      <c r="K205" s="1" t="e">
        <f t="shared" si="21"/>
        <v>#REF!</v>
      </c>
      <c r="L205" s="1" t="e">
        <f t="shared" si="22"/>
        <v>#REF!</v>
      </c>
      <c r="M205" s="1" t="e">
        <f t="shared" si="23"/>
        <v>#REF!</v>
      </c>
      <c r="N205" s="1" t="s">
        <v>75</v>
      </c>
      <c r="O205" s="1" t="s">
        <v>78</v>
      </c>
      <c r="P205" s="11" t="e">
        <f t="shared" si="27"/>
        <v>#REF!</v>
      </c>
      <c r="Q205" s="1" t="str">
        <f>Table110[[#This Row],[Manufacturer''s Category]]</f>
        <v>Community</v>
      </c>
      <c r="S205" s="1" t="e">
        <f t="shared" si="24"/>
        <v>#REF!</v>
      </c>
    </row>
    <row r="206" spans="1:20" ht="42" customHeight="1" x14ac:dyDescent="0.3">
      <c r="A206" s="1" t="e">
        <f t="shared" si="25"/>
        <v>#REF!</v>
      </c>
      <c r="B206" s="5" t="e">
        <f t="shared" si="26"/>
        <v>#REF!</v>
      </c>
      <c r="C206" s="39" t="s">
        <v>1221</v>
      </c>
      <c r="D206" s="1" t="s">
        <v>1222</v>
      </c>
      <c r="E206" s="1" t="s">
        <v>55</v>
      </c>
      <c r="F206" s="38">
        <v>194</v>
      </c>
      <c r="G206" s="7" t="str">
        <f>Table110[[#This Row],[Short Description]]</f>
        <v>IUB1082B</v>
      </c>
      <c r="H206" s="1" t="s">
        <v>1223</v>
      </c>
      <c r="I206" s="1" t="s">
        <v>599</v>
      </c>
      <c r="J206" s="1" t="s">
        <v>608</v>
      </c>
      <c r="K206" s="1" t="e">
        <f t="shared" ref="K206:K269" si="28">FOB</f>
        <v>#REF!</v>
      </c>
      <c r="L206" s="1" t="e">
        <f t="shared" ref="L206:L269" si="29">Freight</f>
        <v>#REF!</v>
      </c>
      <c r="M206" s="1" t="e">
        <f t="shared" ref="M206:M269" si="30">EnergyStar</f>
        <v>#REF!</v>
      </c>
      <c r="N206" s="1" t="s">
        <v>75</v>
      </c>
      <c r="O206" s="1" t="s">
        <v>78</v>
      </c>
      <c r="P206" s="11" t="e">
        <f t="shared" si="27"/>
        <v>#REF!</v>
      </c>
      <c r="Q206" s="1" t="str">
        <f>Table110[[#This Row],[Manufacturer''s Category]]</f>
        <v>Community</v>
      </c>
      <c r="S206" s="1" t="e">
        <f t="shared" ref="S206:S269" si="31">InfoComm_Number</f>
        <v>#REF!</v>
      </c>
    </row>
    <row r="207" spans="1:20" ht="42" customHeight="1" x14ac:dyDescent="0.3">
      <c r="A207" s="1" t="e">
        <f t="shared" si="25"/>
        <v>#REF!</v>
      </c>
      <c r="B207" s="5" t="e">
        <f t="shared" si="26"/>
        <v>#REF!</v>
      </c>
      <c r="C207" s="39" t="s">
        <v>1224</v>
      </c>
      <c r="D207" s="1" t="s">
        <v>1225</v>
      </c>
      <c r="E207" s="1" t="s">
        <v>55</v>
      </c>
      <c r="F207" s="38">
        <v>194</v>
      </c>
      <c r="G207" s="7" t="str">
        <f>Table110[[#This Row],[Short Description]]</f>
        <v>IUB1082W</v>
      </c>
      <c r="H207" s="1" t="s">
        <v>1226</v>
      </c>
      <c r="I207" s="1" t="s">
        <v>599</v>
      </c>
      <c r="J207" s="1" t="s">
        <v>608</v>
      </c>
      <c r="K207" s="1" t="e">
        <f t="shared" si="28"/>
        <v>#REF!</v>
      </c>
      <c r="L207" s="1" t="e">
        <f t="shared" si="29"/>
        <v>#REF!</v>
      </c>
      <c r="M207" s="1" t="e">
        <f t="shared" si="30"/>
        <v>#REF!</v>
      </c>
      <c r="N207" s="1" t="s">
        <v>75</v>
      </c>
      <c r="O207" s="1" t="s">
        <v>78</v>
      </c>
      <c r="P207" s="11" t="e">
        <f t="shared" si="27"/>
        <v>#REF!</v>
      </c>
      <c r="Q207" s="1" t="str">
        <f>Table110[[#This Row],[Manufacturer''s Category]]</f>
        <v>Community</v>
      </c>
      <c r="S207" s="1" t="e">
        <f t="shared" si="31"/>
        <v>#REF!</v>
      </c>
    </row>
    <row r="208" spans="1:20" ht="42" customHeight="1" x14ac:dyDescent="0.3">
      <c r="A208" s="1" t="e">
        <f t="shared" si="25"/>
        <v>#REF!</v>
      </c>
      <c r="B208" s="5" t="e">
        <f t="shared" si="26"/>
        <v>#REF!</v>
      </c>
      <c r="C208" s="39" t="s">
        <v>1227</v>
      </c>
      <c r="D208" s="1" t="s">
        <v>1228</v>
      </c>
      <c r="E208" s="1" t="s">
        <v>55</v>
      </c>
      <c r="F208" s="38">
        <v>308</v>
      </c>
      <c r="G208" s="7" t="str">
        <f>Table110[[#This Row],[Short Description]]</f>
        <v>IUB1082WRG</v>
      </c>
      <c r="H208" s="1" t="s">
        <v>1229</v>
      </c>
      <c r="I208" s="1" t="s">
        <v>599</v>
      </c>
      <c r="J208" s="1" t="s">
        <v>608</v>
      </c>
      <c r="K208" s="1" t="e">
        <f t="shared" si="28"/>
        <v>#REF!</v>
      </c>
      <c r="L208" s="1" t="e">
        <f t="shared" si="29"/>
        <v>#REF!</v>
      </c>
      <c r="M208" s="1" t="e">
        <f t="shared" si="30"/>
        <v>#REF!</v>
      </c>
      <c r="N208" s="1" t="s">
        <v>75</v>
      </c>
      <c r="O208" s="1" t="s">
        <v>78</v>
      </c>
      <c r="P208" s="11" t="e">
        <f t="shared" si="27"/>
        <v>#REF!</v>
      </c>
      <c r="Q208" s="1" t="str">
        <f>Table110[[#This Row],[Manufacturer''s Category]]</f>
        <v>Community</v>
      </c>
      <c r="S208" s="1" t="e">
        <f t="shared" si="31"/>
        <v>#REF!</v>
      </c>
    </row>
    <row r="209" spans="1:19" ht="42" customHeight="1" x14ac:dyDescent="0.3">
      <c r="A209" s="1" t="e">
        <f t="shared" si="25"/>
        <v>#REF!</v>
      </c>
      <c r="B209" s="5" t="e">
        <f t="shared" si="26"/>
        <v>#REF!</v>
      </c>
      <c r="C209" s="39" t="s">
        <v>1230</v>
      </c>
      <c r="D209" s="1" t="s">
        <v>1231</v>
      </c>
      <c r="E209" s="1" t="s">
        <v>55</v>
      </c>
      <c r="F209" s="38">
        <v>352</v>
      </c>
      <c r="G209" s="7" t="str">
        <f>Table110[[#This Row],[Short Description]]</f>
        <v>IUB1122B</v>
      </c>
      <c r="H209" s="1" t="s">
        <v>1232</v>
      </c>
      <c r="I209" s="1" t="s">
        <v>599</v>
      </c>
      <c r="J209" s="1" t="s">
        <v>608</v>
      </c>
      <c r="K209" s="1" t="e">
        <f t="shared" si="28"/>
        <v>#REF!</v>
      </c>
      <c r="L209" s="1" t="e">
        <f t="shared" si="29"/>
        <v>#REF!</v>
      </c>
      <c r="M209" s="1" t="e">
        <f t="shared" si="30"/>
        <v>#REF!</v>
      </c>
      <c r="N209" s="1" t="s">
        <v>75</v>
      </c>
      <c r="O209" s="1" t="s">
        <v>78</v>
      </c>
      <c r="P209" s="11" t="e">
        <f t="shared" si="27"/>
        <v>#REF!</v>
      </c>
      <c r="Q209" s="1" t="str">
        <f>Table110[[#This Row],[Manufacturer''s Category]]</f>
        <v>Community</v>
      </c>
      <c r="S209" s="1" t="e">
        <f t="shared" si="31"/>
        <v>#REF!</v>
      </c>
    </row>
    <row r="210" spans="1:19" ht="42" customHeight="1" x14ac:dyDescent="0.3">
      <c r="A210" s="1" t="e">
        <f t="shared" si="25"/>
        <v>#REF!</v>
      </c>
      <c r="B210" s="5" t="e">
        <f t="shared" si="26"/>
        <v>#REF!</v>
      </c>
      <c r="C210" s="39" t="s">
        <v>1233</v>
      </c>
      <c r="D210" s="1" t="s">
        <v>1234</v>
      </c>
      <c r="E210" s="1" t="s">
        <v>55</v>
      </c>
      <c r="F210" s="38">
        <v>352</v>
      </c>
      <c r="G210" s="7" t="str">
        <f>Table110[[#This Row],[Short Description]]</f>
        <v>IUB1122W</v>
      </c>
      <c r="H210" s="1" t="s">
        <v>1235</v>
      </c>
      <c r="I210" s="1" t="s">
        <v>599</v>
      </c>
      <c r="J210" s="1" t="s">
        <v>608</v>
      </c>
      <c r="K210" s="1" t="e">
        <f t="shared" si="28"/>
        <v>#REF!</v>
      </c>
      <c r="L210" s="1" t="e">
        <f t="shared" si="29"/>
        <v>#REF!</v>
      </c>
      <c r="M210" s="1" t="e">
        <f t="shared" si="30"/>
        <v>#REF!</v>
      </c>
      <c r="N210" s="1" t="s">
        <v>75</v>
      </c>
      <c r="O210" s="1" t="s">
        <v>78</v>
      </c>
      <c r="P210" s="11" t="e">
        <f t="shared" si="27"/>
        <v>#REF!</v>
      </c>
      <c r="Q210" s="1" t="str">
        <f>Table110[[#This Row],[Manufacturer''s Category]]</f>
        <v>Community</v>
      </c>
      <c r="S210" s="1" t="e">
        <f t="shared" si="31"/>
        <v>#REF!</v>
      </c>
    </row>
    <row r="211" spans="1:19" ht="42" customHeight="1" x14ac:dyDescent="0.3">
      <c r="A211" s="1" t="e">
        <f t="shared" si="25"/>
        <v>#REF!</v>
      </c>
      <c r="B211" s="5" t="e">
        <f t="shared" si="26"/>
        <v>#REF!</v>
      </c>
      <c r="C211" s="39" t="s">
        <v>1236</v>
      </c>
      <c r="D211" s="1" t="s">
        <v>1237</v>
      </c>
      <c r="E211" s="1" t="s">
        <v>55</v>
      </c>
      <c r="F211" s="38">
        <v>550</v>
      </c>
      <c r="G211" s="7" t="str">
        <f>Table110[[#This Row],[Short Description]]</f>
        <v>IUB1122WRG</v>
      </c>
      <c r="H211" s="1" t="s">
        <v>1238</v>
      </c>
      <c r="I211" s="1" t="s">
        <v>599</v>
      </c>
      <c r="J211" s="1" t="s">
        <v>608</v>
      </c>
      <c r="K211" s="1" t="e">
        <f t="shared" si="28"/>
        <v>#REF!</v>
      </c>
      <c r="L211" s="1" t="e">
        <f t="shared" si="29"/>
        <v>#REF!</v>
      </c>
      <c r="M211" s="1" t="e">
        <f t="shared" si="30"/>
        <v>#REF!</v>
      </c>
      <c r="N211" s="1" t="s">
        <v>75</v>
      </c>
      <c r="O211" s="1" t="s">
        <v>78</v>
      </c>
      <c r="P211" s="11" t="e">
        <f t="shared" si="27"/>
        <v>#REF!</v>
      </c>
      <c r="Q211" s="1" t="str">
        <f>Table110[[#This Row],[Manufacturer''s Category]]</f>
        <v>Community</v>
      </c>
      <c r="S211" s="1" t="e">
        <f t="shared" si="31"/>
        <v>#REF!</v>
      </c>
    </row>
    <row r="212" spans="1:19" ht="42" customHeight="1" x14ac:dyDescent="0.3">
      <c r="A212" s="1" t="e">
        <f t="shared" si="25"/>
        <v>#REF!</v>
      </c>
      <c r="B212" s="5" t="e">
        <f t="shared" si="26"/>
        <v>#REF!</v>
      </c>
      <c r="C212" s="39" t="s">
        <v>1239</v>
      </c>
      <c r="D212" s="1" t="s">
        <v>1240</v>
      </c>
      <c r="E212" s="1" t="s">
        <v>55</v>
      </c>
      <c r="F212" s="38">
        <v>550</v>
      </c>
      <c r="G212" s="7" t="str">
        <f>Table110[[#This Row],[Short Description]]</f>
        <v>IUB112SWRG</v>
      </c>
      <c r="H212" s="1" t="s">
        <v>1241</v>
      </c>
      <c r="I212" s="1" t="s">
        <v>599</v>
      </c>
      <c r="J212" s="1" t="s">
        <v>608</v>
      </c>
      <c r="K212" s="1" t="e">
        <f t="shared" si="28"/>
        <v>#REF!</v>
      </c>
      <c r="L212" s="1" t="e">
        <f t="shared" si="29"/>
        <v>#REF!</v>
      </c>
      <c r="M212" s="1" t="e">
        <f t="shared" si="30"/>
        <v>#REF!</v>
      </c>
      <c r="N212" s="1" t="s">
        <v>75</v>
      </c>
      <c r="O212" s="1" t="s">
        <v>78</v>
      </c>
      <c r="P212" s="11" t="e">
        <f t="shared" si="27"/>
        <v>#REF!</v>
      </c>
      <c r="Q212" s="1" t="str">
        <f>Table110[[#This Row],[Manufacturer''s Category]]</f>
        <v>Community</v>
      </c>
      <c r="S212" s="1" t="e">
        <f t="shared" si="31"/>
        <v>#REF!</v>
      </c>
    </row>
    <row r="213" spans="1:19" ht="42" customHeight="1" x14ac:dyDescent="0.3">
      <c r="A213" s="1" t="e">
        <f t="shared" si="25"/>
        <v>#REF!</v>
      </c>
      <c r="B213" s="5" t="e">
        <f t="shared" si="26"/>
        <v>#REF!</v>
      </c>
      <c r="C213" s="39" t="s">
        <v>1242</v>
      </c>
      <c r="D213" s="1" t="s">
        <v>1243</v>
      </c>
      <c r="E213" s="1" t="s">
        <v>55</v>
      </c>
      <c r="F213" s="38">
        <v>376</v>
      </c>
      <c r="G213" s="7" t="str">
        <f>Table110[[#This Row],[Short Description]]</f>
        <v>IUB1152B</v>
      </c>
      <c r="H213" s="1" t="s">
        <v>1244</v>
      </c>
      <c r="I213" s="1" t="s">
        <v>599</v>
      </c>
      <c r="J213" s="1" t="s">
        <v>608</v>
      </c>
      <c r="K213" s="1" t="e">
        <f t="shared" si="28"/>
        <v>#REF!</v>
      </c>
      <c r="L213" s="1" t="e">
        <f t="shared" si="29"/>
        <v>#REF!</v>
      </c>
      <c r="M213" s="1" t="e">
        <f t="shared" si="30"/>
        <v>#REF!</v>
      </c>
      <c r="N213" s="1" t="s">
        <v>75</v>
      </c>
      <c r="O213" s="1" t="s">
        <v>78</v>
      </c>
      <c r="P213" s="11" t="e">
        <f t="shared" si="27"/>
        <v>#REF!</v>
      </c>
      <c r="Q213" s="1" t="str">
        <f>Table110[[#This Row],[Manufacturer''s Category]]</f>
        <v>Community</v>
      </c>
      <c r="S213" s="1" t="e">
        <f t="shared" si="31"/>
        <v>#REF!</v>
      </c>
    </row>
    <row r="214" spans="1:19" ht="42" customHeight="1" x14ac:dyDescent="0.3">
      <c r="A214" s="1" t="e">
        <f t="shared" si="25"/>
        <v>#REF!</v>
      </c>
      <c r="B214" s="5" t="e">
        <f t="shared" si="26"/>
        <v>#REF!</v>
      </c>
      <c r="C214" s="39" t="s">
        <v>1245</v>
      </c>
      <c r="D214" s="1" t="s">
        <v>1246</v>
      </c>
      <c r="E214" s="1" t="s">
        <v>55</v>
      </c>
      <c r="F214" s="38">
        <v>376</v>
      </c>
      <c r="G214" s="7" t="str">
        <f>Table110[[#This Row],[Short Description]]</f>
        <v>IUB1152W</v>
      </c>
      <c r="H214" s="1" t="s">
        <v>1247</v>
      </c>
      <c r="I214" s="1" t="s">
        <v>599</v>
      </c>
      <c r="J214" s="1" t="s">
        <v>608</v>
      </c>
      <c r="K214" s="1" t="e">
        <f t="shared" si="28"/>
        <v>#REF!</v>
      </c>
      <c r="L214" s="1" t="e">
        <f t="shared" si="29"/>
        <v>#REF!</v>
      </c>
      <c r="M214" s="1" t="e">
        <f t="shared" si="30"/>
        <v>#REF!</v>
      </c>
      <c r="N214" s="1" t="s">
        <v>75</v>
      </c>
      <c r="O214" s="1" t="s">
        <v>78</v>
      </c>
      <c r="P214" s="11" t="e">
        <f t="shared" si="27"/>
        <v>#REF!</v>
      </c>
      <c r="Q214" s="1" t="str">
        <f>Table110[[#This Row],[Manufacturer''s Category]]</f>
        <v>Community</v>
      </c>
      <c r="S214" s="1" t="e">
        <f t="shared" si="31"/>
        <v>#REF!</v>
      </c>
    </row>
    <row r="215" spans="1:19" ht="42" customHeight="1" x14ac:dyDescent="0.3">
      <c r="A215" s="1" t="e">
        <f t="shared" si="25"/>
        <v>#REF!</v>
      </c>
      <c r="B215" s="5" t="e">
        <f t="shared" si="26"/>
        <v>#REF!</v>
      </c>
      <c r="C215" s="39" t="s">
        <v>1248</v>
      </c>
      <c r="D215" s="1" t="s">
        <v>1249</v>
      </c>
      <c r="E215" s="1" t="s">
        <v>55</v>
      </c>
      <c r="F215" s="38">
        <v>584</v>
      </c>
      <c r="G215" s="7" t="str">
        <f>Table110[[#This Row],[Short Description]]</f>
        <v>IUB1152WRG</v>
      </c>
      <c r="H215" s="1" t="s">
        <v>1250</v>
      </c>
      <c r="I215" s="1" t="s">
        <v>599</v>
      </c>
      <c r="J215" s="1" t="s">
        <v>608</v>
      </c>
      <c r="K215" s="1" t="e">
        <f t="shared" si="28"/>
        <v>#REF!</v>
      </c>
      <c r="L215" s="1" t="e">
        <f t="shared" si="29"/>
        <v>#REF!</v>
      </c>
      <c r="M215" s="1" t="e">
        <f t="shared" si="30"/>
        <v>#REF!</v>
      </c>
      <c r="N215" s="1" t="s">
        <v>75</v>
      </c>
      <c r="O215" s="1" t="s">
        <v>78</v>
      </c>
      <c r="P215" s="11" t="e">
        <f t="shared" si="27"/>
        <v>#REF!</v>
      </c>
      <c r="Q215" s="1" t="str">
        <f>Table110[[#This Row],[Manufacturer''s Category]]</f>
        <v>Community</v>
      </c>
      <c r="S215" s="1" t="e">
        <f t="shared" si="31"/>
        <v>#REF!</v>
      </c>
    </row>
    <row r="216" spans="1:19" ht="42" customHeight="1" x14ac:dyDescent="0.3">
      <c r="A216" s="1" t="e">
        <f t="shared" si="25"/>
        <v>#REF!</v>
      </c>
      <c r="B216" s="5" t="e">
        <f t="shared" si="26"/>
        <v>#REF!</v>
      </c>
      <c r="C216" s="39" t="s">
        <v>1251</v>
      </c>
      <c r="D216" s="1" t="s">
        <v>1252</v>
      </c>
      <c r="E216" s="1" t="s">
        <v>55</v>
      </c>
      <c r="F216" s="38">
        <v>442</v>
      </c>
      <c r="G216" s="7" t="str">
        <f>Table110[[#This Row],[Short Description]]</f>
        <v>IUB1153B</v>
      </c>
      <c r="H216" s="1" t="s">
        <v>1253</v>
      </c>
      <c r="I216" s="1" t="s">
        <v>599</v>
      </c>
      <c r="J216" s="1" t="s">
        <v>608</v>
      </c>
      <c r="K216" s="1" t="e">
        <f t="shared" si="28"/>
        <v>#REF!</v>
      </c>
      <c r="L216" s="1" t="e">
        <f t="shared" si="29"/>
        <v>#REF!</v>
      </c>
      <c r="M216" s="1" t="e">
        <f t="shared" si="30"/>
        <v>#REF!</v>
      </c>
      <c r="N216" s="1" t="s">
        <v>75</v>
      </c>
      <c r="O216" s="1" t="s">
        <v>78</v>
      </c>
      <c r="P216" s="11" t="e">
        <f t="shared" si="27"/>
        <v>#REF!</v>
      </c>
      <c r="Q216" s="1" t="str">
        <f>Table110[[#This Row],[Manufacturer''s Category]]</f>
        <v>Community</v>
      </c>
      <c r="S216" s="1" t="e">
        <f t="shared" si="31"/>
        <v>#REF!</v>
      </c>
    </row>
    <row r="217" spans="1:19" ht="42" customHeight="1" x14ac:dyDescent="0.3">
      <c r="A217" s="1" t="e">
        <f t="shared" si="25"/>
        <v>#REF!</v>
      </c>
      <c r="B217" s="5" t="e">
        <f t="shared" si="26"/>
        <v>#REF!</v>
      </c>
      <c r="C217" s="39" t="s">
        <v>1254</v>
      </c>
      <c r="D217" s="1" t="s">
        <v>1255</v>
      </c>
      <c r="E217" s="1" t="s">
        <v>55</v>
      </c>
      <c r="F217" s="38">
        <v>442</v>
      </c>
      <c r="G217" s="7" t="str">
        <f>Table110[[#This Row],[Short Description]]</f>
        <v>IUB1153W</v>
      </c>
      <c r="H217" s="1" t="s">
        <v>1256</v>
      </c>
      <c r="I217" s="1" t="s">
        <v>599</v>
      </c>
      <c r="J217" s="1" t="s">
        <v>608</v>
      </c>
      <c r="K217" s="1" t="e">
        <f t="shared" si="28"/>
        <v>#REF!</v>
      </c>
      <c r="L217" s="1" t="e">
        <f t="shared" si="29"/>
        <v>#REF!</v>
      </c>
      <c r="M217" s="1" t="e">
        <f t="shared" si="30"/>
        <v>#REF!</v>
      </c>
      <c r="N217" s="1" t="s">
        <v>75</v>
      </c>
      <c r="O217" s="1" t="s">
        <v>78</v>
      </c>
      <c r="P217" s="11" t="e">
        <f t="shared" si="27"/>
        <v>#REF!</v>
      </c>
      <c r="Q217" s="1" t="str">
        <f>Table110[[#This Row],[Manufacturer''s Category]]</f>
        <v>Community</v>
      </c>
      <c r="S217" s="1" t="e">
        <f t="shared" si="31"/>
        <v>#REF!</v>
      </c>
    </row>
    <row r="218" spans="1:19" ht="42" customHeight="1" x14ac:dyDescent="0.3">
      <c r="A218" s="1" t="e">
        <f t="shared" si="25"/>
        <v>#REF!</v>
      </c>
      <c r="B218" s="5" t="e">
        <f t="shared" si="26"/>
        <v>#REF!</v>
      </c>
      <c r="C218" s="39" t="s">
        <v>1257</v>
      </c>
      <c r="D218" s="1" t="s">
        <v>1258</v>
      </c>
      <c r="E218" s="1" t="s">
        <v>55</v>
      </c>
      <c r="F218" s="38">
        <v>638</v>
      </c>
      <c r="G218" s="7" t="str">
        <f>Table110[[#This Row],[Short Description]]</f>
        <v>IUB1153WRG</v>
      </c>
      <c r="H218" s="1" t="s">
        <v>1259</v>
      </c>
      <c r="I218" s="1" t="s">
        <v>599</v>
      </c>
      <c r="J218" s="1" t="s">
        <v>608</v>
      </c>
      <c r="K218" s="1" t="e">
        <f t="shared" si="28"/>
        <v>#REF!</v>
      </c>
      <c r="L218" s="1" t="e">
        <f t="shared" si="29"/>
        <v>#REF!</v>
      </c>
      <c r="M218" s="1" t="e">
        <f t="shared" si="30"/>
        <v>#REF!</v>
      </c>
      <c r="N218" s="1" t="s">
        <v>75</v>
      </c>
      <c r="O218" s="1" t="s">
        <v>78</v>
      </c>
      <c r="P218" s="11" t="e">
        <f t="shared" si="27"/>
        <v>#REF!</v>
      </c>
      <c r="Q218" s="1" t="str">
        <f>Table110[[#This Row],[Manufacturer''s Category]]</f>
        <v>Community</v>
      </c>
      <c r="S218" s="1" t="e">
        <f t="shared" si="31"/>
        <v>#REF!</v>
      </c>
    </row>
    <row r="219" spans="1:19" ht="42" customHeight="1" x14ac:dyDescent="0.3">
      <c r="A219" s="1" t="e">
        <f t="shared" si="25"/>
        <v>#REF!</v>
      </c>
      <c r="B219" s="5" t="e">
        <f t="shared" si="26"/>
        <v>#REF!</v>
      </c>
      <c r="C219" s="39" t="s">
        <v>1260</v>
      </c>
      <c r="D219" s="1" t="s">
        <v>1261</v>
      </c>
      <c r="E219" s="1" t="s">
        <v>55</v>
      </c>
      <c r="F219" s="38">
        <v>204</v>
      </c>
      <c r="G219" s="7" t="str">
        <f>Table110[[#This Row],[Short Description]]</f>
        <v>IUB2082B</v>
      </c>
      <c r="H219" s="1" t="s">
        <v>1262</v>
      </c>
      <c r="I219" s="1" t="s">
        <v>599</v>
      </c>
      <c r="J219" s="1" t="s">
        <v>608</v>
      </c>
      <c r="K219" s="1" t="e">
        <f t="shared" si="28"/>
        <v>#REF!</v>
      </c>
      <c r="L219" s="1" t="e">
        <f t="shared" si="29"/>
        <v>#REF!</v>
      </c>
      <c r="M219" s="1" t="e">
        <f t="shared" si="30"/>
        <v>#REF!</v>
      </c>
      <c r="N219" s="1" t="s">
        <v>75</v>
      </c>
      <c r="O219" s="1" t="s">
        <v>78</v>
      </c>
      <c r="P219" s="11" t="e">
        <f t="shared" si="27"/>
        <v>#REF!</v>
      </c>
      <c r="Q219" s="1" t="str">
        <f>Table110[[#This Row],[Manufacturer''s Category]]</f>
        <v>Community</v>
      </c>
      <c r="S219" s="1" t="e">
        <f t="shared" si="31"/>
        <v>#REF!</v>
      </c>
    </row>
    <row r="220" spans="1:19" ht="42" customHeight="1" x14ac:dyDescent="0.3">
      <c r="A220" s="1" t="e">
        <f t="shared" si="25"/>
        <v>#REF!</v>
      </c>
      <c r="B220" s="5" t="e">
        <f t="shared" si="26"/>
        <v>#REF!</v>
      </c>
      <c r="C220" s="39" t="s">
        <v>1263</v>
      </c>
      <c r="D220" s="1" t="s">
        <v>1264</v>
      </c>
      <c r="E220" s="1" t="s">
        <v>55</v>
      </c>
      <c r="F220" s="38">
        <v>204</v>
      </c>
      <c r="G220" s="7" t="str">
        <f>Table110[[#This Row],[Short Description]]</f>
        <v>IUB2082W</v>
      </c>
      <c r="H220" s="1" t="s">
        <v>1265</v>
      </c>
      <c r="I220" s="1" t="s">
        <v>599</v>
      </c>
      <c r="J220" s="1" t="s">
        <v>608</v>
      </c>
      <c r="K220" s="1" t="e">
        <f t="shared" si="28"/>
        <v>#REF!</v>
      </c>
      <c r="L220" s="1" t="e">
        <f t="shared" si="29"/>
        <v>#REF!</v>
      </c>
      <c r="M220" s="1" t="e">
        <f t="shared" si="30"/>
        <v>#REF!</v>
      </c>
      <c r="N220" s="1" t="s">
        <v>75</v>
      </c>
      <c r="O220" s="1" t="s">
        <v>78</v>
      </c>
      <c r="P220" s="11" t="e">
        <f t="shared" si="27"/>
        <v>#REF!</v>
      </c>
      <c r="Q220" s="1" t="str">
        <f>Table110[[#This Row],[Manufacturer''s Category]]</f>
        <v>Community</v>
      </c>
      <c r="S220" s="1" t="e">
        <f t="shared" si="31"/>
        <v>#REF!</v>
      </c>
    </row>
    <row r="221" spans="1:19" ht="42" customHeight="1" x14ac:dyDescent="0.3">
      <c r="A221" s="1" t="e">
        <f t="shared" si="25"/>
        <v>#REF!</v>
      </c>
      <c r="B221" s="5" t="e">
        <f t="shared" si="26"/>
        <v>#REF!</v>
      </c>
      <c r="C221" s="39" t="s">
        <v>1266</v>
      </c>
      <c r="D221" s="1" t="s">
        <v>1267</v>
      </c>
      <c r="E221" s="1" t="s">
        <v>55</v>
      </c>
      <c r="F221" s="38">
        <v>320</v>
      </c>
      <c r="G221" s="7" t="str">
        <f>Table110[[#This Row],[Short Description]]</f>
        <v>IUB2082WRG</v>
      </c>
      <c r="H221" s="1" t="s">
        <v>1268</v>
      </c>
      <c r="I221" s="1" t="s">
        <v>599</v>
      </c>
      <c r="J221" s="1" t="s">
        <v>608</v>
      </c>
      <c r="K221" s="1" t="e">
        <f t="shared" si="28"/>
        <v>#REF!</v>
      </c>
      <c r="L221" s="1" t="e">
        <f t="shared" si="29"/>
        <v>#REF!</v>
      </c>
      <c r="M221" s="1" t="e">
        <f t="shared" si="30"/>
        <v>#REF!</v>
      </c>
      <c r="N221" s="1" t="s">
        <v>75</v>
      </c>
      <c r="O221" s="1" t="s">
        <v>78</v>
      </c>
      <c r="P221" s="11" t="e">
        <f t="shared" si="27"/>
        <v>#REF!</v>
      </c>
      <c r="Q221" s="1" t="str">
        <f>Table110[[#This Row],[Manufacturer''s Category]]</f>
        <v>Community</v>
      </c>
      <c r="S221" s="1" t="e">
        <f t="shared" si="31"/>
        <v>#REF!</v>
      </c>
    </row>
    <row r="222" spans="1:19" ht="42" customHeight="1" x14ac:dyDescent="0.3">
      <c r="A222" s="1" t="e">
        <f t="shared" si="25"/>
        <v>#REF!</v>
      </c>
      <c r="B222" s="5" t="e">
        <f t="shared" si="26"/>
        <v>#REF!</v>
      </c>
      <c r="C222" s="39" t="s">
        <v>1269</v>
      </c>
      <c r="D222" s="1" t="s">
        <v>1270</v>
      </c>
      <c r="E222" s="1" t="s">
        <v>55</v>
      </c>
      <c r="F222" s="38">
        <v>4400</v>
      </c>
      <c r="G222" s="7" t="str">
        <f>Table110[[#This Row],[Short Description]]</f>
        <v>IV6-1122/05B</v>
      </c>
      <c r="H222" s="1" t="s">
        <v>1271</v>
      </c>
      <c r="I222" s="1" t="s">
        <v>1272</v>
      </c>
      <c r="J222" s="1" t="s">
        <v>608</v>
      </c>
      <c r="K222" s="1" t="e">
        <f t="shared" si="28"/>
        <v>#REF!</v>
      </c>
      <c r="L222" s="1" t="e">
        <f t="shared" si="29"/>
        <v>#REF!</v>
      </c>
      <c r="M222" s="1" t="e">
        <f t="shared" si="30"/>
        <v>#REF!</v>
      </c>
      <c r="N222" s="1" t="s">
        <v>56</v>
      </c>
      <c r="O222" s="1" t="s">
        <v>165</v>
      </c>
      <c r="P222" s="11" t="e">
        <f t="shared" si="27"/>
        <v>#REF!</v>
      </c>
      <c r="Q222" s="1" t="str">
        <f>Table110[[#This Row],[Manufacturer''s Category]]</f>
        <v>Community</v>
      </c>
      <c r="S222" s="1" t="e">
        <f t="shared" si="31"/>
        <v>#REF!</v>
      </c>
    </row>
    <row r="223" spans="1:19" ht="42" customHeight="1" x14ac:dyDescent="0.3">
      <c r="A223" s="1" t="e">
        <f t="shared" si="25"/>
        <v>#REF!</v>
      </c>
      <c r="B223" s="5" t="e">
        <f t="shared" si="26"/>
        <v>#REF!</v>
      </c>
      <c r="C223" s="39" t="s">
        <v>1273</v>
      </c>
      <c r="D223" s="1" t="s">
        <v>1274</v>
      </c>
      <c r="E223" s="1" t="s">
        <v>55</v>
      </c>
      <c r="F223" s="38">
        <v>4400</v>
      </c>
      <c r="G223" s="7" t="str">
        <f>Table110[[#This Row],[Short Description]]</f>
        <v>IV6-1122/05W</v>
      </c>
      <c r="H223" s="1" t="s">
        <v>1275</v>
      </c>
      <c r="I223" s="1" t="s">
        <v>1272</v>
      </c>
      <c r="J223" s="1" t="s">
        <v>608</v>
      </c>
      <c r="K223" s="1" t="e">
        <f t="shared" si="28"/>
        <v>#REF!</v>
      </c>
      <c r="L223" s="1" t="e">
        <f t="shared" si="29"/>
        <v>#REF!</v>
      </c>
      <c r="M223" s="1" t="e">
        <f t="shared" si="30"/>
        <v>#REF!</v>
      </c>
      <c r="N223" s="1" t="s">
        <v>56</v>
      </c>
      <c r="O223" s="1" t="s">
        <v>165</v>
      </c>
      <c r="P223" s="11" t="e">
        <f t="shared" si="27"/>
        <v>#REF!</v>
      </c>
      <c r="Q223" s="1" t="str">
        <f>Table110[[#This Row],[Manufacturer''s Category]]</f>
        <v>Community</v>
      </c>
      <c r="S223" s="1" t="e">
        <f t="shared" si="31"/>
        <v>#REF!</v>
      </c>
    </row>
    <row r="224" spans="1:19" ht="42" customHeight="1" x14ac:dyDescent="0.3">
      <c r="A224" s="1" t="e">
        <f t="shared" si="25"/>
        <v>#REF!</v>
      </c>
      <c r="B224" s="5" t="e">
        <f t="shared" si="26"/>
        <v>#REF!</v>
      </c>
      <c r="C224" s="39" t="s">
        <v>1276</v>
      </c>
      <c r="D224" s="1" t="s">
        <v>1277</v>
      </c>
      <c r="E224" s="1" t="s">
        <v>55</v>
      </c>
      <c r="F224" s="38">
        <v>4400</v>
      </c>
      <c r="G224" s="7" t="str">
        <f>Table110[[#This Row],[Short Description]]</f>
        <v>IV6-1122/15B</v>
      </c>
      <c r="H224" s="1" t="s">
        <v>1278</v>
      </c>
      <c r="I224" s="1" t="s">
        <v>1272</v>
      </c>
      <c r="J224" s="1" t="s">
        <v>608</v>
      </c>
      <c r="K224" s="1" t="e">
        <f t="shared" si="28"/>
        <v>#REF!</v>
      </c>
      <c r="L224" s="1" t="e">
        <f t="shared" si="29"/>
        <v>#REF!</v>
      </c>
      <c r="M224" s="1" t="e">
        <f t="shared" si="30"/>
        <v>#REF!</v>
      </c>
      <c r="N224" s="1" t="s">
        <v>56</v>
      </c>
      <c r="O224" s="1" t="s">
        <v>165</v>
      </c>
      <c r="P224" s="11" t="e">
        <f t="shared" si="27"/>
        <v>#REF!</v>
      </c>
      <c r="Q224" s="1" t="str">
        <f>Table110[[#This Row],[Manufacturer''s Category]]</f>
        <v>Community</v>
      </c>
      <c r="S224" s="1" t="e">
        <f t="shared" si="31"/>
        <v>#REF!</v>
      </c>
    </row>
    <row r="225" spans="1:20" ht="42" customHeight="1" x14ac:dyDescent="0.3">
      <c r="A225" s="1" t="e">
        <f t="shared" si="25"/>
        <v>#REF!</v>
      </c>
      <c r="B225" s="5" t="e">
        <f t="shared" si="26"/>
        <v>#REF!</v>
      </c>
      <c r="C225" s="39" t="s">
        <v>1279</v>
      </c>
      <c r="D225" s="1" t="s">
        <v>1280</v>
      </c>
      <c r="E225" s="1" t="s">
        <v>55</v>
      </c>
      <c r="F225" s="38">
        <v>4400</v>
      </c>
      <c r="G225" s="7" t="str">
        <f>Table110[[#This Row],[Short Description]]</f>
        <v>IV6-1122/15W</v>
      </c>
      <c r="H225" s="1" t="s">
        <v>1281</v>
      </c>
      <c r="I225" s="1" t="s">
        <v>1272</v>
      </c>
      <c r="J225" s="1" t="s">
        <v>608</v>
      </c>
      <c r="K225" s="1" t="e">
        <f t="shared" si="28"/>
        <v>#REF!</v>
      </c>
      <c r="L225" s="1" t="e">
        <f t="shared" si="29"/>
        <v>#REF!</v>
      </c>
      <c r="M225" s="1" t="e">
        <f t="shared" si="30"/>
        <v>#REF!</v>
      </c>
      <c r="N225" s="1" t="s">
        <v>56</v>
      </c>
      <c r="O225" s="1" t="s">
        <v>165</v>
      </c>
      <c r="P225" s="11" t="e">
        <f t="shared" si="27"/>
        <v>#REF!</v>
      </c>
      <c r="Q225" s="1" t="str">
        <f>Table110[[#This Row],[Manufacturer''s Category]]</f>
        <v>Community</v>
      </c>
      <c r="S225" s="1" t="e">
        <f t="shared" si="31"/>
        <v>#REF!</v>
      </c>
    </row>
    <row r="226" spans="1:20" ht="42" customHeight="1" x14ac:dyDescent="0.3">
      <c r="A226" s="1" t="e">
        <f t="shared" si="25"/>
        <v>#REF!</v>
      </c>
      <c r="B226" s="5" t="e">
        <f t="shared" si="26"/>
        <v>#REF!</v>
      </c>
      <c r="C226" s="39" t="s">
        <v>1282</v>
      </c>
      <c r="D226" s="1" t="s">
        <v>1283</v>
      </c>
      <c r="E226" s="1" t="s">
        <v>55</v>
      </c>
      <c r="F226" s="38" t="s">
        <v>842</v>
      </c>
      <c r="G226" s="7" t="str">
        <f>Table110[[#This Row],[Short Description]]</f>
        <v>IV6-1122C05</v>
      </c>
      <c r="H226" s="1" t="s">
        <v>1284</v>
      </c>
      <c r="I226" s="1" t="s">
        <v>1272</v>
      </c>
      <c r="J226" s="1" t="s">
        <v>608</v>
      </c>
      <c r="K226" s="1" t="e">
        <f t="shared" si="28"/>
        <v>#REF!</v>
      </c>
      <c r="L226" s="1" t="e">
        <f t="shared" si="29"/>
        <v>#REF!</v>
      </c>
      <c r="M226" s="1" t="e">
        <f t="shared" si="30"/>
        <v>#REF!</v>
      </c>
      <c r="N226" s="1" t="s">
        <v>56</v>
      </c>
      <c r="O226" s="1" t="s">
        <v>165</v>
      </c>
      <c r="P226" s="11" t="e">
        <f t="shared" si="27"/>
        <v>#REF!</v>
      </c>
      <c r="Q226" s="1" t="str">
        <f>Table110[[#This Row],[Manufacturer''s Category]]</f>
        <v>Community</v>
      </c>
      <c r="S226" s="1" t="e">
        <f t="shared" si="31"/>
        <v>#REF!</v>
      </c>
      <c r="T226" s="1" t="s">
        <v>844</v>
      </c>
    </row>
    <row r="227" spans="1:20" ht="42" customHeight="1" x14ac:dyDescent="0.3">
      <c r="A227" s="1" t="e">
        <f t="shared" si="25"/>
        <v>#REF!</v>
      </c>
      <c r="B227" s="5" t="e">
        <f t="shared" si="26"/>
        <v>#REF!</v>
      </c>
      <c r="C227" s="39" t="s">
        <v>1285</v>
      </c>
      <c r="D227" s="1" t="s">
        <v>1286</v>
      </c>
      <c r="E227" s="1" t="s">
        <v>55</v>
      </c>
      <c r="F227" s="38" t="s">
        <v>842</v>
      </c>
      <c r="G227" s="7" t="str">
        <f>Table110[[#This Row],[Short Description]]</f>
        <v>IV6-1122C15</v>
      </c>
      <c r="H227" s="1" t="s">
        <v>1287</v>
      </c>
      <c r="I227" s="1" t="s">
        <v>1272</v>
      </c>
      <c r="J227" s="1" t="s">
        <v>608</v>
      </c>
      <c r="K227" s="1" t="e">
        <f t="shared" si="28"/>
        <v>#REF!</v>
      </c>
      <c r="L227" s="1" t="e">
        <f t="shared" si="29"/>
        <v>#REF!</v>
      </c>
      <c r="M227" s="1" t="e">
        <f t="shared" si="30"/>
        <v>#REF!</v>
      </c>
      <c r="N227" s="1" t="s">
        <v>56</v>
      </c>
      <c r="O227" s="1" t="s">
        <v>165</v>
      </c>
      <c r="P227" s="11" t="e">
        <f t="shared" si="27"/>
        <v>#REF!</v>
      </c>
      <c r="Q227" s="1" t="str">
        <f>Table110[[#This Row],[Manufacturer''s Category]]</f>
        <v>Community</v>
      </c>
      <c r="S227" s="1" t="e">
        <f t="shared" si="31"/>
        <v>#REF!</v>
      </c>
      <c r="T227" s="1" t="s">
        <v>844</v>
      </c>
    </row>
    <row r="228" spans="1:20" ht="42" customHeight="1" x14ac:dyDescent="0.3">
      <c r="A228" s="1" t="e">
        <f t="shared" si="25"/>
        <v>#REF!</v>
      </c>
      <c r="B228" s="5" t="e">
        <f t="shared" si="26"/>
        <v>#REF!</v>
      </c>
      <c r="C228" s="39" t="s">
        <v>1288</v>
      </c>
      <c r="D228" s="1" t="s">
        <v>1289</v>
      </c>
      <c r="E228" s="1" t="s">
        <v>55</v>
      </c>
      <c r="F228" s="38">
        <v>5832</v>
      </c>
      <c r="G228" s="7" t="str">
        <f>Table110[[#This Row],[Short Description]]</f>
        <v>IV6-1122WR05</v>
      </c>
      <c r="H228" s="1" t="s">
        <v>1290</v>
      </c>
      <c r="I228" s="1" t="s">
        <v>1272</v>
      </c>
      <c r="J228" s="1" t="s">
        <v>608</v>
      </c>
      <c r="K228" s="1" t="e">
        <f t="shared" si="28"/>
        <v>#REF!</v>
      </c>
      <c r="L228" s="1" t="e">
        <f t="shared" si="29"/>
        <v>#REF!</v>
      </c>
      <c r="M228" s="1" t="e">
        <f t="shared" si="30"/>
        <v>#REF!</v>
      </c>
      <c r="N228" s="1" t="s">
        <v>56</v>
      </c>
      <c r="O228" s="1" t="s">
        <v>165</v>
      </c>
      <c r="P228" s="11" t="e">
        <f t="shared" si="27"/>
        <v>#REF!</v>
      </c>
      <c r="Q228" s="1" t="str">
        <f>Table110[[#This Row],[Manufacturer''s Category]]</f>
        <v>Community</v>
      </c>
      <c r="S228" s="1" t="e">
        <f t="shared" si="31"/>
        <v>#REF!</v>
      </c>
    </row>
    <row r="229" spans="1:20" ht="42" customHeight="1" x14ac:dyDescent="0.3">
      <c r="A229" s="1" t="e">
        <f t="shared" si="25"/>
        <v>#REF!</v>
      </c>
      <c r="B229" s="5" t="e">
        <f t="shared" si="26"/>
        <v>#REF!</v>
      </c>
      <c r="C229" s="39" t="s">
        <v>1291</v>
      </c>
      <c r="D229" s="1" t="s">
        <v>1292</v>
      </c>
      <c r="E229" s="1" t="s">
        <v>55</v>
      </c>
      <c r="F229" s="38">
        <v>5832</v>
      </c>
      <c r="G229" s="7" t="str">
        <f>Table110[[#This Row],[Short Description]]</f>
        <v>IV6-1122WR05B</v>
      </c>
      <c r="H229" s="1" t="s">
        <v>1293</v>
      </c>
      <c r="I229" s="1" t="s">
        <v>1272</v>
      </c>
      <c r="J229" s="1" t="s">
        <v>608</v>
      </c>
      <c r="K229" s="1" t="e">
        <f t="shared" si="28"/>
        <v>#REF!</v>
      </c>
      <c r="L229" s="1" t="e">
        <f t="shared" si="29"/>
        <v>#REF!</v>
      </c>
      <c r="M229" s="1" t="e">
        <f t="shared" si="30"/>
        <v>#REF!</v>
      </c>
      <c r="N229" s="1" t="s">
        <v>56</v>
      </c>
      <c r="O229" s="1" t="s">
        <v>165</v>
      </c>
      <c r="P229" s="11" t="e">
        <f t="shared" si="27"/>
        <v>#REF!</v>
      </c>
      <c r="Q229" s="1" t="str">
        <f>Table110[[#This Row],[Manufacturer''s Category]]</f>
        <v>Community</v>
      </c>
      <c r="S229" s="1" t="e">
        <f t="shared" si="31"/>
        <v>#REF!</v>
      </c>
    </row>
    <row r="230" spans="1:20" ht="42" customHeight="1" x14ac:dyDescent="0.3">
      <c r="A230" s="1" t="e">
        <f t="shared" si="25"/>
        <v>#REF!</v>
      </c>
      <c r="B230" s="5" t="e">
        <f t="shared" si="26"/>
        <v>#REF!</v>
      </c>
      <c r="C230" s="39" t="s">
        <v>1294</v>
      </c>
      <c r="D230" s="1" t="s">
        <v>1295</v>
      </c>
      <c r="E230" s="1" t="s">
        <v>55</v>
      </c>
      <c r="F230" s="38">
        <v>5832</v>
      </c>
      <c r="G230" s="7" t="str">
        <f>Table110[[#This Row],[Short Description]]</f>
        <v>IV6-1122WR05W</v>
      </c>
      <c r="H230" s="1" t="s">
        <v>1296</v>
      </c>
      <c r="I230" s="1" t="s">
        <v>1272</v>
      </c>
      <c r="J230" s="1" t="s">
        <v>608</v>
      </c>
      <c r="K230" s="1" t="e">
        <f t="shared" si="28"/>
        <v>#REF!</v>
      </c>
      <c r="L230" s="1" t="e">
        <f t="shared" si="29"/>
        <v>#REF!</v>
      </c>
      <c r="M230" s="1" t="e">
        <f t="shared" si="30"/>
        <v>#REF!</v>
      </c>
      <c r="N230" s="1" t="s">
        <v>56</v>
      </c>
      <c r="O230" s="1" t="s">
        <v>165</v>
      </c>
      <c r="P230" s="11" t="e">
        <f t="shared" si="27"/>
        <v>#REF!</v>
      </c>
      <c r="Q230" s="1" t="str">
        <f>Table110[[#This Row],[Manufacturer''s Category]]</f>
        <v>Community</v>
      </c>
      <c r="S230" s="1" t="e">
        <f t="shared" si="31"/>
        <v>#REF!</v>
      </c>
    </row>
    <row r="231" spans="1:20" ht="42" customHeight="1" x14ac:dyDescent="0.3">
      <c r="A231" s="1" t="e">
        <f t="shared" si="25"/>
        <v>#REF!</v>
      </c>
      <c r="B231" s="5" t="e">
        <f t="shared" si="26"/>
        <v>#REF!</v>
      </c>
      <c r="C231" s="39" t="s">
        <v>1297</v>
      </c>
      <c r="D231" s="1" t="s">
        <v>1298</v>
      </c>
      <c r="E231" s="1" t="s">
        <v>55</v>
      </c>
      <c r="F231" s="38">
        <v>5832</v>
      </c>
      <c r="G231" s="7" t="str">
        <f>Table110[[#This Row],[Short Description]]</f>
        <v>IV6-1122WR15</v>
      </c>
      <c r="H231" s="1" t="s">
        <v>1299</v>
      </c>
      <c r="I231" s="1" t="s">
        <v>1272</v>
      </c>
      <c r="J231" s="1" t="s">
        <v>608</v>
      </c>
      <c r="K231" s="1" t="e">
        <f t="shared" si="28"/>
        <v>#REF!</v>
      </c>
      <c r="L231" s="1" t="e">
        <f t="shared" si="29"/>
        <v>#REF!</v>
      </c>
      <c r="M231" s="1" t="e">
        <f t="shared" si="30"/>
        <v>#REF!</v>
      </c>
      <c r="N231" s="1" t="s">
        <v>56</v>
      </c>
      <c r="O231" s="1" t="s">
        <v>165</v>
      </c>
      <c r="P231" s="11" t="e">
        <f t="shared" si="27"/>
        <v>#REF!</v>
      </c>
      <c r="Q231" s="1" t="str">
        <f>Table110[[#This Row],[Manufacturer''s Category]]</f>
        <v>Community</v>
      </c>
      <c r="S231" s="1" t="e">
        <f t="shared" si="31"/>
        <v>#REF!</v>
      </c>
    </row>
    <row r="232" spans="1:20" ht="42" customHeight="1" x14ac:dyDescent="0.3">
      <c r="A232" s="1" t="e">
        <f t="shared" si="25"/>
        <v>#REF!</v>
      </c>
      <c r="B232" s="5" t="e">
        <f t="shared" si="26"/>
        <v>#REF!</v>
      </c>
      <c r="C232" s="39" t="s">
        <v>1300</v>
      </c>
      <c r="D232" s="1" t="s">
        <v>1301</v>
      </c>
      <c r="E232" s="1" t="s">
        <v>55</v>
      </c>
      <c r="F232" s="38">
        <v>5832</v>
      </c>
      <c r="G232" s="7" t="str">
        <f>Table110[[#This Row],[Short Description]]</f>
        <v>IV6-1122WR15B</v>
      </c>
      <c r="H232" s="1" t="s">
        <v>1302</v>
      </c>
      <c r="I232" s="1" t="s">
        <v>1272</v>
      </c>
      <c r="J232" s="1" t="s">
        <v>608</v>
      </c>
      <c r="K232" s="1" t="e">
        <f t="shared" si="28"/>
        <v>#REF!</v>
      </c>
      <c r="L232" s="1" t="e">
        <f t="shared" si="29"/>
        <v>#REF!</v>
      </c>
      <c r="M232" s="1" t="e">
        <f t="shared" si="30"/>
        <v>#REF!</v>
      </c>
      <c r="N232" s="1" t="s">
        <v>56</v>
      </c>
      <c r="O232" s="1" t="s">
        <v>165</v>
      </c>
      <c r="P232" s="11" t="e">
        <f t="shared" si="27"/>
        <v>#REF!</v>
      </c>
      <c r="Q232" s="1" t="str">
        <f>Table110[[#This Row],[Manufacturer''s Category]]</f>
        <v>Community</v>
      </c>
      <c r="S232" s="1" t="e">
        <f t="shared" si="31"/>
        <v>#REF!</v>
      </c>
    </row>
    <row r="233" spans="1:20" ht="42" customHeight="1" x14ac:dyDescent="0.3">
      <c r="A233" s="1" t="e">
        <f t="shared" si="25"/>
        <v>#REF!</v>
      </c>
      <c r="B233" s="5" t="e">
        <f t="shared" si="26"/>
        <v>#REF!</v>
      </c>
      <c r="C233" s="39" t="s">
        <v>1303</v>
      </c>
      <c r="D233" s="1" t="s">
        <v>1304</v>
      </c>
      <c r="E233" s="1" t="s">
        <v>55</v>
      </c>
      <c r="F233" s="38">
        <v>5832</v>
      </c>
      <c r="G233" s="7" t="str">
        <f>Table110[[#This Row],[Short Description]]</f>
        <v>IV6-1122WR15W</v>
      </c>
      <c r="H233" s="1" t="s">
        <v>1305</v>
      </c>
      <c r="I233" s="1" t="s">
        <v>1272</v>
      </c>
      <c r="J233" s="1" t="s">
        <v>608</v>
      </c>
      <c r="K233" s="1" t="e">
        <f t="shared" si="28"/>
        <v>#REF!</v>
      </c>
      <c r="L233" s="1" t="e">
        <f t="shared" si="29"/>
        <v>#REF!</v>
      </c>
      <c r="M233" s="1" t="e">
        <f t="shared" si="30"/>
        <v>#REF!</v>
      </c>
      <c r="N233" s="1" t="s">
        <v>56</v>
      </c>
      <c r="O233" s="1" t="s">
        <v>165</v>
      </c>
      <c r="P233" s="11" t="e">
        <f t="shared" si="27"/>
        <v>#REF!</v>
      </c>
      <c r="Q233" s="1" t="str">
        <f>Table110[[#This Row],[Manufacturer''s Category]]</f>
        <v>Community</v>
      </c>
      <c r="S233" s="1" t="e">
        <f t="shared" si="31"/>
        <v>#REF!</v>
      </c>
    </row>
    <row r="234" spans="1:20" ht="42" customHeight="1" x14ac:dyDescent="0.3">
      <c r="A234" s="1" t="e">
        <f t="shared" si="25"/>
        <v>#REF!</v>
      </c>
      <c r="B234" s="5" t="e">
        <f t="shared" si="26"/>
        <v>#REF!</v>
      </c>
      <c r="C234" s="39" t="s">
        <v>1306</v>
      </c>
      <c r="D234" s="1" t="s">
        <v>1307</v>
      </c>
      <c r="E234" s="1" t="s">
        <v>55</v>
      </c>
      <c r="F234" s="38">
        <v>3632</v>
      </c>
      <c r="G234" s="7" t="str">
        <f>Table110[[#This Row],[Short Description]]</f>
        <v>IV6-118SB</v>
      </c>
      <c r="H234" s="1" t="s">
        <v>1308</v>
      </c>
      <c r="I234" s="1" t="s">
        <v>1272</v>
      </c>
      <c r="J234" s="1" t="s">
        <v>608</v>
      </c>
      <c r="K234" s="1" t="e">
        <f t="shared" si="28"/>
        <v>#REF!</v>
      </c>
      <c r="L234" s="1" t="e">
        <f t="shared" si="29"/>
        <v>#REF!</v>
      </c>
      <c r="M234" s="1" t="e">
        <f t="shared" si="30"/>
        <v>#REF!</v>
      </c>
      <c r="N234" s="1" t="s">
        <v>56</v>
      </c>
      <c r="O234" s="1" t="s">
        <v>165</v>
      </c>
      <c r="P234" s="11" t="e">
        <f t="shared" si="27"/>
        <v>#REF!</v>
      </c>
      <c r="Q234" s="1" t="str">
        <f>Table110[[#This Row],[Manufacturer''s Category]]</f>
        <v>Community</v>
      </c>
      <c r="S234" s="1" t="e">
        <f t="shared" si="31"/>
        <v>#REF!</v>
      </c>
    </row>
    <row r="235" spans="1:20" ht="42" customHeight="1" x14ac:dyDescent="0.3">
      <c r="A235" s="1" t="e">
        <f t="shared" si="25"/>
        <v>#REF!</v>
      </c>
      <c r="B235" s="5" t="e">
        <f t="shared" si="26"/>
        <v>#REF!</v>
      </c>
      <c r="C235" s="39" t="s">
        <v>1309</v>
      </c>
      <c r="D235" s="1" t="s">
        <v>1310</v>
      </c>
      <c r="E235" s="7" t="s">
        <v>55</v>
      </c>
      <c r="F235" s="38" t="s">
        <v>842</v>
      </c>
      <c r="G235" s="7" t="str">
        <f>Table110[[#This Row],[Short Description]]</f>
        <v>IV6-118SC</v>
      </c>
      <c r="H235" s="1" t="s">
        <v>1311</v>
      </c>
      <c r="I235" s="1" t="s">
        <v>1272</v>
      </c>
      <c r="J235" s="7" t="s">
        <v>608</v>
      </c>
      <c r="K235" s="1" t="e">
        <f t="shared" si="28"/>
        <v>#REF!</v>
      </c>
      <c r="L235" s="1" t="e">
        <f t="shared" si="29"/>
        <v>#REF!</v>
      </c>
      <c r="M235" s="1" t="e">
        <f t="shared" si="30"/>
        <v>#REF!</v>
      </c>
      <c r="N235" s="1" t="s">
        <v>56</v>
      </c>
      <c r="O235" s="1" t="s">
        <v>165</v>
      </c>
      <c r="P235" s="11" t="e">
        <f t="shared" si="27"/>
        <v>#REF!</v>
      </c>
      <c r="Q235" s="1" t="str">
        <f>Table110[[#This Row],[Manufacturer''s Category]]</f>
        <v>Community</v>
      </c>
      <c r="R235" s="12"/>
      <c r="S235" s="1" t="e">
        <f t="shared" si="31"/>
        <v>#REF!</v>
      </c>
      <c r="T235" s="1" t="s">
        <v>844</v>
      </c>
    </row>
    <row r="236" spans="1:20" ht="42" customHeight="1" x14ac:dyDescent="0.3">
      <c r="A236" s="1" t="e">
        <f t="shared" si="25"/>
        <v>#REF!</v>
      </c>
      <c r="B236" s="5" t="e">
        <f t="shared" si="26"/>
        <v>#REF!</v>
      </c>
      <c r="C236" s="39" t="s">
        <v>1312</v>
      </c>
      <c r="D236" s="1" t="s">
        <v>1313</v>
      </c>
      <c r="E236" s="7" t="s">
        <v>55</v>
      </c>
      <c r="F236" s="38">
        <v>3632</v>
      </c>
      <c r="G236" s="7" t="str">
        <f>Table110[[#This Row],[Short Description]]</f>
        <v>IV6-118SW</v>
      </c>
      <c r="H236" s="1" t="s">
        <v>1314</v>
      </c>
      <c r="I236" s="1" t="s">
        <v>1272</v>
      </c>
      <c r="J236" s="7" t="s">
        <v>608</v>
      </c>
      <c r="K236" s="1" t="e">
        <f t="shared" si="28"/>
        <v>#REF!</v>
      </c>
      <c r="L236" s="1" t="e">
        <f t="shared" si="29"/>
        <v>#REF!</v>
      </c>
      <c r="M236" s="1" t="e">
        <f t="shared" si="30"/>
        <v>#REF!</v>
      </c>
      <c r="N236" s="1" t="s">
        <v>56</v>
      </c>
      <c r="O236" s="1" t="s">
        <v>165</v>
      </c>
      <c r="P236" s="11" t="e">
        <f t="shared" si="27"/>
        <v>#REF!</v>
      </c>
      <c r="Q236" s="1" t="str">
        <f>Table110[[#This Row],[Manufacturer''s Category]]</f>
        <v>Community</v>
      </c>
      <c r="R236" s="12"/>
      <c r="S236" s="1" t="e">
        <f t="shared" si="31"/>
        <v>#REF!</v>
      </c>
    </row>
    <row r="237" spans="1:20" ht="42" customHeight="1" x14ac:dyDescent="0.3">
      <c r="A237" s="1" t="e">
        <f t="shared" si="25"/>
        <v>#REF!</v>
      </c>
      <c r="B237" s="5" t="e">
        <f t="shared" si="26"/>
        <v>#REF!</v>
      </c>
      <c r="C237" s="39" t="s">
        <v>1315</v>
      </c>
      <c r="D237" s="1" t="s">
        <v>1316</v>
      </c>
      <c r="E237" s="7" t="s">
        <v>55</v>
      </c>
      <c r="F237" s="38">
        <v>5610</v>
      </c>
      <c r="G237" s="7" t="str">
        <f>Table110[[#This Row],[Short Description]]</f>
        <v>IV6-118SWR</v>
      </c>
      <c r="H237" s="1" t="s">
        <v>1317</v>
      </c>
      <c r="I237" s="1" t="s">
        <v>1272</v>
      </c>
      <c r="J237" s="7" t="s">
        <v>608</v>
      </c>
      <c r="K237" s="1" t="e">
        <f t="shared" si="28"/>
        <v>#REF!</v>
      </c>
      <c r="L237" s="1" t="e">
        <f t="shared" si="29"/>
        <v>#REF!</v>
      </c>
      <c r="M237" s="1" t="e">
        <f t="shared" si="30"/>
        <v>#REF!</v>
      </c>
      <c r="N237" s="1" t="s">
        <v>56</v>
      </c>
      <c r="O237" s="1" t="s">
        <v>165</v>
      </c>
      <c r="P237" s="11" t="e">
        <f t="shared" si="27"/>
        <v>#REF!</v>
      </c>
      <c r="Q237" s="1" t="str">
        <f>Table110[[#This Row],[Manufacturer''s Category]]</f>
        <v>Community</v>
      </c>
      <c r="R237" s="12"/>
      <c r="S237" s="1" t="e">
        <f t="shared" si="31"/>
        <v>#REF!</v>
      </c>
    </row>
    <row r="238" spans="1:20" ht="42" customHeight="1" x14ac:dyDescent="0.3">
      <c r="A238" s="1" t="e">
        <f t="shared" si="25"/>
        <v>#REF!</v>
      </c>
      <c r="B238" s="5" t="e">
        <f t="shared" si="26"/>
        <v>#REF!</v>
      </c>
      <c r="C238" s="39" t="s">
        <v>1318</v>
      </c>
      <c r="D238" s="1" t="s">
        <v>1319</v>
      </c>
      <c r="E238" s="7" t="s">
        <v>55</v>
      </c>
      <c r="F238" s="38">
        <v>5610</v>
      </c>
      <c r="G238" s="7" t="str">
        <f>Table110[[#This Row],[Short Description]]</f>
        <v>IV6-118SWRB</v>
      </c>
      <c r="H238" s="1" t="s">
        <v>1320</v>
      </c>
      <c r="I238" s="1" t="s">
        <v>1272</v>
      </c>
      <c r="J238" s="7" t="s">
        <v>608</v>
      </c>
      <c r="K238" s="1" t="e">
        <f t="shared" si="28"/>
        <v>#REF!</v>
      </c>
      <c r="L238" s="1" t="e">
        <f t="shared" si="29"/>
        <v>#REF!</v>
      </c>
      <c r="M238" s="1" t="e">
        <f t="shared" si="30"/>
        <v>#REF!</v>
      </c>
      <c r="N238" s="1" t="s">
        <v>56</v>
      </c>
      <c r="O238" s="1" t="s">
        <v>165</v>
      </c>
      <c r="P238" s="11" t="e">
        <f t="shared" si="27"/>
        <v>#REF!</v>
      </c>
      <c r="Q238" s="1" t="str">
        <f>Table110[[#This Row],[Manufacturer''s Category]]</f>
        <v>Community</v>
      </c>
      <c r="R238" s="12"/>
      <c r="S238" s="1" t="e">
        <f t="shared" si="31"/>
        <v>#REF!</v>
      </c>
    </row>
    <row r="239" spans="1:20" ht="42" customHeight="1" x14ac:dyDescent="0.3">
      <c r="A239" s="1" t="e">
        <f t="shared" si="25"/>
        <v>#REF!</v>
      </c>
      <c r="B239" s="5" t="e">
        <f t="shared" si="26"/>
        <v>#REF!</v>
      </c>
      <c r="C239" s="39" t="s">
        <v>1321</v>
      </c>
      <c r="D239" s="1" t="s">
        <v>1322</v>
      </c>
      <c r="E239" s="7" t="s">
        <v>55</v>
      </c>
      <c r="F239" s="38">
        <v>5610</v>
      </c>
      <c r="G239" s="7" t="str">
        <f>Table110[[#This Row],[Short Description]]</f>
        <v>IV6-118SWRW</v>
      </c>
      <c r="H239" s="1" t="s">
        <v>1323</v>
      </c>
      <c r="I239" s="1" t="s">
        <v>1272</v>
      </c>
      <c r="J239" s="7" t="s">
        <v>608</v>
      </c>
      <c r="K239" s="1" t="e">
        <f t="shared" si="28"/>
        <v>#REF!</v>
      </c>
      <c r="L239" s="1" t="e">
        <f t="shared" si="29"/>
        <v>#REF!</v>
      </c>
      <c r="M239" s="1" t="e">
        <f t="shared" si="30"/>
        <v>#REF!</v>
      </c>
      <c r="N239" s="1" t="s">
        <v>56</v>
      </c>
      <c r="O239" s="1" t="s">
        <v>165</v>
      </c>
      <c r="P239" s="11" t="e">
        <f t="shared" si="27"/>
        <v>#REF!</v>
      </c>
      <c r="Q239" s="1" t="str">
        <f>Table110[[#This Row],[Manufacturer''s Category]]</f>
        <v>Community</v>
      </c>
      <c r="R239" s="12"/>
      <c r="S239" s="1" t="e">
        <f t="shared" si="31"/>
        <v>#REF!</v>
      </c>
    </row>
    <row r="240" spans="1:20" ht="42" customHeight="1" x14ac:dyDescent="0.3">
      <c r="A240" s="1" t="e">
        <f t="shared" si="25"/>
        <v>#REF!</v>
      </c>
      <c r="B240" s="5" t="e">
        <f t="shared" si="26"/>
        <v>#REF!</v>
      </c>
      <c r="C240" s="39" t="s">
        <v>1324</v>
      </c>
      <c r="D240" s="1" t="s">
        <v>1325</v>
      </c>
      <c r="E240" s="7" t="s">
        <v>55</v>
      </c>
      <c r="F240" s="38">
        <v>2862</v>
      </c>
      <c r="G240" s="7" t="str">
        <f>Table110[[#This Row],[Short Description]]</f>
        <v>IV6-GP-AF</v>
      </c>
      <c r="H240" s="1" t="s">
        <v>1326</v>
      </c>
      <c r="I240" s="1" t="s">
        <v>599</v>
      </c>
      <c r="J240" s="7" t="s">
        <v>608</v>
      </c>
      <c r="K240" s="1" t="e">
        <f t="shared" si="28"/>
        <v>#REF!</v>
      </c>
      <c r="L240" s="1" t="e">
        <f t="shared" si="29"/>
        <v>#REF!</v>
      </c>
      <c r="M240" s="1" t="e">
        <f t="shared" si="30"/>
        <v>#REF!</v>
      </c>
      <c r="N240" s="1" t="s">
        <v>56</v>
      </c>
      <c r="O240" s="1" t="s">
        <v>165</v>
      </c>
      <c r="P240" s="11" t="e">
        <f t="shared" si="27"/>
        <v>#REF!</v>
      </c>
      <c r="Q240" s="1" t="str">
        <f>Table110[[#This Row],[Manufacturer''s Category]]</f>
        <v>Community</v>
      </c>
      <c r="R240" s="12"/>
      <c r="S240" s="1" t="e">
        <f t="shared" si="31"/>
        <v>#REF!</v>
      </c>
    </row>
    <row r="241" spans="1:19" ht="42" customHeight="1" x14ac:dyDescent="0.3">
      <c r="A241" s="1" t="e">
        <f t="shared" si="25"/>
        <v>#REF!</v>
      </c>
      <c r="B241" s="5" t="e">
        <f t="shared" si="26"/>
        <v>#REF!</v>
      </c>
      <c r="C241" s="39" t="s">
        <v>1327</v>
      </c>
      <c r="D241" s="1" t="s">
        <v>1328</v>
      </c>
      <c r="E241" s="7" t="s">
        <v>55</v>
      </c>
      <c r="F241" s="38">
        <v>2862</v>
      </c>
      <c r="G241" s="7" t="str">
        <f>Table110[[#This Row],[Short Description]]</f>
        <v>IV6-GP-AFW</v>
      </c>
      <c r="H241" s="1" t="s">
        <v>1329</v>
      </c>
      <c r="I241" s="1" t="s">
        <v>599</v>
      </c>
      <c r="J241" s="7" t="s">
        <v>608</v>
      </c>
      <c r="K241" s="1" t="e">
        <f t="shared" si="28"/>
        <v>#REF!</v>
      </c>
      <c r="L241" s="1" t="e">
        <f t="shared" si="29"/>
        <v>#REF!</v>
      </c>
      <c r="M241" s="1" t="e">
        <f t="shared" si="30"/>
        <v>#REF!</v>
      </c>
      <c r="N241" s="1" t="s">
        <v>56</v>
      </c>
      <c r="O241" s="1" t="s">
        <v>165</v>
      </c>
      <c r="P241" s="11" t="e">
        <f t="shared" si="27"/>
        <v>#REF!</v>
      </c>
      <c r="Q241" s="1" t="str">
        <f>Table110[[#This Row],[Manufacturer''s Category]]</f>
        <v>Community</v>
      </c>
      <c r="R241" s="12"/>
      <c r="S241" s="1" t="e">
        <f t="shared" si="31"/>
        <v>#REF!</v>
      </c>
    </row>
    <row r="242" spans="1:19" ht="42" customHeight="1" x14ac:dyDescent="0.3">
      <c r="A242" s="1" t="e">
        <f t="shared" si="25"/>
        <v>#REF!</v>
      </c>
      <c r="B242" s="5" t="e">
        <f t="shared" si="26"/>
        <v>#REF!</v>
      </c>
      <c r="C242" s="39" t="s">
        <v>1330</v>
      </c>
      <c r="D242" s="1" t="s">
        <v>1331</v>
      </c>
      <c r="E242" s="7" t="s">
        <v>55</v>
      </c>
      <c r="F242" s="38">
        <v>1156</v>
      </c>
      <c r="G242" s="7" t="str">
        <f>Table110[[#This Row],[Short Description]]</f>
        <v>IV6-LAF-PBB</v>
      </c>
      <c r="H242" s="1" t="s">
        <v>1332</v>
      </c>
      <c r="I242" s="1" t="s">
        <v>599</v>
      </c>
      <c r="J242" s="7" t="s">
        <v>608</v>
      </c>
      <c r="K242" s="1" t="e">
        <f t="shared" si="28"/>
        <v>#REF!</v>
      </c>
      <c r="L242" s="1" t="e">
        <f t="shared" si="29"/>
        <v>#REF!</v>
      </c>
      <c r="M242" s="1" t="e">
        <f t="shared" si="30"/>
        <v>#REF!</v>
      </c>
      <c r="N242" s="1" t="s">
        <v>56</v>
      </c>
      <c r="O242" s="1" t="s">
        <v>165</v>
      </c>
      <c r="P242" s="11" t="e">
        <f t="shared" si="27"/>
        <v>#REF!</v>
      </c>
      <c r="Q242" s="1" t="str">
        <f>Table110[[#This Row],[Manufacturer''s Category]]</f>
        <v>Community</v>
      </c>
      <c r="R242" s="12"/>
      <c r="S242" s="1" t="e">
        <f t="shared" si="31"/>
        <v>#REF!</v>
      </c>
    </row>
    <row r="243" spans="1:19" ht="42" customHeight="1" x14ac:dyDescent="0.3">
      <c r="A243" s="1" t="e">
        <f t="shared" si="25"/>
        <v>#REF!</v>
      </c>
      <c r="B243" s="5" t="e">
        <f t="shared" si="26"/>
        <v>#REF!</v>
      </c>
      <c r="C243" s="39" t="s">
        <v>1333</v>
      </c>
      <c r="D243" s="1" t="s">
        <v>1334</v>
      </c>
      <c r="E243" s="7" t="s">
        <v>55</v>
      </c>
      <c r="F243" s="38">
        <v>1156</v>
      </c>
      <c r="G243" s="7" t="str">
        <f>Table110[[#This Row],[Short Description]]</f>
        <v>IV6-LAF-PBBW</v>
      </c>
      <c r="H243" s="1" t="s">
        <v>1335</v>
      </c>
      <c r="I243" s="1" t="s">
        <v>599</v>
      </c>
      <c r="J243" s="7" t="s">
        <v>608</v>
      </c>
      <c r="K243" s="1" t="e">
        <f t="shared" si="28"/>
        <v>#REF!</v>
      </c>
      <c r="L243" s="1" t="e">
        <f t="shared" si="29"/>
        <v>#REF!</v>
      </c>
      <c r="M243" s="1" t="e">
        <f t="shared" si="30"/>
        <v>#REF!</v>
      </c>
      <c r="N243" s="1" t="s">
        <v>56</v>
      </c>
      <c r="O243" s="1" t="s">
        <v>165</v>
      </c>
      <c r="P243" s="11" t="e">
        <f t="shared" si="27"/>
        <v>#REF!</v>
      </c>
      <c r="Q243" s="1" t="str">
        <f>Table110[[#This Row],[Manufacturer''s Category]]</f>
        <v>Community</v>
      </c>
      <c r="R243" s="12"/>
      <c r="S243" s="1" t="e">
        <f t="shared" si="31"/>
        <v>#REF!</v>
      </c>
    </row>
    <row r="244" spans="1:19" ht="42" customHeight="1" x14ac:dyDescent="0.3">
      <c r="A244" s="1" t="e">
        <f t="shared" si="25"/>
        <v>#REF!</v>
      </c>
      <c r="B244" s="5" t="e">
        <f t="shared" si="26"/>
        <v>#REF!</v>
      </c>
      <c r="C244" s="39" t="s">
        <v>1336</v>
      </c>
      <c r="D244" s="1" t="s">
        <v>1337</v>
      </c>
      <c r="E244" s="7" t="s">
        <v>55</v>
      </c>
      <c r="F244" s="38">
        <v>364</v>
      </c>
      <c r="G244" s="7" t="str">
        <f>Table110[[#This Row],[Short Description]]</f>
        <v>IV6-LAU</v>
      </c>
      <c r="H244" s="1" t="s">
        <v>1338</v>
      </c>
      <c r="I244" s="1" t="s">
        <v>599</v>
      </c>
      <c r="J244" s="7" t="s">
        <v>608</v>
      </c>
      <c r="K244" s="1" t="e">
        <f t="shared" si="28"/>
        <v>#REF!</v>
      </c>
      <c r="L244" s="1" t="e">
        <f t="shared" si="29"/>
        <v>#REF!</v>
      </c>
      <c r="M244" s="1" t="e">
        <f t="shared" si="30"/>
        <v>#REF!</v>
      </c>
      <c r="N244" s="1" t="s">
        <v>75</v>
      </c>
      <c r="O244" s="1" t="s">
        <v>78</v>
      </c>
      <c r="P244" s="11" t="e">
        <f t="shared" si="27"/>
        <v>#REF!</v>
      </c>
      <c r="Q244" s="1" t="str">
        <f>Table110[[#This Row],[Manufacturer''s Category]]</f>
        <v>Community</v>
      </c>
      <c r="R244" s="12"/>
      <c r="S244" s="1" t="e">
        <f t="shared" si="31"/>
        <v>#REF!</v>
      </c>
    </row>
    <row r="245" spans="1:19" ht="42" customHeight="1" x14ac:dyDescent="0.3">
      <c r="A245" s="1" t="e">
        <f t="shared" si="25"/>
        <v>#REF!</v>
      </c>
      <c r="B245" s="5" t="e">
        <f t="shared" si="26"/>
        <v>#REF!</v>
      </c>
      <c r="C245" s="39" t="s">
        <v>1339</v>
      </c>
      <c r="D245" s="1" t="s">
        <v>1340</v>
      </c>
      <c r="E245" s="7" t="s">
        <v>55</v>
      </c>
      <c r="F245" s="38">
        <v>364</v>
      </c>
      <c r="G245" s="7" t="str">
        <f>Table110[[#This Row],[Short Description]]</f>
        <v>IV6-LAUW</v>
      </c>
      <c r="H245" s="1" t="s">
        <v>1341</v>
      </c>
      <c r="I245" s="1" t="s">
        <v>599</v>
      </c>
      <c r="J245" s="7" t="s">
        <v>608</v>
      </c>
      <c r="K245" s="1" t="e">
        <f t="shared" si="28"/>
        <v>#REF!</v>
      </c>
      <c r="L245" s="1" t="e">
        <f t="shared" si="29"/>
        <v>#REF!</v>
      </c>
      <c r="M245" s="1" t="e">
        <f t="shared" si="30"/>
        <v>#REF!</v>
      </c>
      <c r="N245" s="1" t="s">
        <v>75</v>
      </c>
      <c r="O245" s="1" t="s">
        <v>78</v>
      </c>
      <c r="P245" s="11" t="e">
        <f t="shared" si="27"/>
        <v>#REF!</v>
      </c>
      <c r="Q245" s="1" t="str">
        <f>Table110[[#This Row],[Manufacturer''s Category]]</f>
        <v>Community</v>
      </c>
      <c r="R245" s="12"/>
      <c r="S245" s="1" t="e">
        <f t="shared" si="31"/>
        <v>#REF!</v>
      </c>
    </row>
    <row r="246" spans="1:19" ht="42" customHeight="1" x14ac:dyDescent="0.3">
      <c r="A246" s="1" t="e">
        <f t="shared" si="25"/>
        <v>#REF!</v>
      </c>
      <c r="B246" s="5" t="e">
        <f t="shared" si="26"/>
        <v>#REF!</v>
      </c>
      <c r="C246" s="39" t="s">
        <v>1342</v>
      </c>
      <c r="D246" s="1" t="s">
        <v>1343</v>
      </c>
      <c r="E246" s="7" t="s">
        <v>55</v>
      </c>
      <c r="F246" s="38">
        <v>172</v>
      </c>
      <c r="G246" s="7" t="str">
        <f>Table110[[#This Row],[Short Description]]</f>
        <v>IV6-S1</v>
      </c>
      <c r="H246" s="1" t="s">
        <v>1344</v>
      </c>
      <c r="I246" s="1" t="s">
        <v>599</v>
      </c>
      <c r="J246" s="7" t="s">
        <v>608</v>
      </c>
      <c r="K246" s="1" t="e">
        <f t="shared" si="28"/>
        <v>#REF!</v>
      </c>
      <c r="L246" s="1" t="e">
        <f t="shared" si="29"/>
        <v>#REF!</v>
      </c>
      <c r="M246" s="1" t="e">
        <f t="shared" si="30"/>
        <v>#REF!</v>
      </c>
      <c r="N246" s="1" t="s">
        <v>56</v>
      </c>
      <c r="O246" s="1" t="s">
        <v>165</v>
      </c>
      <c r="P246" s="11" t="e">
        <f t="shared" si="27"/>
        <v>#REF!</v>
      </c>
      <c r="Q246" s="1" t="str">
        <f>Table110[[#This Row],[Manufacturer''s Category]]</f>
        <v>Community</v>
      </c>
      <c r="R246" s="12"/>
      <c r="S246" s="1" t="e">
        <f t="shared" si="31"/>
        <v>#REF!</v>
      </c>
    </row>
    <row r="247" spans="1:19" ht="42" customHeight="1" x14ac:dyDescent="0.3">
      <c r="A247" s="1" t="e">
        <f t="shared" si="25"/>
        <v>#REF!</v>
      </c>
      <c r="B247" s="5" t="e">
        <f t="shared" si="26"/>
        <v>#REF!</v>
      </c>
      <c r="C247" s="39" t="s">
        <v>1345</v>
      </c>
      <c r="D247" s="1" t="s">
        <v>1346</v>
      </c>
      <c r="E247" s="1" t="s">
        <v>55</v>
      </c>
      <c r="F247" s="38">
        <v>172</v>
      </c>
      <c r="G247" s="7" t="str">
        <f>Table110[[#This Row],[Short Description]]</f>
        <v>IV6-S2</v>
      </c>
      <c r="H247" s="1" t="s">
        <v>1347</v>
      </c>
      <c r="I247" s="1" t="s">
        <v>599</v>
      </c>
      <c r="J247" s="1" t="s">
        <v>608</v>
      </c>
      <c r="K247" s="1" t="e">
        <f t="shared" si="28"/>
        <v>#REF!</v>
      </c>
      <c r="L247" s="1" t="e">
        <f t="shared" si="29"/>
        <v>#REF!</v>
      </c>
      <c r="M247" s="1" t="e">
        <f t="shared" si="30"/>
        <v>#REF!</v>
      </c>
      <c r="N247" s="1" t="s">
        <v>56</v>
      </c>
      <c r="O247" s="1" t="s">
        <v>165</v>
      </c>
      <c r="P247" s="11" t="e">
        <f t="shared" si="27"/>
        <v>#REF!</v>
      </c>
      <c r="Q247" s="1" t="str">
        <f>Table110[[#This Row],[Manufacturer''s Category]]</f>
        <v>Community</v>
      </c>
      <c r="S247" s="1" t="e">
        <f t="shared" si="31"/>
        <v>#REF!</v>
      </c>
    </row>
    <row r="248" spans="1:19" ht="42" customHeight="1" x14ac:dyDescent="0.3">
      <c r="A248" s="1" t="e">
        <f t="shared" si="25"/>
        <v>#REF!</v>
      </c>
      <c r="B248" s="5" t="e">
        <f t="shared" si="26"/>
        <v>#REF!</v>
      </c>
      <c r="C248" s="39" t="s">
        <v>1348</v>
      </c>
      <c r="D248" s="1" t="s">
        <v>1349</v>
      </c>
      <c r="E248" s="1" t="s">
        <v>55</v>
      </c>
      <c r="F248" s="38">
        <v>172</v>
      </c>
      <c r="G248" s="7" t="str">
        <f>Table110[[#This Row],[Short Description]]</f>
        <v>IV6-S2W</v>
      </c>
      <c r="H248" s="1" t="s">
        <v>1350</v>
      </c>
      <c r="I248" s="1" t="s">
        <v>599</v>
      </c>
      <c r="J248" s="1" t="s">
        <v>608</v>
      </c>
      <c r="K248" s="1" t="e">
        <f t="shared" si="28"/>
        <v>#REF!</v>
      </c>
      <c r="L248" s="1" t="e">
        <f t="shared" si="29"/>
        <v>#REF!</v>
      </c>
      <c r="M248" s="1" t="e">
        <f t="shared" si="30"/>
        <v>#REF!</v>
      </c>
      <c r="N248" s="1" t="s">
        <v>56</v>
      </c>
      <c r="O248" s="1" t="s">
        <v>165</v>
      </c>
      <c r="P248" s="11" t="e">
        <f t="shared" si="27"/>
        <v>#REF!</v>
      </c>
      <c r="Q248" s="1" t="str">
        <f>Table110[[#This Row],[Manufacturer''s Category]]</f>
        <v>Community</v>
      </c>
      <c r="S248" s="1" t="e">
        <f t="shared" si="31"/>
        <v>#REF!</v>
      </c>
    </row>
    <row r="249" spans="1:19" ht="42" customHeight="1" x14ac:dyDescent="0.3">
      <c r="A249" s="1" t="e">
        <f t="shared" si="25"/>
        <v>#REF!</v>
      </c>
      <c r="B249" s="5" t="e">
        <f t="shared" si="26"/>
        <v>#REF!</v>
      </c>
      <c r="C249" s="39" t="s">
        <v>1351</v>
      </c>
      <c r="D249" s="1" t="s">
        <v>1352</v>
      </c>
      <c r="E249" s="1" t="s">
        <v>55</v>
      </c>
      <c r="F249" s="38">
        <v>172</v>
      </c>
      <c r="G249" s="7" t="str">
        <f>Table110[[#This Row],[Short Description]]</f>
        <v>IV6-S3</v>
      </c>
      <c r="H249" s="1" t="s">
        <v>1353</v>
      </c>
      <c r="I249" s="1" t="s">
        <v>599</v>
      </c>
      <c r="J249" s="1" t="s">
        <v>608</v>
      </c>
      <c r="K249" s="1" t="e">
        <f t="shared" si="28"/>
        <v>#REF!</v>
      </c>
      <c r="L249" s="1" t="e">
        <f t="shared" si="29"/>
        <v>#REF!</v>
      </c>
      <c r="M249" s="1" t="e">
        <f t="shared" si="30"/>
        <v>#REF!</v>
      </c>
      <c r="N249" s="1" t="s">
        <v>56</v>
      </c>
      <c r="O249" s="1" t="s">
        <v>165</v>
      </c>
      <c r="P249" s="11" t="e">
        <f t="shared" si="27"/>
        <v>#REF!</v>
      </c>
      <c r="Q249" s="1" t="str">
        <f>Table110[[#This Row],[Manufacturer''s Category]]</f>
        <v>Community</v>
      </c>
      <c r="S249" s="1" t="e">
        <f t="shared" si="31"/>
        <v>#REF!</v>
      </c>
    </row>
    <row r="250" spans="1:19" ht="42" customHeight="1" x14ac:dyDescent="0.3">
      <c r="A250" s="1" t="e">
        <f t="shared" si="25"/>
        <v>#REF!</v>
      </c>
      <c r="B250" s="5" t="e">
        <f t="shared" si="26"/>
        <v>#REF!</v>
      </c>
      <c r="C250" s="39" t="s">
        <v>1354</v>
      </c>
      <c r="D250" s="1" t="s">
        <v>1355</v>
      </c>
      <c r="E250" s="1" t="s">
        <v>55</v>
      </c>
      <c r="F250" s="38">
        <v>172</v>
      </c>
      <c r="G250" s="7" t="str">
        <f>Table110[[#This Row],[Short Description]]</f>
        <v>IV6-S3W</v>
      </c>
      <c r="H250" s="1" t="s">
        <v>1356</v>
      </c>
      <c r="I250" s="1" t="s">
        <v>599</v>
      </c>
      <c r="J250" s="1" t="s">
        <v>608</v>
      </c>
      <c r="K250" s="1" t="e">
        <f t="shared" si="28"/>
        <v>#REF!</v>
      </c>
      <c r="L250" s="1" t="e">
        <f t="shared" si="29"/>
        <v>#REF!</v>
      </c>
      <c r="M250" s="1" t="e">
        <f t="shared" si="30"/>
        <v>#REF!</v>
      </c>
      <c r="N250" s="1" t="s">
        <v>56</v>
      </c>
      <c r="O250" s="1" t="s">
        <v>165</v>
      </c>
      <c r="P250" s="11" t="e">
        <f t="shared" si="27"/>
        <v>#REF!</v>
      </c>
      <c r="Q250" s="1" t="str">
        <f>Table110[[#This Row],[Manufacturer''s Category]]</f>
        <v>Community</v>
      </c>
      <c r="S250" s="1" t="e">
        <f t="shared" si="31"/>
        <v>#REF!</v>
      </c>
    </row>
    <row r="251" spans="1:19" ht="42" customHeight="1" x14ac:dyDescent="0.3">
      <c r="A251" s="1" t="e">
        <f t="shared" si="25"/>
        <v>#REF!</v>
      </c>
      <c r="B251" s="5" t="e">
        <f t="shared" si="26"/>
        <v>#REF!</v>
      </c>
      <c r="C251" s="39" t="s">
        <v>1357</v>
      </c>
      <c r="D251" s="1" t="s">
        <v>1358</v>
      </c>
      <c r="E251" s="1" t="s">
        <v>55</v>
      </c>
      <c r="F251" s="38">
        <v>3962</v>
      </c>
      <c r="G251" s="7" t="str">
        <f>Table110[[#This Row],[Short Description]]</f>
        <v>IV6-SB-AF</v>
      </c>
      <c r="H251" s="1" t="s">
        <v>1359</v>
      </c>
      <c r="I251" s="1" t="s">
        <v>599</v>
      </c>
      <c r="J251" s="1" t="s">
        <v>608</v>
      </c>
      <c r="K251" s="1" t="e">
        <f t="shared" si="28"/>
        <v>#REF!</v>
      </c>
      <c r="L251" s="1" t="e">
        <f t="shared" si="29"/>
        <v>#REF!</v>
      </c>
      <c r="M251" s="1" t="e">
        <f t="shared" si="30"/>
        <v>#REF!</v>
      </c>
      <c r="N251" s="1" t="s">
        <v>56</v>
      </c>
      <c r="O251" s="1" t="s">
        <v>165</v>
      </c>
      <c r="P251" s="11" t="e">
        <f t="shared" si="27"/>
        <v>#REF!</v>
      </c>
      <c r="Q251" s="1" t="str">
        <f>Table110[[#This Row],[Manufacturer''s Category]]</f>
        <v>Community</v>
      </c>
      <c r="S251" s="1" t="e">
        <f t="shared" si="31"/>
        <v>#REF!</v>
      </c>
    </row>
    <row r="252" spans="1:19" ht="42" customHeight="1" x14ac:dyDescent="0.3">
      <c r="A252" s="1" t="e">
        <f t="shared" si="25"/>
        <v>#REF!</v>
      </c>
      <c r="B252" s="5" t="e">
        <f t="shared" si="26"/>
        <v>#REF!</v>
      </c>
      <c r="C252" s="39" t="s">
        <v>1360</v>
      </c>
      <c r="D252" s="1" t="s">
        <v>1361</v>
      </c>
      <c r="E252" s="1" t="s">
        <v>55</v>
      </c>
      <c r="F252" s="38">
        <v>3962</v>
      </c>
      <c r="G252" s="7" t="str">
        <f>Table110[[#This Row],[Short Description]]</f>
        <v>IV6-SB-AFW</v>
      </c>
      <c r="H252" s="1" t="s">
        <v>1362</v>
      </c>
      <c r="I252" s="1" t="s">
        <v>599</v>
      </c>
      <c r="J252" s="1" t="s">
        <v>608</v>
      </c>
      <c r="K252" s="1" t="e">
        <f t="shared" si="28"/>
        <v>#REF!</v>
      </c>
      <c r="L252" s="1" t="e">
        <f t="shared" si="29"/>
        <v>#REF!</v>
      </c>
      <c r="M252" s="1" t="e">
        <f t="shared" si="30"/>
        <v>#REF!</v>
      </c>
      <c r="N252" s="1" t="s">
        <v>56</v>
      </c>
      <c r="O252" s="1" t="s">
        <v>165</v>
      </c>
      <c r="P252" s="11" t="e">
        <f t="shared" si="27"/>
        <v>#REF!</v>
      </c>
      <c r="Q252" s="1" t="str">
        <f>Table110[[#This Row],[Manufacturer''s Category]]</f>
        <v>Community</v>
      </c>
      <c r="S252" s="1" t="e">
        <f t="shared" si="31"/>
        <v>#REF!</v>
      </c>
    </row>
    <row r="253" spans="1:19" ht="42" customHeight="1" x14ac:dyDescent="0.3">
      <c r="A253" s="1" t="e">
        <f t="shared" si="25"/>
        <v>#REF!</v>
      </c>
      <c r="B253" s="5" t="e">
        <f t="shared" si="26"/>
        <v>#REF!</v>
      </c>
      <c r="C253" s="39" t="s">
        <v>1363</v>
      </c>
      <c r="D253" s="1" t="s">
        <v>1364</v>
      </c>
      <c r="E253" s="1" t="s">
        <v>55</v>
      </c>
      <c r="F253" s="38">
        <v>166</v>
      </c>
      <c r="G253" s="7" t="str">
        <f>Table110[[#This Row],[Short Description]]</f>
        <v>IVY1082B</v>
      </c>
      <c r="H253" s="1" t="s">
        <v>1365</v>
      </c>
      <c r="I253" s="1" t="s">
        <v>599</v>
      </c>
      <c r="J253" s="1" t="s">
        <v>608</v>
      </c>
      <c r="K253" s="1" t="e">
        <f t="shared" si="28"/>
        <v>#REF!</v>
      </c>
      <c r="L253" s="1" t="e">
        <f t="shared" si="29"/>
        <v>#REF!</v>
      </c>
      <c r="M253" s="1" t="e">
        <f t="shared" si="30"/>
        <v>#REF!</v>
      </c>
      <c r="N253" s="1" t="s">
        <v>56</v>
      </c>
      <c r="O253" s="1" t="s">
        <v>165</v>
      </c>
      <c r="P253" s="11" t="e">
        <f t="shared" si="27"/>
        <v>#REF!</v>
      </c>
      <c r="Q253" s="1" t="str">
        <f>Table110[[#This Row],[Manufacturer''s Category]]</f>
        <v>Community</v>
      </c>
      <c r="S253" s="1" t="e">
        <f t="shared" si="31"/>
        <v>#REF!</v>
      </c>
    </row>
    <row r="254" spans="1:19" ht="42" customHeight="1" x14ac:dyDescent="0.3">
      <c r="A254" s="1" t="e">
        <f t="shared" si="25"/>
        <v>#REF!</v>
      </c>
      <c r="B254" s="5" t="e">
        <f t="shared" si="26"/>
        <v>#REF!</v>
      </c>
      <c r="C254" s="39" t="s">
        <v>1366</v>
      </c>
      <c r="D254" s="1" t="s">
        <v>1367</v>
      </c>
      <c r="E254" s="1" t="s">
        <v>55</v>
      </c>
      <c r="F254" s="38">
        <v>166</v>
      </c>
      <c r="G254" s="7" t="str">
        <f>Table110[[#This Row],[Short Description]]</f>
        <v>IVY1082W</v>
      </c>
      <c r="H254" s="1" t="s">
        <v>1368</v>
      </c>
      <c r="I254" s="1" t="s">
        <v>599</v>
      </c>
      <c r="J254" s="1" t="s">
        <v>608</v>
      </c>
      <c r="K254" s="1" t="e">
        <f t="shared" si="28"/>
        <v>#REF!</v>
      </c>
      <c r="L254" s="1" t="e">
        <f t="shared" si="29"/>
        <v>#REF!</v>
      </c>
      <c r="M254" s="1" t="e">
        <f t="shared" si="30"/>
        <v>#REF!</v>
      </c>
      <c r="N254" s="1" t="s">
        <v>56</v>
      </c>
      <c r="O254" s="1" t="s">
        <v>165</v>
      </c>
      <c r="P254" s="11" t="e">
        <f t="shared" si="27"/>
        <v>#REF!</v>
      </c>
      <c r="Q254" s="1" t="str">
        <f>Table110[[#This Row],[Manufacturer''s Category]]</f>
        <v>Community</v>
      </c>
      <c r="S254" s="1" t="e">
        <f t="shared" si="31"/>
        <v>#REF!</v>
      </c>
    </row>
    <row r="255" spans="1:19" ht="42" customHeight="1" x14ac:dyDescent="0.3">
      <c r="A255" s="1" t="e">
        <f t="shared" si="25"/>
        <v>#REF!</v>
      </c>
      <c r="B255" s="5" t="e">
        <f t="shared" si="26"/>
        <v>#REF!</v>
      </c>
      <c r="C255" s="39" t="s">
        <v>1369</v>
      </c>
      <c r="D255" s="1" t="s">
        <v>1370</v>
      </c>
      <c r="E255" s="1" t="s">
        <v>55</v>
      </c>
      <c r="F255" s="38">
        <v>376</v>
      </c>
      <c r="G255" s="7" t="str">
        <f>Table110[[#This Row],[Short Description]]</f>
        <v>IVY1122B</v>
      </c>
      <c r="H255" s="1" t="s">
        <v>1371</v>
      </c>
      <c r="I255" s="1" t="s">
        <v>599</v>
      </c>
      <c r="J255" s="1" t="s">
        <v>608</v>
      </c>
      <c r="K255" s="1" t="e">
        <f t="shared" si="28"/>
        <v>#REF!</v>
      </c>
      <c r="L255" s="1" t="e">
        <f t="shared" si="29"/>
        <v>#REF!</v>
      </c>
      <c r="M255" s="1" t="e">
        <f t="shared" si="30"/>
        <v>#REF!</v>
      </c>
      <c r="N255" s="1" t="s">
        <v>56</v>
      </c>
      <c r="O255" s="1" t="s">
        <v>165</v>
      </c>
      <c r="P255" s="11" t="e">
        <f t="shared" si="27"/>
        <v>#REF!</v>
      </c>
      <c r="Q255" s="1" t="str">
        <f>Table110[[#This Row],[Manufacturer''s Category]]</f>
        <v>Community</v>
      </c>
      <c r="S255" s="1" t="e">
        <f t="shared" si="31"/>
        <v>#REF!</v>
      </c>
    </row>
    <row r="256" spans="1:19" ht="42" customHeight="1" x14ac:dyDescent="0.3">
      <c r="A256" s="1" t="e">
        <f t="shared" si="25"/>
        <v>#REF!</v>
      </c>
      <c r="B256" s="5" t="e">
        <f t="shared" si="26"/>
        <v>#REF!</v>
      </c>
      <c r="C256" s="39" t="s">
        <v>1372</v>
      </c>
      <c r="D256" s="1" t="s">
        <v>1373</v>
      </c>
      <c r="E256" s="1" t="s">
        <v>55</v>
      </c>
      <c r="F256" s="38">
        <v>376</v>
      </c>
      <c r="G256" s="7" t="str">
        <f>Table110[[#This Row],[Short Description]]</f>
        <v>IVY1122W</v>
      </c>
      <c r="H256" s="1" t="s">
        <v>1374</v>
      </c>
      <c r="I256" s="1" t="s">
        <v>599</v>
      </c>
      <c r="J256" s="1" t="s">
        <v>608</v>
      </c>
      <c r="K256" s="1" t="e">
        <f t="shared" si="28"/>
        <v>#REF!</v>
      </c>
      <c r="L256" s="1" t="e">
        <f t="shared" si="29"/>
        <v>#REF!</v>
      </c>
      <c r="M256" s="1" t="e">
        <f t="shared" si="30"/>
        <v>#REF!</v>
      </c>
      <c r="N256" s="1" t="s">
        <v>56</v>
      </c>
      <c r="O256" s="1" t="s">
        <v>165</v>
      </c>
      <c r="P256" s="11" t="e">
        <f t="shared" si="27"/>
        <v>#REF!</v>
      </c>
      <c r="Q256" s="1" t="str">
        <f>Table110[[#This Row],[Manufacturer''s Category]]</f>
        <v>Community</v>
      </c>
      <c r="S256" s="1" t="e">
        <f t="shared" si="31"/>
        <v>#REF!</v>
      </c>
    </row>
    <row r="257" spans="1:19" ht="42" customHeight="1" x14ac:dyDescent="0.3">
      <c r="A257" s="1" t="e">
        <f t="shared" si="25"/>
        <v>#REF!</v>
      </c>
      <c r="B257" s="5" t="e">
        <f t="shared" si="26"/>
        <v>#REF!</v>
      </c>
      <c r="C257" s="39" t="s">
        <v>1375</v>
      </c>
      <c r="D257" s="1" t="s">
        <v>1376</v>
      </c>
      <c r="E257" s="1" t="s">
        <v>55</v>
      </c>
      <c r="F257" s="38">
        <v>408</v>
      </c>
      <c r="G257" s="7" t="str">
        <f>Table110[[#This Row],[Short Description]]</f>
        <v>IVY1152B</v>
      </c>
      <c r="H257" s="1" t="s">
        <v>1377</v>
      </c>
      <c r="I257" s="1" t="s">
        <v>599</v>
      </c>
      <c r="J257" s="1" t="s">
        <v>608</v>
      </c>
      <c r="K257" s="1" t="e">
        <f t="shared" si="28"/>
        <v>#REF!</v>
      </c>
      <c r="L257" s="1" t="e">
        <f t="shared" si="29"/>
        <v>#REF!</v>
      </c>
      <c r="M257" s="1" t="e">
        <f t="shared" si="30"/>
        <v>#REF!</v>
      </c>
      <c r="N257" s="1" t="s">
        <v>56</v>
      </c>
      <c r="O257" s="1" t="s">
        <v>165</v>
      </c>
      <c r="P257" s="11" t="e">
        <f t="shared" si="27"/>
        <v>#REF!</v>
      </c>
      <c r="Q257" s="1" t="str">
        <f>Table110[[#This Row],[Manufacturer''s Category]]</f>
        <v>Community</v>
      </c>
      <c r="S257" s="1" t="e">
        <f t="shared" si="31"/>
        <v>#REF!</v>
      </c>
    </row>
    <row r="258" spans="1:19" ht="42" customHeight="1" x14ac:dyDescent="0.3">
      <c r="A258" s="1" t="e">
        <f t="shared" ref="A258:A321" si="32">Company</f>
        <v>#REF!</v>
      </c>
      <c r="B258" s="5" t="e">
        <f t="shared" ref="B258:B321" si="33">Effectivity_Date</f>
        <v>#REF!</v>
      </c>
      <c r="C258" s="39" t="s">
        <v>1378</v>
      </c>
      <c r="D258" s="1" t="s">
        <v>1379</v>
      </c>
      <c r="E258" s="1" t="s">
        <v>55</v>
      </c>
      <c r="F258" s="38">
        <v>408</v>
      </c>
      <c r="G258" s="7" t="str">
        <f>Table110[[#This Row],[Short Description]]</f>
        <v>IVY1152W</v>
      </c>
      <c r="H258" s="1" t="s">
        <v>1380</v>
      </c>
      <c r="I258" s="1" t="s">
        <v>599</v>
      </c>
      <c r="J258" s="1" t="s">
        <v>608</v>
      </c>
      <c r="K258" s="1" t="e">
        <f t="shared" si="28"/>
        <v>#REF!</v>
      </c>
      <c r="L258" s="1" t="e">
        <f t="shared" si="29"/>
        <v>#REF!</v>
      </c>
      <c r="M258" s="1" t="e">
        <f t="shared" si="30"/>
        <v>#REF!</v>
      </c>
      <c r="N258" s="1" t="s">
        <v>56</v>
      </c>
      <c r="O258" s="1" t="s">
        <v>165</v>
      </c>
      <c r="P258" s="11" t="e">
        <f t="shared" ref="P258:P321" si="34">URL</f>
        <v>#REF!</v>
      </c>
      <c r="Q258" s="1" t="str">
        <f>Table110[[#This Row],[Manufacturer''s Category]]</f>
        <v>Community</v>
      </c>
      <c r="S258" s="1" t="e">
        <f t="shared" si="31"/>
        <v>#REF!</v>
      </c>
    </row>
    <row r="259" spans="1:19" ht="42" customHeight="1" x14ac:dyDescent="0.3">
      <c r="A259" s="1" t="e">
        <f t="shared" si="32"/>
        <v>#REF!</v>
      </c>
      <c r="B259" s="5" t="e">
        <f t="shared" si="33"/>
        <v>#REF!</v>
      </c>
      <c r="C259" s="39" t="s">
        <v>1381</v>
      </c>
      <c r="D259" s="1" t="s">
        <v>1382</v>
      </c>
      <c r="E259" s="1" t="s">
        <v>55</v>
      </c>
      <c r="F259" s="38">
        <v>464</v>
      </c>
      <c r="G259" s="7" t="str">
        <f>Table110[[#This Row],[Short Description]]</f>
        <v>IVY1153B</v>
      </c>
      <c r="H259" s="1" t="s">
        <v>1383</v>
      </c>
      <c r="I259" s="1" t="s">
        <v>599</v>
      </c>
      <c r="J259" s="1" t="s">
        <v>608</v>
      </c>
      <c r="K259" s="1" t="e">
        <f t="shared" si="28"/>
        <v>#REF!</v>
      </c>
      <c r="L259" s="1" t="e">
        <f t="shared" si="29"/>
        <v>#REF!</v>
      </c>
      <c r="M259" s="1" t="e">
        <f t="shared" si="30"/>
        <v>#REF!</v>
      </c>
      <c r="N259" s="1" t="s">
        <v>56</v>
      </c>
      <c r="O259" s="1" t="s">
        <v>165</v>
      </c>
      <c r="P259" s="11" t="e">
        <f t="shared" si="34"/>
        <v>#REF!</v>
      </c>
      <c r="Q259" s="1" t="str">
        <f>Table110[[#This Row],[Manufacturer''s Category]]</f>
        <v>Community</v>
      </c>
      <c r="S259" s="1" t="e">
        <f t="shared" si="31"/>
        <v>#REF!</v>
      </c>
    </row>
    <row r="260" spans="1:19" ht="42" customHeight="1" x14ac:dyDescent="0.3">
      <c r="A260" s="1" t="e">
        <f t="shared" si="32"/>
        <v>#REF!</v>
      </c>
      <c r="B260" s="5" t="e">
        <f t="shared" si="33"/>
        <v>#REF!</v>
      </c>
      <c r="C260" s="39" t="s">
        <v>1384</v>
      </c>
      <c r="D260" s="1" t="s">
        <v>1385</v>
      </c>
      <c r="E260" s="1" t="s">
        <v>55</v>
      </c>
      <c r="F260" s="38">
        <v>464</v>
      </c>
      <c r="G260" s="7" t="str">
        <f>Table110[[#This Row],[Short Description]]</f>
        <v>IVY1153W</v>
      </c>
      <c r="H260" s="1" t="s">
        <v>1386</v>
      </c>
      <c r="I260" s="1" t="s">
        <v>599</v>
      </c>
      <c r="J260" s="1" t="s">
        <v>608</v>
      </c>
      <c r="K260" s="1" t="e">
        <f t="shared" si="28"/>
        <v>#REF!</v>
      </c>
      <c r="L260" s="1" t="e">
        <f t="shared" si="29"/>
        <v>#REF!</v>
      </c>
      <c r="M260" s="1" t="e">
        <f t="shared" si="30"/>
        <v>#REF!</v>
      </c>
      <c r="N260" s="1" t="s">
        <v>56</v>
      </c>
      <c r="O260" s="1" t="s">
        <v>165</v>
      </c>
      <c r="P260" s="11" t="e">
        <f t="shared" si="34"/>
        <v>#REF!</v>
      </c>
      <c r="Q260" s="1" t="str">
        <f>Table110[[#This Row],[Manufacturer''s Category]]</f>
        <v>Community</v>
      </c>
      <c r="S260" s="1" t="e">
        <f t="shared" si="31"/>
        <v>#REF!</v>
      </c>
    </row>
    <row r="261" spans="1:19" ht="42" customHeight="1" x14ac:dyDescent="0.3">
      <c r="A261" s="1" t="e">
        <f t="shared" si="32"/>
        <v>#REF!</v>
      </c>
      <c r="B261" s="5" t="e">
        <f t="shared" si="33"/>
        <v>#REF!</v>
      </c>
      <c r="C261" s="39" t="s">
        <v>1387</v>
      </c>
      <c r="D261" s="1" t="s">
        <v>1388</v>
      </c>
      <c r="E261" s="1" t="s">
        <v>55</v>
      </c>
      <c r="F261" s="38">
        <v>194</v>
      </c>
      <c r="G261" s="7" t="str">
        <f>Table110[[#This Row],[Short Description]]</f>
        <v>IVY2082B</v>
      </c>
      <c r="H261" s="1" t="s">
        <v>1389</v>
      </c>
      <c r="I261" s="1" t="s">
        <v>599</v>
      </c>
      <c r="J261" s="1" t="s">
        <v>608</v>
      </c>
      <c r="K261" s="1" t="e">
        <f t="shared" si="28"/>
        <v>#REF!</v>
      </c>
      <c r="L261" s="1" t="e">
        <f t="shared" si="29"/>
        <v>#REF!</v>
      </c>
      <c r="M261" s="1" t="e">
        <f t="shared" si="30"/>
        <v>#REF!</v>
      </c>
      <c r="N261" s="1" t="s">
        <v>56</v>
      </c>
      <c r="O261" s="1" t="s">
        <v>165</v>
      </c>
      <c r="P261" s="11" t="e">
        <f t="shared" si="34"/>
        <v>#REF!</v>
      </c>
      <c r="Q261" s="1" t="str">
        <f>Table110[[#This Row],[Manufacturer''s Category]]</f>
        <v>Community</v>
      </c>
      <c r="S261" s="1" t="e">
        <f t="shared" si="31"/>
        <v>#REF!</v>
      </c>
    </row>
    <row r="262" spans="1:19" ht="42" customHeight="1" x14ac:dyDescent="0.3">
      <c r="A262" s="1" t="e">
        <f t="shared" si="32"/>
        <v>#REF!</v>
      </c>
      <c r="B262" s="5" t="e">
        <f t="shared" si="33"/>
        <v>#REF!</v>
      </c>
      <c r="C262" s="39" t="s">
        <v>1390</v>
      </c>
      <c r="D262" s="1" t="s">
        <v>1391</v>
      </c>
      <c r="E262" s="1" t="s">
        <v>55</v>
      </c>
      <c r="F262" s="38">
        <v>194</v>
      </c>
      <c r="G262" s="7" t="str">
        <f>Table110[[#This Row],[Short Description]]</f>
        <v>IVY2082W</v>
      </c>
      <c r="H262" s="1" t="s">
        <v>1392</v>
      </c>
      <c r="I262" s="1" t="s">
        <v>599</v>
      </c>
      <c r="J262" s="1" t="s">
        <v>608</v>
      </c>
      <c r="K262" s="1" t="e">
        <f t="shared" si="28"/>
        <v>#REF!</v>
      </c>
      <c r="L262" s="1" t="e">
        <f t="shared" si="29"/>
        <v>#REF!</v>
      </c>
      <c r="M262" s="1" t="e">
        <f t="shared" si="30"/>
        <v>#REF!</v>
      </c>
      <c r="N262" s="1" t="s">
        <v>56</v>
      </c>
      <c r="O262" s="1" t="s">
        <v>165</v>
      </c>
      <c r="P262" s="11" t="e">
        <f t="shared" si="34"/>
        <v>#REF!</v>
      </c>
      <c r="Q262" s="1" t="str">
        <f>Table110[[#This Row],[Manufacturer''s Category]]</f>
        <v>Community</v>
      </c>
      <c r="S262" s="1" t="e">
        <f t="shared" si="31"/>
        <v>#REF!</v>
      </c>
    </row>
    <row r="263" spans="1:19" ht="42" customHeight="1" x14ac:dyDescent="0.3">
      <c r="A263" s="1" t="e">
        <f t="shared" si="32"/>
        <v>#REF!</v>
      </c>
      <c r="B263" s="5" t="e">
        <f t="shared" si="33"/>
        <v>#REF!</v>
      </c>
      <c r="C263" s="2" t="s">
        <v>1393</v>
      </c>
      <c r="D263" s="1" t="s">
        <v>1394</v>
      </c>
      <c r="E263" s="1" t="s">
        <v>55</v>
      </c>
      <c r="F263" s="38">
        <v>4400</v>
      </c>
      <c r="G263" s="7" t="str">
        <f>Table110[[#This Row],[Short Description]]</f>
        <v>LVH-900AFB</v>
      </c>
      <c r="H263" s="1" t="s">
        <v>1395</v>
      </c>
      <c r="I263" s="1" t="s">
        <v>599</v>
      </c>
      <c r="J263" s="1" t="s">
        <v>608</v>
      </c>
      <c r="K263" s="1" t="e">
        <f t="shared" si="28"/>
        <v>#REF!</v>
      </c>
      <c r="L263" s="1" t="e">
        <f t="shared" si="29"/>
        <v>#REF!</v>
      </c>
      <c r="M263" s="1" t="e">
        <f t="shared" si="30"/>
        <v>#REF!</v>
      </c>
      <c r="N263" s="1" t="s">
        <v>56</v>
      </c>
      <c r="O263" s="1" t="s">
        <v>165</v>
      </c>
      <c r="P263" s="11" t="e">
        <f t="shared" si="34"/>
        <v>#REF!</v>
      </c>
      <c r="Q263" s="1" t="str">
        <f>Table110[[#This Row],[Manufacturer''s Category]]</f>
        <v>Community</v>
      </c>
      <c r="S263" s="1" t="e">
        <f t="shared" si="31"/>
        <v>#REF!</v>
      </c>
    </row>
    <row r="264" spans="1:19" ht="42" customHeight="1" x14ac:dyDescent="0.3">
      <c r="A264" s="1" t="e">
        <f t="shared" si="32"/>
        <v>#REF!</v>
      </c>
      <c r="B264" s="5" t="e">
        <f t="shared" si="33"/>
        <v>#REF!</v>
      </c>
      <c r="C264" s="2" t="s">
        <v>1396</v>
      </c>
      <c r="D264" s="1" t="s">
        <v>1397</v>
      </c>
      <c r="E264" s="1" t="s">
        <v>55</v>
      </c>
      <c r="F264" s="38">
        <v>4400</v>
      </c>
      <c r="G264" s="7" t="str">
        <f>Table110[[#This Row],[Short Description]]</f>
        <v>LVH-900AFW</v>
      </c>
      <c r="H264" s="1" t="s">
        <v>1398</v>
      </c>
      <c r="I264" s="1" t="s">
        <v>599</v>
      </c>
      <c r="J264" s="1" t="s">
        <v>608</v>
      </c>
      <c r="K264" s="1" t="e">
        <f t="shared" si="28"/>
        <v>#REF!</v>
      </c>
      <c r="L264" s="1" t="e">
        <f t="shared" si="29"/>
        <v>#REF!</v>
      </c>
      <c r="M264" s="1" t="e">
        <f t="shared" si="30"/>
        <v>#REF!</v>
      </c>
      <c r="N264" s="1" t="s">
        <v>56</v>
      </c>
      <c r="O264" s="1" t="s">
        <v>165</v>
      </c>
      <c r="P264" s="11" t="e">
        <f t="shared" si="34"/>
        <v>#REF!</v>
      </c>
      <c r="Q264" s="1" t="str">
        <f>Table110[[#This Row],[Manufacturer''s Category]]</f>
        <v>Community</v>
      </c>
      <c r="S264" s="1" t="e">
        <f t="shared" si="31"/>
        <v>#REF!</v>
      </c>
    </row>
    <row r="265" spans="1:19" ht="42" customHeight="1" x14ac:dyDescent="0.3">
      <c r="A265" s="1" t="e">
        <f t="shared" si="32"/>
        <v>#REF!</v>
      </c>
      <c r="B265" s="5" t="e">
        <f t="shared" si="33"/>
        <v>#REF!</v>
      </c>
      <c r="C265" s="2" t="s">
        <v>1399</v>
      </c>
      <c r="D265" s="1" t="s">
        <v>1400</v>
      </c>
      <c r="E265" s="1" t="s">
        <v>55</v>
      </c>
      <c r="F265" s="38">
        <v>298</v>
      </c>
      <c r="G265" s="7" t="str">
        <f>Table110[[#This Row],[Short Description]]</f>
        <v>LVH-900ASPTP</v>
      </c>
      <c r="H265" s="1" t="s">
        <v>1401</v>
      </c>
      <c r="I265" s="1" t="s">
        <v>599</v>
      </c>
      <c r="J265" s="1" t="s">
        <v>608</v>
      </c>
      <c r="K265" s="1" t="e">
        <f t="shared" si="28"/>
        <v>#REF!</v>
      </c>
      <c r="L265" s="1" t="e">
        <f t="shared" si="29"/>
        <v>#REF!</v>
      </c>
      <c r="M265" s="1" t="e">
        <f t="shared" si="30"/>
        <v>#REF!</v>
      </c>
      <c r="N265" s="1" t="s">
        <v>56</v>
      </c>
      <c r="O265" s="1" t="s">
        <v>165</v>
      </c>
      <c r="P265" s="11" t="e">
        <f t="shared" si="34"/>
        <v>#REF!</v>
      </c>
      <c r="Q265" s="1" t="str">
        <f>Table110[[#This Row],[Manufacturer''s Category]]</f>
        <v>Community</v>
      </c>
      <c r="S265" s="1" t="e">
        <f t="shared" si="31"/>
        <v>#REF!</v>
      </c>
    </row>
    <row r="266" spans="1:19" ht="42" customHeight="1" x14ac:dyDescent="0.3">
      <c r="A266" s="1" t="e">
        <f t="shared" si="32"/>
        <v>#REF!</v>
      </c>
      <c r="B266" s="5" t="e">
        <f t="shared" si="33"/>
        <v>#REF!</v>
      </c>
      <c r="C266" s="2" t="s">
        <v>1402</v>
      </c>
      <c r="D266" s="1" t="s">
        <v>1403</v>
      </c>
      <c r="E266" s="1" t="s">
        <v>55</v>
      </c>
      <c r="F266" s="38">
        <v>2200</v>
      </c>
      <c r="G266" s="7" t="str">
        <f>Table110[[#This Row],[Short Description]]</f>
        <v>LVH-900PBB</v>
      </c>
      <c r="H266" s="1" t="s">
        <v>1404</v>
      </c>
      <c r="I266" s="1" t="s">
        <v>599</v>
      </c>
      <c r="J266" s="1" t="s">
        <v>608</v>
      </c>
      <c r="K266" s="1" t="e">
        <f t="shared" si="28"/>
        <v>#REF!</v>
      </c>
      <c r="L266" s="1" t="e">
        <f t="shared" si="29"/>
        <v>#REF!</v>
      </c>
      <c r="M266" s="1" t="e">
        <f t="shared" si="30"/>
        <v>#REF!</v>
      </c>
      <c r="N266" s="1" t="s">
        <v>56</v>
      </c>
      <c r="O266" s="1" t="s">
        <v>165</v>
      </c>
      <c r="P266" s="11" t="e">
        <f t="shared" si="34"/>
        <v>#REF!</v>
      </c>
      <c r="Q266" s="1" t="str">
        <f>Table110[[#This Row],[Manufacturer''s Category]]</f>
        <v>Community</v>
      </c>
      <c r="S266" s="1" t="e">
        <f t="shared" si="31"/>
        <v>#REF!</v>
      </c>
    </row>
    <row r="267" spans="1:19" ht="42" customHeight="1" x14ac:dyDescent="0.3">
      <c r="A267" s="1" t="e">
        <f t="shared" si="32"/>
        <v>#REF!</v>
      </c>
      <c r="B267" s="5" t="e">
        <f t="shared" si="33"/>
        <v>#REF!</v>
      </c>
      <c r="C267" s="2" t="s">
        <v>1405</v>
      </c>
      <c r="D267" s="1" t="s">
        <v>1406</v>
      </c>
      <c r="E267" s="1" t="s">
        <v>55</v>
      </c>
      <c r="F267" s="38">
        <v>2200</v>
      </c>
      <c r="G267" s="7" t="str">
        <f>Table110[[#This Row],[Short Description]]</f>
        <v>LVH-900PBW</v>
      </c>
      <c r="H267" s="1" t="s">
        <v>1407</v>
      </c>
      <c r="I267" s="1" t="s">
        <v>599</v>
      </c>
      <c r="J267" s="1" t="s">
        <v>608</v>
      </c>
      <c r="K267" s="1" t="e">
        <f t="shared" si="28"/>
        <v>#REF!</v>
      </c>
      <c r="L267" s="1" t="e">
        <f t="shared" si="29"/>
        <v>#REF!</v>
      </c>
      <c r="M267" s="1" t="e">
        <f t="shared" si="30"/>
        <v>#REF!</v>
      </c>
      <c r="N267" s="1" t="s">
        <v>56</v>
      </c>
      <c r="O267" s="1" t="s">
        <v>165</v>
      </c>
      <c r="P267" s="11" t="e">
        <f t="shared" si="34"/>
        <v>#REF!</v>
      </c>
      <c r="Q267" s="1" t="str">
        <f>Table110[[#This Row],[Manufacturer''s Category]]</f>
        <v>Community</v>
      </c>
      <c r="S267" s="1" t="e">
        <f t="shared" si="31"/>
        <v>#REF!</v>
      </c>
    </row>
    <row r="268" spans="1:19" ht="42" customHeight="1" x14ac:dyDescent="0.3">
      <c r="A268" s="1" t="e">
        <f t="shared" si="32"/>
        <v>#REF!</v>
      </c>
      <c r="B268" s="5" t="e">
        <f t="shared" si="33"/>
        <v>#REF!</v>
      </c>
      <c r="C268" s="2" t="s">
        <v>1408</v>
      </c>
      <c r="D268" s="1" t="s">
        <v>1409</v>
      </c>
      <c r="E268" s="1" t="s">
        <v>55</v>
      </c>
      <c r="F268" s="38">
        <v>1982</v>
      </c>
      <c r="G268" s="7" t="str">
        <f>Table110[[#This Row],[Short Description]]</f>
        <v>LVH-900SP1B</v>
      </c>
      <c r="H268" s="1" t="s">
        <v>1410</v>
      </c>
      <c r="I268" s="1" t="s">
        <v>599</v>
      </c>
      <c r="J268" s="1" t="s">
        <v>608</v>
      </c>
      <c r="K268" s="1" t="e">
        <f t="shared" si="28"/>
        <v>#REF!</v>
      </c>
      <c r="L268" s="1" t="e">
        <f t="shared" si="29"/>
        <v>#REF!</v>
      </c>
      <c r="M268" s="1" t="e">
        <f t="shared" si="30"/>
        <v>#REF!</v>
      </c>
      <c r="N268" s="1" t="s">
        <v>56</v>
      </c>
      <c r="O268" s="1" t="s">
        <v>165</v>
      </c>
      <c r="P268" s="11" t="e">
        <f t="shared" si="34"/>
        <v>#REF!</v>
      </c>
      <c r="Q268" s="1" t="str">
        <f>Table110[[#This Row],[Manufacturer''s Category]]</f>
        <v>Community</v>
      </c>
      <c r="S268" s="1" t="e">
        <f t="shared" si="31"/>
        <v>#REF!</v>
      </c>
    </row>
    <row r="269" spans="1:19" ht="42" customHeight="1" x14ac:dyDescent="0.3">
      <c r="A269" s="1" t="e">
        <f t="shared" si="32"/>
        <v>#REF!</v>
      </c>
      <c r="B269" s="5" t="e">
        <f t="shared" si="33"/>
        <v>#REF!</v>
      </c>
      <c r="C269" s="2" t="s">
        <v>1411</v>
      </c>
      <c r="D269" s="1" t="s">
        <v>1412</v>
      </c>
      <c r="E269" s="1" t="s">
        <v>55</v>
      </c>
      <c r="F269" s="38">
        <v>1982</v>
      </c>
      <c r="G269" s="7" t="str">
        <f>Table110[[#This Row],[Short Description]]</f>
        <v>LVH-900SP1G</v>
      </c>
      <c r="H269" s="1" t="s">
        <v>1413</v>
      </c>
      <c r="I269" s="1" t="s">
        <v>599</v>
      </c>
      <c r="J269" s="1" t="s">
        <v>608</v>
      </c>
      <c r="K269" s="1" t="e">
        <f t="shared" si="28"/>
        <v>#REF!</v>
      </c>
      <c r="L269" s="1" t="e">
        <f t="shared" si="29"/>
        <v>#REF!</v>
      </c>
      <c r="M269" s="1" t="e">
        <f t="shared" si="30"/>
        <v>#REF!</v>
      </c>
      <c r="N269" s="1" t="s">
        <v>56</v>
      </c>
      <c r="O269" s="1" t="s">
        <v>165</v>
      </c>
      <c r="P269" s="11" t="e">
        <f t="shared" si="34"/>
        <v>#REF!</v>
      </c>
      <c r="Q269" s="1" t="str">
        <f>Table110[[#This Row],[Manufacturer''s Category]]</f>
        <v>Community</v>
      </c>
      <c r="S269" s="1" t="e">
        <f t="shared" si="31"/>
        <v>#REF!</v>
      </c>
    </row>
    <row r="270" spans="1:19" ht="42" customHeight="1" x14ac:dyDescent="0.3">
      <c r="A270" s="1" t="e">
        <f t="shared" si="32"/>
        <v>#REF!</v>
      </c>
      <c r="B270" s="5" t="e">
        <f t="shared" si="33"/>
        <v>#REF!</v>
      </c>
      <c r="C270" s="2" t="s">
        <v>1414</v>
      </c>
      <c r="D270" s="1" t="s">
        <v>1415</v>
      </c>
      <c r="E270" s="1" t="s">
        <v>55</v>
      </c>
      <c r="F270" s="38">
        <v>1982</v>
      </c>
      <c r="G270" s="7" t="str">
        <f>Table110[[#This Row],[Short Description]]</f>
        <v>LVH-900SP1W</v>
      </c>
      <c r="H270" s="1" t="s">
        <v>1416</v>
      </c>
      <c r="I270" s="1" t="s">
        <v>599</v>
      </c>
      <c r="J270" s="1" t="s">
        <v>608</v>
      </c>
      <c r="K270" s="1" t="e">
        <f t="shared" ref="K270:K333" si="35">FOB</f>
        <v>#REF!</v>
      </c>
      <c r="L270" s="1" t="e">
        <f t="shared" ref="L270:L333" si="36">Freight</f>
        <v>#REF!</v>
      </c>
      <c r="M270" s="1" t="e">
        <f t="shared" ref="M270:M333" si="37">EnergyStar</f>
        <v>#REF!</v>
      </c>
      <c r="N270" s="1" t="s">
        <v>56</v>
      </c>
      <c r="O270" s="1" t="s">
        <v>165</v>
      </c>
      <c r="P270" s="11" t="e">
        <f t="shared" si="34"/>
        <v>#REF!</v>
      </c>
      <c r="Q270" s="1" t="str">
        <f>Table110[[#This Row],[Manufacturer''s Category]]</f>
        <v>Community</v>
      </c>
      <c r="S270" s="1" t="e">
        <f t="shared" ref="S270:S333" si="38">InfoComm_Number</f>
        <v>#REF!</v>
      </c>
    </row>
    <row r="271" spans="1:19" ht="42" customHeight="1" x14ac:dyDescent="0.3">
      <c r="A271" s="1" t="e">
        <f t="shared" si="32"/>
        <v>#REF!</v>
      </c>
      <c r="B271" s="5" t="e">
        <f t="shared" si="33"/>
        <v>#REF!</v>
      </c>
      <c r="C271" s="2" t="s">
        <v>1417</v>
      </c>
      <c r="D271" s="1" t="s">
        <v>1418</v>
      </c>
      <c r="E271" s="1" t="s">
        <v>55</v>
      </c>
      <c r="F271" s="38">
        <v>1486</v>
      </c>
      <c r="G271" s="7" t="str">
        <f>Table110[[#This Row],[Short Description]]</f>
        <v>LVH-900SP2B</v>
      </c>
      <c r="H271" s="1" t="s">
        <v>1419</v>
      </c>
      <c r="I271" s="1" t="s">
        <v>599</v>
      </c>
      <c r="J271" s="1" t="s">
        <v>608</v>
      </c>
      <c r="K271" s="1" t="e">
        <f t="shared" si="35"/>
        <v>#REF!</v>
      </c>
      <c r="L271" s="1" t="e">
        <f t="shared" si="36"/>
        <v>#REF!</v>
      </c>
      <c r="M271" s="1" t="e">
        <f t="shared" si="37"/>
        <v>#REF!</v>
      </c>
      <c r="N271" s="1" t="s">
        <v>56</v>
      </c>
      <c r="O271" s="1" t="s">
        <v>165</v>
      </c>
      <c r="P271" s="11" t="e">
        <f t="shared" si="34"/>
        <v>#REF!</v>
      </c>
      <c r="Q271" s="1" t="str">
        <f>Table110[[#This Row],[Manufacturer''s Category]]</f>
        <v>Community</v>
      </c>
      <c r="S271" s="1" t="e">
        <f t="shared" si="38"/>
        <v>#REF!</v>
      </c>
    </row>
    <row r="272" spans="1:19" ht="42" customHeight="1" x14ac:dyDescent="0.3">
      <c r="A272" s="1" t="e">
        <f t="shared" si="32"/>
        <v>#REF!</v>
      </c>
      <c r="B272" s="5" t="e">
        <f t="shared" si="33"/>
        <v>#REF!</v>
      </c>
      <c r="C272" s="2" t="s">
        <v>1420</v>
      </c>
      <c r="D272" s="1" t="s">
        <v>1421</v>
      </c>
      <c r="E272" s="1" t="s">
        <v>55</v>
      </c>
      <c r="F272" s="38">
        <v>1486</v>
      </c>
      <c r="G272" s="7" t="str">
        <f>Table110[[#This Row],[Short Description]]</f>
        <v>LVH-900SP2G</v>
      </c>
      <c r="H272" s="1" t="s">
        <v>1422</v>
      </c>
      <c r="I272" s="1" t="s">
        <v>599</v>
      </c>
      <c r="J272" s="1" t="s">
        <v>608</v>
      </c>
      <c r="K272" s="1" t="e">
        <f t="shared" si="35"/>
        <v>#REF!</v>
      </c>
      <c r="L272" s="1" t="e">
        <f t="shared" si="36"/>
        <v>#REF!</v>
      </c>
      <c r="M272" s="1" t="e">
        <f t="shared" si="37"/>
        <v>#REF!</v>
      </c>
      <c r="N272" s="1" t="s">
        <v>56</v>
      </c>
      <c r="O272" s="1" t="s">
        <v>165</v>
      </c>
      <c r="P272" s="11" t="e">
        <f t="shared" si="34"/>
        <v>#REF!</v>
      </c>
      <c r="Q272" s="1" t="str">
        <f>Table110[[#This Row],[Manufacturer''s Category]]</f>
        <v>Community</v>
      </c>
      <c r="S272" s="1" t="e">
        <f t="shared" si="38"/>
        <v>#REF!</v>
      </c>
    </row>
    <row r="273" spans="1:19" ht="42" customHeight="1" x14ac:dyDescent="0.3">
      <c r="A273" s="1" t="e">
        <f t="shared" si="32"/>
        <v>#REF!</v>
      </c>
      <c r="B273" s="5" t="e">
        <f t="shared" si="33"/>
        <v>#REF!</v>
      </c>
      <c r="C273" s="2" t="s">
        <v>1423</v>
      </c>
      <c r="D273" s="1" t="s">
        <v>1424</v>
      </c>
      <c r="E273" s="1" t="s">
        <v>55</v>
      </c>
      <c r="F273" s="38">
        <v>1486</v>
      </c>
      <c r="G273" s="7" t="str">
        <f>Table110[[#This Row],[Short Description]]</f>
        <v>LVH-900SP2W</v>
      </c>
      <c r="H273" s="1" t="s">
        <v>1425</v>
      </c>
      <c r="I273" s="1" t="s">
        <v>599</v>
      </c>
      <c r="J273" s="1" t="s">
        <v>608</v>
      </c>
      <c r="K273" s="1" t="e">
        <f t="shared" si="35"/>
        <v>#REF!</v>
      </c>
      <c r="L273" s="1" t="e">
        <f t="shared" si="36"/>
        <v>#REF!</v>
      </c>
      <c r="M273" s="1" t="e">
        <f t="shared" si="37"/>
        <v>#REF!</v>
      </c>
      <c r="N273" s="1" t="s">
        <v>56</v>
      </c>
      <c r="O273" s="1" t="s">
        <v>165</v>
      </c>
      <c r="P273" s="11" t="e">
        <f t="shared" si="34"/>
        <v>#REF!</v>
      </c>
      <c r="Q273" s="1" t="str">
        <f>Table110[[#This Row],[Manufacturer''s Category]]</f>
        <v>Community</v>
      </c>
      <c r="S273" s="1" t="e">
        <f t="shared" si="38"/>
        <v>#REF!</v>
      </c>
    </row>
    <row r="274" spans="1:19" ht="42" customHeight="1" x14ac:dyDescent="0.3">
      <c r="A274" s="1" t="e">
        <f t="shared" si="32"/>
        <v>#REF!</v>
      </c>
      <c r="B274" s="5" t="e">
        <f t="shared" si="33"/>
        <v>#REF!</v>
      </c>
      <c r="C274" s="2" t="s">
        <v>1426</v>
      </c>
      <c r="D274" s="1" t="s">
        <v>1427</v>
      </c>
      <c r="E274" s="1" t="s">
        <v>55</v>
      </c>
      <c r="F274" s="38">
        <v>1706</v>
      </c>
      <c r="G274" s="7" t="str">
        <f>Table110[[#This Row],[Short Description]]</f>
        <v>LVH-900UBB</v>
      </c>
      <c r="H274" s="1" t="s">
        <v>1428</v>
      </c>
      <c r="I274" s="1" t="s">
        <v>599</v>
      </c>
      <c r="J274" s="1" t="s">
        <v>608</v>
      </c>
      <c r="K274" s="1" t="e">
        <f t="shared" si="35"/>
        <v>#REF!</v>
      </c>
      <c r="L274" s="1" t="e">
        <f t="shared" si="36"/>
        <v>#REF!</v>
      </c>
      <c r="M274" s="1" t="e">
        <f t="shared" si="37"/>
        <v>#REF!</v>
      </c>
      <c r="N274" s="1" t="s">
        <v>56</v>
      </c>
      <c r="O274" s="1" t="s">
        <v>165</v>
      </c>
      <c r="P274" s="11" t="e">
        <f t="shared" si="34"/>
        <v>#REF!</v>
      </c>
      <c r="Q274" s="1" t="str">
        <f>Table110[[#This Row],[Manufacturer''s Category]]</f>
        <v>Community</v>
      </c>
      <c r="S274" s="1" t="e">
        <f t="shared" si="38"/>
        <v>#REF!</v>
      </c>
    </row>
    <row r="275" spans="1:19" ht="42" customHeight="1" x14ac:dyDescent="0.3">
      <c r="A275" s="1" t="e">
        <f t="shared" si="32"/>
        <v>#REF!</v>
      </c>
      <c r="B275" s="5" t="e">
        <f t="shared" si="33"/>
        <v>#REF!</v>
      </c>
      <c r="C275" s="2" t="s">
        <v>1429</v>
      </c>
      <c r="D275" s="1" t="s">
        <v>1430</v>
      </c>
      <c r="E275" s="1" t="s">
        <v>55</v>
      </c>
      <c r="F275" s="38">
        <v>1706</v>
      </c>
      <c r="G275" s="7" t="str">
        <f>Table110[[#This Row],[Short Description]]</f>
        <v>LVH-900UBW</v>
      </c>
      <c r="H275" s="1" t="s">
        <v>1431</v>
      </c>
      <c r="I275" s="1" t="s">
        <v>599</v>
      </c>
      <c r="J275" s="1" t="s">
        <v>608</v>
      </c>
      <c r="K275" s="1" t="e">
        <f t="shared" si="35"/>
        <v>#REF!</v>
      </c>
      <c r="L275" s="1" t="e">
        <f t="shared" si="36"/>
        <v>#REF!</v>
      </c>
      <c r="M275" s="1" t="e">
        <f t="shared" si="37"/>
        <v>#REF!</v>
      </c>
      <c r="N275" s="1" t="s">
        <v>56</v>
      </c>
      <c r="O275" s="1" t="s">
        <v>165</v>
      </c>
      <c r="P275" s="11" t="e">
        <f t="shared" si="34"/>
        <v>#REF!</v>
      </c>
      <c r="Q275" s="1" t="str">
        <f>Table110[[#This Row],[Manufacturer''s Category]]</f>
        <v>Community</v>
      </c>
      <c r="S275" s="1" t="e">
        <f t="shared" si="38"/>
        <v>#REF!</v>
      </c>
    </row>
    <row r="276" spans="1:19" ht="42" customHeight="1" x14ac:dyDescent="0.3">
      <c r="A276" s="1" t="e">
        <f t="shared" si="32"/>
        <v>#REF!</v>
      </c>
      <c r="B276" s="5" t="e">
        <f t="shared" si="33"/>
        <v>#REF!</v>
      </c>
      <c r="C276" s="2" t="s">
        <v>1432</v>
      </c>
      <c r="D276" s="1" t="s">
        <v>1433</v>
      </c>
      <c r="E276" s="1" t="s">
        <v>55</v>
      </c>
      <c r="F276" s="38">
        <v>11550</v>
      </c>
      <c r="G276" s="7" t="str">
        <f>Table110[[#This Row],[Short Description]]</f>
        <v>LVH-906/APB</v>
      </c>
      <c r="H276" s="1" t="s">
        <v>1434</v>
      </c>
      <c r="I276" s="1" t="s">
        <v>1435</v>
      </c>
      <c r="J276" s="1" t="s">
        <v>608</v>
      </c>
      <c r="K276" s="1" t="e">
        <f t="shared" si="35"/>
        <v>#REF!</v>
      </c>
      <c r="L276" s="1" t="e">
        <f t="shared" si="36"/>
        <v>#REF!</v>
      </c>
      <c r="M276" s="1" t="e">
        <f t="shared" si="37"/>
        <v>#REF!</v>
      </c>
      <c r="N276" s="1" t="s">
        <v>56</v>
      </c>
      <c r="O276" s="1" t="s">
        <v>165</v>
      </c>
      <c r="P276" s="11" t="e">
        <f t="shared" si="34"/>
        <v>#REF!</v>
      </c>
      <c r="Q276" s="1" t="str">
        <f>Table110[[#This Row],[Manufacturer''s Category]]</f>
        <v>Community</v>
      </c>
      <c r="S276" s="1" t="e">
        <f t="shared" si="38"/>
        <v>#REF!</v>
      </c>
    </row>
    <row r="277" spans="1:19" ht="42" customHeight="1" x14ac:dyDescent="0.3">
      <c r="A277" s="1" t="e">
        <f t="shared" si="32"/>
        <v>#REF!</v>
      </c>
      <c r="B277" s="5" t="e">
        <f t="shared" si="33"/>
        <v>#REF!</v>
      </c>
      <c r="C277" s="2" t="s">
        <v>1436</v>
      </c>
      <c r="D277" s="1" t="s">
        <v>1437</v>
      </c>
      <c r="E277" s="1" t="s">
        <v>55</v>
      </c>
      <c r="F277" s="38">
        <v>11550</v>
      </c>
      <c r="G277" s="7" t="str">
        <f>Table110[[#This Row],[Short Description]]</f>
        <v>LVH-906/APW</v>
      </c>
      <c r="H277" s="1" t="s">
        <v>1438</v>
      </c>
      <c r="I277" s="1" t="s">
        <v>1435</v>
      </c>
      <c r="J277" s="1" t="s">
        <v>608</v>
      </c>
      <c r="K277" s="1" t="e">
        <f t="shared" si="35"/>
        <v>#REF!</v>
      </c>
      <c r="L277" s="1" t="e">
        <f t="shared" si="36"/>
        <v>#REF!</v>
      </c>
      <c r="M277" s="1" t="e">
        <f t="shared" si="37"/>
        <v>#REF!</v>
      </c>
      <c r="N277" s="1" t="s">
        <v>56</v>
      </c>
      <c r="O277" s="1" t="s">
        <v>165</v>
      </c>
      <c r="P277" s="11" t="e">
        <f t="shared" si="34"/>
        <v>#REF!</v>
      </c>
      <c r="Q277" s="1" t="str">
        <f>Table110[[#This Row],[Manufacturer''s Category]]</f>
        <v>Community</v>
      </c>
      <c r="S277" s="1" t="e">
        <f t="shared" si="38"/>
        <v>#REF!</v>
      </c>
    </row>
    <row r="278" spans="1:19" ht="42" customHeight="1" x14ac:dyDescent="0.3">
      <c r="A278" s="1" t="e">
        <f t="shared" si="32"/>
        <v>#REF!</v>
      </c>
      <c r="B278" s="5" t="e">
        <f t="shared" si="33"/>
        <v>#REF!</v>
      </c>
      <c r="C278" s="2" t="s">
        <v>1439</v>
      </c>
      <c r="D278" s="1" t="s">
        <v>1440</v>
      </c>
      <c r="E278" s="1" t="s">
        <v>55</v>
      </c>
      <c r="F278" s="38">
        <v>11550</v>
      </c>
      <c r="G278" s="7" t="str">
        <f>Table110[[#This Row],[Short Description]]</f>
        <v>LVH-906/ASB</v>
      </c>
      <c r="H278" s="1" t="s">
        <v>1441</v>
      </c>
      <c r="I278" s="1" t="s">
        <v>1435</v>
      </c>
      <c r="J278" s="1" t="s">
        <v>608</v>
      </c>
      <c r="K278" s="1" t="e">
        <f t="shared" si="35"/>
        <v>#REF!</v>
      </c>
      <c r="L278" s="1" t="e">
        <f t="shared" si="36"/>
        <v>#REF!</v>
      </c>
      <c r="M278" s="1" t="e">
        <f t="shared" si="37"/>
        <v>#REF!</v>
      </c>
      <c r="N278" s="1" t="s">
        <v>56</v>
      </c>
      <c r="O278" s="1" t="s">
        <v>165</v>
      </c>
      <c r="P278" s="11" t="e">
        <f t="shared" si="34"/>
        <v>#REF!</v>
      </c>
      <c r="Q278" s="1" t="str">
        <f>Table110[[#This Row],[Manufacturer''s Category]]</f>
        <v>Community</v>
      </c>
      <c r="S278" s="1" t="e">
        <f t="shared" si="38"/>
        <v>#REF!</v>
      </c>
    </row>
    <row r="279" spans="1:19" ht="42" customHeight="1" x14ac:dyDescent="0.3">
      <c r="A279" s="1" t="e">
        <f t="shared" si="32"/>
        <v>#REF!</v>
      </c>
      <c r="B279" s="5" t="e">
        <f t="shared" si="33"/>
        <v>#REF!</v>
      </c>
      <c r="C279" s="2" t="s">
        <v>1442</v>
      </c>
      <c r="D279" s="1" t="s">
        <v>1443</v>
      </c>
      <c r="E279" s="1" t="s">
        <v>55</v>
      </c>
      <c r="F279" s="38">
        <v>11550</v>
      </c>
      <c r="G279" s="7" t="str">
        <f>Table110[[#This Row],[Short Description]]</f>
        <v>LVH-906/ASW</v>
      </c>
      <c r="H279" s="1" t="s">
        <v>1444</v>
      </c>
      <c r="I279" s="1" t="s">
        <v>1435</v>
      </c>
      <c r="J279" s="1" t="s">
        <v>608</v>
      </c>
      <c r="K279" s="1" t="e">
        <f t="shared" si="35"/>
        <v>#REF!</v>
      </c>
      <c r="L279" s="1" t="e">
        <f t="shared" si="36"/>
        <v>#REF!</v>
      </c>
      <c r="M279" s="1" t="e">
        <f t="shared" si="37"/>
        <v>#REF!</v>
      </c>
      <c r="N279" s="1" t="s">
        <v>56</v>
      </c>
      <c r="O279" s="1" t="s">
        <v>165</v>
      </c>
      <c r="P279" s="11" t="e">
        <f t="shared" si="34"/>
        <v>#REF!</v>
      </c>
      <c r="Q279" s="1" t="str">
        <f>Table110[[#This Row],[Manufacturer''s Category]]</f>
        <v>Community</v>
      </c>
      <c r="S279" s="1" t="e">
        <f t="shared" si="38"/>
        <v>#REF!</v>
      </c>
    </row>
    <row r="280" spans="1:19" ht="42" customHeight="1" x14ac:dyDescent="0.3">
      <c r="A280" s="1" t="e">
        <f t="shared" si="32"/>
        <v>#REF!</v>
      </c>
      <c r="B280" s="5" t="e">
        <f t="shared" si="33"/>
        <v>#REF!</v>
      </c>
      <c r="C280" s="2" t="s">
        <v>1445</v>
      </c>
      <c r="D280" s="1" t="s">
        <v>1446</v>
      </c>
      <c r="E280" s="1" t="s">
        <v>55</v>
      </c>
      <c r="F280" s="38">
        <v>12180</v>
      </c>
      <c r="G280" s="7" t="str">
        <f>Table110[[#This Row],[Short Description]]</f>
        <v>LVH-906C/AP</v>
      </c>
      <c r="H280" s="1" t="s">
        <v>1447</v>
      </c>
      <c r="I280" s="1" t="s">
        <v>1435</v>
      </c>
      <c r="J280" s="1" t="s">
        <v>608</v>
      </c>
      <c r="K280" s="1" t="e">
        <f t="shared" si="35"/>
        <v>#REF!</v>
      </c>
      <c r="L280" s="1" t="e">
        <f t="shared" si="36"/>
        <v>#REF!</v>
      </c>
      <c r="M280" s="1" t="e">
        <f t="shared" si="37"/>
        <v>#REF!</v>
      </c>
      <c r="N280" s="1" t="s">
        <v>56</v>
      </c>
      <c r="O280" s="1" t="s">
        <v>165</v>
      </c>
      <c r="P280" s="11" t="e">
        <f t="shared" si="34"/>
        <v>#REF!</v>
      </c>
      <c r="Q280" s="1" t="str">
        <f>Table110[[#This Row],[Manufacturer''s Category]]</f>
        <v>Community</v>
      </c>
      <c r="S280" s="1" t="e">
        <f t="shared" si="38"/>
        <v>#REF!</v>
      </c>
    </row>
    <row r="281" spans="1:19" ht="42" customHeight="1" x14ac:dyDescent="0.3">
      <c r="A281" s="1" t="e">
        <f t="shared" si="32"/>
        <v>#REF!</v>
      </c>
      <c r="B281" s="5" t="e">
        <f t="shared" si="33"/>
        <v>#REF!</v>
      </c>
      <c r="C281" s="2" t="s">
        <v>1448</v>
      </c>
      <c r="D281" s="1" t="s">
        <v>1449</v>
      </c>
      <c r="E281" s="1" t="s">
        <v>55</v>
      </c>
      <c r="F281" s="38">
        <v>12180</v>
      </c>
      <c r="G281" s="7" t="str">
        <f>Table110[[#This Row],[Short Description]]</f>
        <v>LVH-906C/AS</v>
      </c>
      <c r="H281" s="1" t="s">
        <v>1450</v>
      </c>
      <c r="I281" s="1" t="s">
        <v>1435</v>
      </c>
      <c r="J281" s="1" t="s">
        <v>608</v>
      </c>
      <c r="K281" s="1" t="e">
        <f t="shared" si="35"/>
        <v>#REF!</v>
      </c>
      <c r="L281" s="1" t="e">
        <f t="shared" si="36"/>
        <v>#REF!</v>
      </c>
      <c r="M281" s="1" t="e">
        <f t="shared" si="37"/>
        <v>#REF!</v>
      </c>
      <c r="N281" s="1" t="s">
        <v>56</v>
      </c>
      <c r="O281" s="1" t="s">
        <v>165</v>
      </c>
      <c r="P281" s="11" t="e">
        <f t="shared" si="34"/>
        <v>#REF!</v>
      </c>
      <c r="Q281" s="1" t="str">
        <f>Table110[[#This Row],[Manufacturer''s Category]]</f>
        <v>Community</v>
      </c>
      <c r="S281" s="1" t="e">
        <f t="shared" si="38"/>
        <v>#REF!</v>
      </c>
    </row>
    <row r="282" spans="1:19" ht="42" customHeight="1" x14ac:dyDescent="0.3">
      <c r="A282" s="1" t="e">
        <f t="shared" si="32"/>
        <v>#REF!</v>
      </c>
      <c r="B282" s="5" t="e">
        <f t="shared" si="33"/>
        <v>#REF!</v>
      </c>
      <c r="C282" s="2" t="s">
        <v>1451</v>
      </c>
      <c r="D282" s="1" t="s">
        <v>1452</v>
      </c>
      <c r="E282" s="1" t="s">
        <v>55</v>
      </c>
      <c r="F282" s="38">
        <v>13860</v>
      </c>
      <c r="G282" s="7" t="str">
        <f>Table110[[#This Row],[Short Description]]</f>
        <v>LVH-906WR/APB</v>
      </c>
      <c r="H282" s="1" t="s">
        <v>1453</v>
      </c>
      <c r="I282" s="1" t="s">
        <v>1435</v>
      </c>
      <c r="J282" s="1" t="s">
        <v>608</v>
      </c>
      <c r="K282" s="1" t="e">
        <f t="shared" si="35"/>
        <v>#REF!</v>
      </c>
      <c r="L282" s="1" t="e">
        <f t="shared" si="36"/>
        <v>#REF!</v>
      </c>
      <c r="M282" s="1" t="e">
        <f t="shared" si="37"/>
        <v>#REF!</v>
      </c>
      <c r="N282" s="1" t="s">
        <v>56</v>
      </c>
      <c r="O282" s="1" t="s">
        <v>165</v>
      </c>
      <c r="P282" s="11" t="e">
        <f t="shared" si="34"/>
        <v>#REF!</v>
      </c>
      <c r="Q282" s="1" t="str">
        <f>Table110[[#This Row],[Manufacturer''s Category]]</f>
        <v>Community</v>
      </c>
      <c r="S282" s="1" t="e">
        <f t="shared" si="38"/>
        <v>#REF!</v>
      </c>
    </row>
    <row r="283" spans="1:19" ht="42" customHeight="1" x14ac:dyDescent="0.3">
      <c r="A283" s="1" t="e">
        <f t="shared" si="32"/>
        <v>#REF!</v>
      </c>
      <c r="B283" s="5" t="e">
        <f t="shared" si="33"/>
        <v>#REF!</v>
      </c>
      <c r="C283" s="2" t="s">
        <v>1454</v>
      </c>
      <c r="D283" s="1" t="s">
        <v>1455</v>
      </c>
      <c r="E283" s="1" t="s">
        <v>55</v>
      </c>
      <c r="F283" s="38">
        <v>13860</v>
      </c>
      <c r="G283" s="7" t="str">
        <f>Table110[[#This Row],[Short Description]]</f>
        <v>LVH-906WR/APG</v>
      </c>
      <c r="H283" s="1" t="s">
        <v>1456</v>
      </c>
      <c r="I283" s="1" t="s">
        <v>1435</v>
      </c>
      <c r="J283" s="1" t="s">
        <v>608</v>
      </c>
      <c r="K283" s="1" t="e">
        <f t="shared" si="35"/>
        <v>#REF!</v>
      </c>
      <c r="L283" s="1" t="e">
        <f t="shared" si="36"/>
        <v>#REF!</v>
      </c>
      <c r="M283" s="1" t="e">
        <f t="shared" si="37"/>
        <v>#REF!</v>
      </c>
      <c r="N283" s="1" t="s">
        <v>56</v>
      </c>
      <c r="O283" s="1" t="s">
        <v>165</v>
      </c>
      <c r="P283" s="11" t="e">
        <f t="shared" si="34"/>
        <v>#REF!</v>
      </c>
      <c r="Q283" s="1" t="str">
        <f>Table110[[#This Row],[Manufacturer''s Category]]</f>
        <v>Community</v>
      </c>
      <c r="S283" s="1" t="e">
        <f t="shared" si="38"/>
        <v>#REF!</v>
      </c>
    </row>
    <row r="284" spans="1:19" ht="42" customHeight="1" x14ac:dyDescent="0.3">
      <c r="A284" s="1" t="e">
        <f t="shared" si="32"/>
        <v>#REF!</v>
      </c>
      <c r="B284" s="5" t="e">
        <f t="shared" si="33"/>
        <v>#REF!</v>
      </c>
      <c r="C284" s="2" t="s">
        <v>1457</v>
      </c>
      <c r="D284" s="1" t="s">
        <v>1458</v>
      </c>
      <c r="E284" s="1" t="s">
        <v>55</v>
      </c>
      <c r="F284" s="38">
        <v>13860</v>
      </c>
      <c r="G284" s="7" t="str">
        <f>Table110[[#This Row],[Short Description]]</f>
        <v>LVH-906WR/APW</v>
      </c>
      <c r="H284" s="1" t="s">
        <v>1459</v>
      </c>
      <c r="I284" s="1" t="s">
        <v>1435</v>
      </c>
      <c r="J284" s="1" t="s">
        <v>608</v>
      </c>
      <c r="K284" s="1" t="e">
        <f t="shared" si="35"/>
        <v>#REF!</v>
      </c>
      <c r="L284" s="1" t="e">
        <f t="shared" si="36"/>
        <v>#REF!</v>
      </c>
      <c r="M284" s="1" t="e">
        <f t="shared" si="37"/>
        <v>#REF!</v>
      </c>
      <c r="N284" s="1" t="s">
        <v>56</v>
      </c>
      <c r="O284" s="1" t="s">
        <v>165</v>
      </c>
      <c r="P284" s="11" t="e">
        <f t="shared" si="34"/>
        <v>#REF!</v>
      </c>
      <c r="Q284" s="1" t="str">
        <f>Table110[[#This Row],[Manufacturer''s Category]]</f>
        <v>Community</v>
      </c>
      <c r="S284" s="1" t="e">
        <f t="shared" si="38"/>
        <v>#REF!</v>
      </c>
    </row>
    <row r="285" spans="1:19" ht="42" customHeight="1" x14ac:dyDescent="0.3">
      <c r="A285" s="1" t="e">
        <f t="shared" si="32"/>
        <v>#REF!</v>
      </c>
      <c r="B285" s="5" t="e">
        <f t="shared" si="33"/>
        <v>#REF!</v>
      </c>
      <c r="C285" s="2" t="s">
        <v>1460</v>
      </c>
      <c r="D285" s="1" t="s">
        <v>1461</v>
      </c>
      <c r="E285" s="1" t="s">
        <v>55</v>
      </c>
      <c r="F285" s="38">
        <v>13860</v>
      </c>
      <c r="G285" s="7" t="str">
        <f>Table110[[#This Row],[Short Description]]</f>
        <v>LVH-906WR/ASB</v>
      </c>
      <c r="H285" s="1" t="s">
        <v>1462</v>
      </c>
      <c r="I285" s="1" t="s">
        <v>1435</v>
      </c>
      <c r="J285" s="1" t="s">
        <v>608</v>
      </c>
      <c r="K285" s="1" t="e">
        <f t="shared" si="35"/>
        <v>#REF!</v>
      </c>
      <c r="L285" s="1" t="e">
        <f t="shared" si="36"/>
        <v>#REF!</v>
      </c>
      <c r="M285" s="1" t="e">
        <f t="shared" si="37"/>
        <v>#REF!</v>
      </c>
      <c r="N285" s="1" t="s">
        <v>56</v>
      </c>
      <c r="O285" s="1" t="s">
        <v>165</v>
      </c>
      <c r="P285" s="11" t="e">
        <f t="shared" si="34"/>
        <v>#REF!</v>
      </c>
      <c r="Q285" s="1" t="str">
        <f>Table110[[#This Row],[Manufacturer''s Category]]</f>
        <v>Community</v>
      </c>
      <c r="S285" s="1" t="e">
        <f t="shared" si="38"/>
        <v>#REF!</v>
      </c>
    </row>
    <row r="286" spans="1:19" ht="42" customHeight="1" x14ac:dyDescent="0.3">
      <c r="A286" s="1" t="e">
        <f t="shared" si="32"/>
        <v>#REF!</v>
      </c>
      <c r="B286" s="5" t="e">
        <f t="shared" si="33"/>
        <v>#REF!</v>
      </c>
      <c r="C286" s="2" t="s">
        <v>1463</v>
      </c>
      <c r="D286" s="1" t="s">
        <v>1464</v>
      </c>
      <c r="E286" s="1" t="s">
        <v>55</v>
      </c>
      <c r="F286" s="38">
        <v>13860</v>
      </c>
      <c r="G286" s="7" t="str">
        <f>Table110[[#This Row],[Short Description]]</f>
        <v>LVH-906WR/ASG</v>
      </c>
      <c r="H286" s="1" t="s">
        <v>1465</v>
      </c>
      <c r="I286" s="1" t="s">
        <v>1435</v>
      </c>
      <c r="J286" s="1" t="s">
        <v>608</v>
      </c>
      <c r="K286" s="1" t="e">
        <f t="shared" si="35"/>
        <v>#REF!</v>
      </c>
      <c r="L286" s="1" t="e">
        <f t="shared" si="36"/>
        <v>#REF!</v>
      </c>
      <c r="M286" s="1" t="e">
        <f t="shared" si="37"/>
        <v>#REF!</v>
      </c>
      <c r="N286" s="1" t="s">
        <v>56</v>
      </c>
      <c r="O286" s="1" t="s">
        <v>165</v>
      </c>
      <c r="P286" s="11" t="e">
        <f t="shared" si="34"/>
        <v>#REF!</v>
      </c>
      <c r="Q286" s="1" t="str">
        <f>Table110[[#This Row],[Manufacturer''s Category]]</f>
        <v>Community</v>
      </c>
      <c r="S286" s="1" t="e">
        <f t="shared" si="38"/>
        <v>#REF!</v>
      </c>
    </row>
    <row r="287" spans="1:19" ht="42" customHeight="1" x14ac:dyDescent="0.3">
      <c r="A287" s="1" t="e">
        <f t="shared" si="32"/>
        <v>#REF!</v>
      </c>
      <c r="B287" s="5" t="e">
        <f t="shared" si="33"/>
        <v>#REF!</v>
      </c>
      <c r="C287" s="2" t="s">
        <v>1466</v>
      </c>
      <c r="D287" s="1" t="s">
        <v>1467</v>
      </c>
      <c r="E287" s="1" t="s">
        <v>55</v>
      </c>
      <c r="F287" s="38">
        <v>13860</v>
      </c>
      <c r="G287" s="7" t="str">
        <f>Table110[[#This Row],[Short Description]]</f>
        <v>LVH-906WR/ASW</v>
      </c>
      <c r="H287" s="1" t="s">
        <v>1468</v>
      </c>
      <c r="I287" s="1" t="s">
        <v>1435</v>
      </c>
      <c r="J287" s="1" t="s">
        <v>608</v>
      </c>
      <c r="K287" s="1" t="e">
        <f t="shared" si="35"/>
        <v>#REF!</v>
      </c>
      <c r="L287" s="1" t="e">
        <f t="shared" si="36"/>
        <v>#REF!</v>
      </c>
      <c r="M287" s="1" t="e">
        <f t="shared" si="37"/>
        <v>#REF!</v>
      </c>
      <c r="N287" s="1" t="s">
        <v>56</v>
      </c>
      <c r="O287" s="1" t="s">
        <v>165</v>
      </c>
      <c r="P287" s="11" t="e">
        <f t="shared" si="34"/>
        <v>#REF!</v>
      </c>
      <c r="Q287" s="1" t="str">
        <f>Table110[[#This Row],[Manufacturer''s Category]]</f>
        <v>Community</v>
      </c>
      <c r="S287" s="1" t="e">
        <f t="shared" si="38"/>
        <v>#REF!</v>
      </c>
    </row>
    <row r="288" spans="1:19" ht="42" customHeight="1" x14ac:dyDescent="0.3">
      <c r="A288" s="1" t="e">
        <f t="shared" si="32"/>
        <v>#REF!</v>
      </c>
      <c r="B288" s="5" t="e">
        <f t="shared" si="33"/>
        <v>#REF!</v>
      </c>
      <c r="C288" s="2" t="s">
        <v>1469</v>
      </c>
      <c r="D288" s="1" t="s">
        <v>1470</v>
      </c>
      <c r="E288" s="1" t="s">
        <v>55</v>
      </c>
      <c r="F288" s="38">
        <v>14490</v>
      </c>
      <c r="G288" s="7" t="str">
        <f>Table110[[#This Row],[Short Description]]</f>
        <v>LVH-906WRC/AP</v>
      </c>
      <c r="H288" s="1" t="s">
        <v>1471</v>
      </c>
      <c r="I288" s="1" t="s">
        <v>1435</v>
      </c>
      <c r="J288" s="1" t="s">
        <v>608</v>
      </c>
      <c r="K288" s="1" t="e">
        <f t="shared" si="35"/>
        <v>#REF!</v>
      </c>
      <c r="L288" s="1" t="e">
        <f t="shared" si="36"/>
        <v>#REF!</v>
      </c>
      <c r="M288" s="1" t="e">
        <f t="shared" si="37"/>
        <v>#REF!</v>
      </c>
      <c r="N288" s="1" t="s">
        <v>56</v>
      </c>
      <c r="O288" s="1" t="s">
        <v>165</v>
      </c>
      <c r="P288" s="11" t="e">
        <f t="shared" si="34"/>
        <v>#REF!</v>
      </c>
      <c r="Q288" s="1" t="str">
        <f>Table110[[#This Row],[Manufacturer''s Category]]</f>
        <v>Community</v>
      </c>
      <c r="S288" s="1" t="e">
        <f t="shared" si="38"/>
        <v>#REF!</v>
      </c>
    </row>
    <row r="289" spans="1:19" ht="42" customHeight="1" x14ac:dyDescent="0.3">
      <c r="A289" s="1" t="e">
        <f t="shared" si="32"/>
        <v>#REF!</v>
      </c>
      <c r="B289" s="5" t="e">
        <f t="shared" si="33"/>
        <v>#REF!</v>
      </c>
      <c r="C289" s="2" t="s">
        <v>1472</v>
      </c>
      <c r="D289" s="1" t="s">
        <v>1473</v>
      </c>
      <c r="E289" s="1" t="s">
        <v>55</v>
      </c>
      <c r="F289" s="38">
        <v>14490</v>
      </c>
      <c r="G289" s="7" t="str">
        <f>Table110[[#This Row],[Short Description]]</f>
        <v>LVH-906WRC/AS</v>
      </c>
      <c r="H289" s="1" t="s">
        <v>1474</v>
      </c>
      <c r="I289" s="1" t="s">
        <v>1435</v>
      </c>
      <c r="J289" s="1" t="s">
        <v>608</v>
      </c>
      <c r="K289" s="1" t="e">
        <f t="shared" si="35"/>
        <v>#REF!</v>
      </c>
      <c r="L289" s="1" t="e">
        <f t="shared" si="36"/>
        <v>#REF!</v>
      </c>
      <c r="M289" s="1" t="e">
        <f t="shared" si="37"/>
        <v>#REF!</v>
      </c>
      <c r="N289" s="1" t="s">
        <v>56</v>
      </c>
      <c r="O289" s="1" t="s">
        <v>165</v>
      </c>
      <c r="P289" s="11" t="e">
        <f t="shared" si="34"/>
        <v>#REF!</v>
      </c>
      <c r="Q289" s="1" t="str">
        <f>Table110[[#This Row],[Manufacturer''s Category]]</f>
        <v>Community</v>
      </c>
      <c r="S289" s="1" t="e">
        <f t="shared" si="38"/>
        <v>#REF!</v>
      </c>
    </row>
    <row r="290" spans="1:19" ht="42" customHeight="1" x14ac:dyDescent="0.3">
      <c r="A290" s="1" t="e">
        <f t="shared" si="32"/>
        <v>#REF!</v>
      </c>
      <c r="B290" s="5" t="e">
        <f t="shared" si="33"/>
        <v>#REF!</v>
      </c>
      <c r="C290" s="2" t="s">
        <v>1475</v>
      </c>
      <c r="D290" s="1" t="s">
        <v>1476</v>
      </c>
      <c r="E290" s="1" t="s">
        <v>55</v>
      </c>
      <c r="F290" s="38">
        <v>11550</v>
      </c>
      <c r="G290" s="7" t="str">
        <f>Table110[[#This Row],[Short Description]]</f>
        <v>LVH-909/APB</v>
      </c>
      <c r="H290" s="1" t="s">
        <v>1477</v>
      </c>
      <c r="I290" s="1" t="s">
        <v>1435</v>
      </c>
      <c r="J290" s="1" t="s">
        <v>608</v>
      </c>
      <c r="K290" s="1" t="e">
        <f t="shared" si="35"/>
        <v>#REF!</v>
      </c>
      <c r="L290" s="1" t="e">
        <f t="shared" si="36"/>
        <v>#REF!</v>
      </c>
      <c r="M290" s="1" t="e">
        <f t="shared" si="37"/>
        <v>#REF!</v>
      </c>
      <c r="N290" s="1" t="s">
        <v>56</v>
      </c>
      <c r="O290" s="1" t="s">
        <v>165</v>
      </c>
      <c r="P290" s="11" t="e">
        <f t="shared" si="34"/>
        <v>#REF!</v>
      </c>
      <c r="Q290" s="1" t="str">
        <f>Table110[[#This Row],[Manufacturer''s Category]]</f>
        <v>Community</v>
      </c>
      <c r="S290" s="1" t="e">
        <f t="shared" si="38"/>
        <v>#REF!</v>
      </c>
    </row>
    <row r="291" spans="1:19" ht="42" customHeight="1" x14ac:dyDescent="0.3">
      <c r="A291" s="1" t="e">
        <f t="shared" si="32"/>
        <v>#REF!</v>
      </c>
      <c r="B291" s="5" t="e">
        <f t="shared" si="33"/>
        <v>#REF!</v>
      </c>
      <c r="C291" s="2" t="s">
        <v>1478</v>
      </c>
      <c r="D291" s="1" t="s">
        <v>1479</v>
      </c>
      <c r="E291" s="1" t="s">
        <v>55</v>
      </c>
      <c r="F291" s="38">
        <v>11550</v>
      </c>
      <c r="G291" s="7" t="str">
        <f>Table110[[#This Row],[Short Description]]</f>
        <v>LVH-909/APW</v>
      </c>
      <c r="H291" s="1" t="s">
        <v>1480</v>
      </c>
      <c r="I291" s="1" t="s">
        <v>1435</v>
      </c>
      <c r="J291" s="1" t="s">
        <v>608</v>
      </c>
      <c r="K291" s="1" t="e">
        <f t="shared" si="35"/>
        <v>#REF!</v>
      </c>
      <c r="L291" s="1" t="e">
        <f t="shared" si="36"/>
        <v>#REF!</v>
      </c>
      <c r="M291" s="1" t="e">
        <f t="shared" si="37"/>
        <v>#REF!</v>
      </c>
      <c r="N291" s="1" t="s">
        <v>56</v>
      </c>
      <c r="O291" s="1" t="s">
        <v>165</v>
      </c>
      <c r="P291" s="11" t="e">
        <f t="shared" si="34"/>
        <v>#REF!</v>
      </c>
      <c r="Q291" s="1" t="str">
        <f>Table110[[#This Row],[Manufacturer''s Category]]</f>
        <v>Community</v>
      </c>
      <c r="S291" s="1" t="e">
        <f t="shared" si="38"/>
        <v>#REF!</v>
      </c>
    </row>
    <row r="292" spans="1:19" ht="42" customHeight="1" x14ac:dyDescent="0.3">
      <c r="A292" s="1" t="e">
        <f t="shared" si="32"/>
        <v>#REF!</v>
      </c>
      <c r="B292" s="5" t="e">
        <f t="shared" si="33"/>
        <v>#REF!</v>
      </c>
      <c r="C292" s="2" t="s">
        <v>1481</v>
      </c>
      <c r="D292" s="1" t="s">
        <v>1482</v>
      </c>
      <c r="E292" s="1" t="s">
        <v>55</v>
      </c>
      <c r="F292" s="38">
        <v>11550</v>
      </c>
      <c r="G292" s="7" t="str">
        <f>Table110[[#This Row],[Short Description]]</f>
        <v>LVH-909/ASB</v>
      </c>
      <c r="H292" s="1" t="s">
        <v>1483</v>
      </c>
      <c r="I292" s="1" t="s">
        <v>1435</v>
      </c>
      <c r="J292" s="1" t="s">
        <v>608</v>
      </c>
      <c r="K292" s="1" t="e">
        <f t="shared" si="35"/>
        <v>#REF!</v>
      </c>
      <c r="L292" s="1" t="e">
        <f t="shared" si="36"/>
        <v>#REF!</v>
      </c>
      <c r="M292" s="1" t="e">
        <f t="shared" si="37"/>
        <v>#REF!</v>
      </c>
      <c r="N292" s="1" t="s">
        <v>56</v>
      </c>
      <c r="O292" s="1" t="s">
        <v>165</v>
      </c>
      <c r="P292" s="11" t="e">
        <f t="shared" si="34"/>
        <v>#REF!</v>
      </c>
      <c r="Q292" s="1" t="str">
        <f>Table110[[#This Row],[Manufacturer''s Category]]</f>
        <v>Community</v>
      </c>
      <c r="S292" s="1" t="e">
        <f t="shared" si="38"/>
        <v>#REF!</v>
      </c>
    </row>
    <row r="293" spans="1:19" ht="42" customHeight="1" x14ac:dyDescent="0.3">
      <c r="A293" s="1" t="e">
        <f t="shared" si="32"/>
        <v>#REF!</v>
      </c>
      <c r="B293" s="5" t="e">
        <f t="shared" si="33"/>
        <v>#REF!</v>
      </c>
      <c r="C293" s="2" t="s">
        <v>1484</v>
      </c>
      <c r="D293" s="1" t="s">
        <v>1485</v>
      </c>
      <c r="E293" s="1" t="s">
        <v>55</v>
      </c>
      <c r="F293" s="38">
        <v>11550</v>
      </c>
      <c r="G293" s="7" t="str">
        <f>Table110[[#This Row],[Short Description]]</f>
        <v>LVH-909/ASW</v>
      </c>
      <c r="H293" s="1" t="s">
        <v>1486</v>
      </c>
      <c r="I293" s="1" t="s">
        <v>1435</v>
      </c>
      <c r="J293" s="1" t="s">
        <v>608</v>
      </c>
      <c r="K293" s="1" t="e">
        <f t="shared" si="35"/>
        <v>#REF!</v>
      </c>
      <c r="L293" s="1" t="e">
        <f t="shared" si="36"/>
        <v>#REF!</v>
      </c>
      <c r="M293" s="1" t="e">
        <f t="shared" si="37"/>
        <v>#REF!</v>
      </c>
      <c r="N293" s="1" t="s">
        <v>56</v>
      </c>
      <c r="O293" s="1" t="s">
        <v>165</v>
      </c>
      <c r="P293" s="11" t="e">
        <f t="shared" si="34"/>
        <v>#REF!</v>
      </c>
      <c r="Q293" s="1" t="str">
        <f>Table110[[#This Row],[Manufacturer''s Category]]</f>
        <v>Community</v>
      </c>
      <c r="S293" s="1" t="e">
        <f t="shared" si="38"/>
        <v>#REF!</v>
      </c>
    </row>
    <row r="294" spans="1:19" ht="42" customHeight="1" x14ac:dyDescent="0.3">
      <c r="A294" s="1" t="e">
        <f t="shared" si="32"/>
        <v>#REF!</v>
      </c>
      <c r="B294" s="5" t="e">
        <f t="shared" si="33"/>
        <v>#REF!</v>
      </c>
      <c r="C294" s="2" t="s">
        <v>1487</v>
      </c>
      <c r="D294" s="1" t="s">
        <v>1488</v>
      </c>
      <c r="E294" s="1" t="s">
        <v>55</v>
      </c>
      <c r="F294" s="38">
        <v>12180</v>
      </c>
      <c r="G294" s="7" t="str">
        <f>Table110[[#This Row],[Short Description]]</f>
        <v>LVH-909C/AP</v>
      </c>
      <c r="H294" s="1" t="s">
        <v>1489</v>
      </c>
      <c r="I294" s="1" t="s">
        <v>1435</v>
      </c>
      <c r="J294" s="1" t="s">
        <v>608</v>
      </c>
      <c r="K294" s="1" t="e">
        <f t="shared" si="35"/>
        <v>#REF!</v>
      </c>
      <c r="L294" s="1" t="e">
        <f t="shared" si="36"/>
        <v>#REF!</v>
      </c>
      <c r="M294" s="1" t="e">
        <f t="shared" si="37"/>
        <v>#REF!</v>
      </c>
      <c r="N294" s="1" t="s">
        <v>56</v>
      </c>
      <c r="O294" s="1" t="s">
        <v>165</v>
      </c>
      <c r="P294" s="11" t="e">
        <f t="shared" si="34"/>
        <v>#REF!</v>
      </c>
      <c r="Q294" s="1" t="str">
        <f>Table110[[#This Row],[Manufacturer''s Category]]</f>
        <v>Community</v>
      </c>
      <c r="S294" s="1" t="e">
        <f t="shared" si="38"/>
        <v>#REF!</v>
      </c>
    </row>
    <row r="295" spans="1:19" ht="42" customHeight="1" x14ac:dyDescent="0.3">
      <c r="A295" s="1" t="e">
        <f t="shared" si="32"/>
        <v>#REF!</v>
      </c>
      <c r="B295" s="5" t="e">
        <f t="shared" si="33"/>
        <v>#REF!</v>
      </c>
      <c r="C295" s="2" t="s">
        <v>1490</v>
      </c>
      <c r="D295" s="1" t="s">
        <v>1491</v>
      </c>
      <c r="E295" s="1" t="s">
        <v>55</v>
      </c>
      <c r="F295" s="38">
        <v>12180</v>
      </c>
      <c r="G295" s="7" t="str">
        <f>Table110[[#This Row],[Short Description]]</f>
        <v>LVH-909C/AS</v>
      </c>
      <c r="H295" s="1" t="s">
        <v>1492</v>
      </c>
      <c r="I295" s="1" t="s">
        <v>1435</v>
      </c>
      <c r="J295" s="1" t="s">
        <v>608</v>
      </c>
      <c r="K295" s="1" t="e">
        <f t="shared" si="35"/>
        <v>#REF!</v>
      </c>
      <c r="L295" s="1" t="e">
        <f t="shared" si="36"/>
        <v>#REF!</v>
      </c>
      <c r="M295" s="1" t="e">
        <f t="shared" si="37"/>
        <v>#REF!</v>
      </c>
      <c r="N295" s="1" t="s">
        <v>56</v>
      </c>
      <c r="O295" s="1" t="s">
        <v>165</v>
      </c>
      <c r="P295" s="11" t="e">
        <f t="shared" si="34"/>
        <v>#REF!</v>
      </c>
      <c r="Q295" s="1" t="str">
        <f>Table110[[#This Row],[Manufacturer''s Category]]</f>
        <v>Community</v>
      </c>
      <c r="S295" s="1" t="e">
        <f t="shared" si="38"/>
        <v>#REF!</v>
      </c>
    </row>
    <row r="296" spans="1:19" ht="42" customHeight="1" x14ac:dyDescent="0.3">
      <c r="A296" s="1" t="e">
        <f t="shared" si="32"/>
        <v>#REF!</v>
      </c>
      <c r="B296" s="5" t="e">
        <f t="shared" si="33"/>
        <v>#REF!</v>
      </c>
      <c r="C296" s="2" t="s">
        <v>1493</v>
      </c>
      <c r="D296" s="1" t="s">
        <v>1494</v>
      </c>
      <c r="E296" s="1" t="s">
        <v>55</v>
      </c>
      <c r="F296" s="38">
        <v>13860</v>
      </c>
      <c r="G296" s="7" t="str">
        <f>Table110[[#This Row],[Short Description]]</f>
        <v>LVH-909WR/APB</v>
      </c>
      <c r="H296" s="1" t="s">
        <v>1495</v>
      </c>
      <c r="I296" s="1" t="s">
        <v>1435</v>
      </c>
      <c r="J296" s="1" t="s">
        <v>608</v>
      </c>
      <c r="K296" s="1" t="e">
        <f t="shared" si="35"/>
        <v>#REF!</v>
      </c>
      <c r="L296" s="1" t="e">
        <f t="shared" si="36"/>
        <v>#REF!</v>
      </c>
      <c r="M296" s="1" t="e">
        <f t="shared" si="37"/>
        <v>#REF!</v>
      </c>
      <c r="N296" s="1" t="s">
        <v>56</v>
      </c>
      <c r="O296" s="1" t="s">
        <v>165</v>
      </c>
      <c r="P296" s="11" t="e">
        <f t="shared" si="34"/>
        <v>#REF!</v>
      </c>
      <c r="Q296" s="1" t="str">
        <f>Table110[[#This Row],[Manufacturer''s Category]]</f>
        <v>Community</v>
      </c>
      <c r="S296" s="1" t="e">
        <f t="shared" si="38"/>
        <v>#REF!</v>
      </c>
    </row>
    <row r="297" spans="1:19" ht="42" customHeight="1" x14ac:dyDescent="0.3">
      <c r="A297" s="1" t="e">
        <f t="shared" si="32"/>
        <v>#REF!</v>
      </c>
      <c r="B297" s="5" t="e">
        <f t="shared" si="33"/>
        <v>#REF!</v>
      </c>
      <c r="C297" s="2" t="s">
        <v>1496</v>
      </c>
      <c r="D297" s="1" t="s">
        <v>1497</v>
      </c>
      <c r="E297" s="1" t="s">
        <v>55</v>
      </c>
      <c r="F297" s="38">
        <v>13860</v>
      </c>
      <c r="G297" s="7" t="str">
        <f>Table110[[#This Row],[Short Description]]</f>
        <v>LVH-909WR/APG</v>
      </c>
      <c r="H297" s="1" t="s">
        <v>1498</v>
      </c>
      <c r="I297" s="1" t="s">
        <v>1435</v>
      </c>
      <c r="J297" s="1" t="s">
        <v>608</v>
      </c>
      <c r="K297" s="1" t="e">
        <f t="shared" si="35"/>
        <v>#REF!</v>
      </c>
      <c r="L297" s="1" t="e">
        <f t="shared" si="36"/>
        <v>#REF!</v>
      </c>
      <c r="M297" s="1" t="e">
        <f t="shared" si="37"/>
        <v>#REF!</v>
      </c>
      <c r="N297" s="1" t="s">
        <v>56</v>
      </c>
      <c r="O297" s="1" t="s">
        <v>165</v>
      </c>
      <c r="P297" s="11" t="e">
        <f t="shared" si="34"/>
        <v>#REF!</v>
      </c>
      <c r="Q297" s="1" t="str">
        <f>Table110[[#This Row],[Manufacturer''s Category]]</f>
        <v>Community</v>
      </c>
      <c r="S297" s="1" t="e">
        <f t="shared" si="38"/>
        <v>#REF!</v>
      </c>
    </row>
    <row r="298" spans="1:19" ht="42" customHeight="1" x14ac:dyDescent="0.3">
      <c r="A298" s="1" t="e">
        <f t="shared" si="32"/>
        <v>#REF!</v>
      </c>
      <c r="B298" s="5" t="e">
        <f t="shared" si="33"/>
        <v>#REF!</v>
      </c>
      <c r="C298" s="2" t="s">
        <v>1499</v>
      </c>
      <c r="D298" s="1" t="s">
        <v>1500</v>
      </c>
      <c r="E298" s="1" t="s">
        <v>55</v>
      </c>
      <c r="F298" s="38">
        <v>13860</v>
      </c>
      <c r="G298" s="7" t="str">
        <f>Table110[[#This Row],[Short Description]]</f>
        <v>LVH-909WR/APW</v>
      </c>
      <c r="H298" s="1" t="s">
        <v>1501</v>
      </c>
      <c r="I298" s="1" t="s">
        <v>1435</v>
      </c>
      <c r="J298" s="1" t="s">
        <v>608</v>
      </c>
      <c r="K298" s="1" t="e">
        <f t="shared" si="35"/>
        <v>#REF!</v>
      </c>
      <c r="L298" s="1" t="e">
        <f t="shared" si="36"/>
        <v>#REF!</v>
      </c>
      <c r="M298" s="1" t="e">
        <f t="shared" si="37"/>
        <v>#REF!</v>
      </c>
      <c r="N298" s="1" t="s">
        <v>56</v>
      </c>
      <c r="O298" s="1" t="s">
        <v>165</v>
      </c>
      <c r="P298" s="11" t="e">
        <f t="shared" si="34"/>
        <v>#REF!</v>
      </c>
      <c r="Q298" s="1" t="str">
        <f>Table110[[#This Row],[Manufacturer''s Category]]</f>
        <v>Community</v>
      </c>
      <c r="S298" s="1" t="e">
        <f t="shared" si="38"/>
        <v>#REF!</v>
      </c>
    </row>
    <row r="299" spans="1:19" ht="42" customHeight="1" x14ac:dyDescent="0.3">
      <c r="A299" s="1" t="e">
        <f t="shared" si="32"/>
        <v>#REF!</v>
      </c>
      <c r="B299" s="5" t="e">
        <f t="shared" si="33"/>
        <v>#REF!</v>
      </c>
      <c r="C299" s="2" t="s">
        <v>1502</v>
      </c>
      <c r="D299" s="1" t="s">
        <v>1503</v>
      </c>
      <c r="E299" s="1" t="s">
        <v>55</v>
      </c>
      <c r="F299" s="38">
        <v>13860</v>
      </c>
      <c r="G299" s="7" t="str">
        <f>Table110[[#This Row],[Short Description]]</f>
        <v>LVH-909WR/ASB</v>
      </c>
      <c r="H299" s="1" t="s">
        <v>1504</v>
      </c>
      <c r="I299" s="1" t="s">
        <v>1435</v>
      </c>
      <c r="J299" s="1" t="s">
        <v>608</v>
      </c>
      <c r="K299" s="1" t="e">
        <f t="shared" si="35"/>
        <v>#REF!</v>
      </c>
      <c r="L299" s="1" t="e">
        <f t="shared" si="36"/>
        <v>#REF!</v>
      </c>
      <c r="M299" s="1" t="e">
        <f t="shared" si="37"/>
        <v>#REF!</v>
      </c>
      <c r="N299" s="1" t="s">
        <v>56</v>
      </c>
      <c r="O299" s="1" t="s">
        <v>165</v>
      </c>
      <c r="P299" s="11" t="e">
        <f t="shared" si="34"/>
        <v>#REF!</v>
      </c>
      <c r="Q299" s="1" t="str">
        <f>Table110[[#This Row],[Manufacturer''s Category]]</f>
        <v>Community</v>
      </c>
      <c r="S299" s="1" t="e">
        <f t="shared" si="38"/>
        <v>#REF!</v>
      </c>
    </row>
    <row r="300" spans="1:19" ht="42" customHeight="1" x14ac:dyDescent="0.3">
      <c r="A300" s="1" t="e">
        <f t="shared" si="32"/>
        <v>#REF!</v>
      </c>
      <c r="B300" s="5" t="e">
        <f t="shared" si="33"/>
        <v>#REF!</v>
      </c>
      <c r="C300" s="2" t="s">
        <v>1505</v>
      </c>
      <c r="D300" s="1" t="s">
        <v>1506</v>
      </c>
      <c r="E300" s="1" t="s">
        <v>55</v>
      </c>
      <c r="F300" s="38">
        <v>13860</v>
      </c>
      <c r="G300" s="7" t="str">
        <f>Table110[[#This Row],[Short Description]]</f>
        <v>LVH-909WR/ASG</v>
      </c>
      <c r="H300" s="1" t="s">
        <v>1507</v>
      </c>
      <c r="I300" s="1" t="s">
        <v>1435</v>
      </c>
      <c r="J300" s="1" t="s">
        <v>608</v>
      </c>
      <c r="K300" s="1" t="e">
        <f t="shared" si="35"/>
        <v>#REF!</v>
      </c>
      <c r="L300" s="1" t="e">
        <f t="shared" si="36"/>
        <v>#REF!</v>
      </c>
      <c r="M300" s="1" t="e">
        <f t="shared" si="37"/>
        <v>#REF!</v>
      </c>
      <c r="N300" s="1" t="s">
        <v>56</v>
      </c>
      <c r="O300" s="1" t="s">
        <v>165</v>
      </c>
      <c r="P300" s="11" t="e">
        <f t="shared" si="34"/>
        <v>#REF!</v>
      </c>
      <c r="Q300" s="1" t="str">
        <f>Table110[[#This Row],[Manufacturer''s Category]]</f>
        <v>Community</v>
      </c>
      <c r="S300" s="1" t="e">
        <f t="shared" si="38"/>
        <v>#REF!</v>
      </c>
    </row>
    <row r="301" spans="1:19" ht="42" customHeight="1" x14ac:dyDescent="0.3">
      <c r="A301" s="1" t="e">
        <f t="shared" si="32"/>
        <v>#REF!</v>
      </c>
      <c r="B301" s="5" t="e">
        <f t="shared" si="33"/>
        <v>#REF!</v>
      </c>
      <c r="C301" s="2" t="s">
        <v>1508</v>
      </c>
      <c r="D301" s="1" t="s">
        <v>1509</v>
      </c>
      <c r="E301" s="1" t="s">
        <v>55</v>
      </c>
      <c r="F301" s="38">
        <v>13860</v>
      </c>
      <c r="G301" s="7" t="str">
        <f>Table110[[#This Row],[Short Description]]</f>
        <v>LVH-909WR/ASW</v>
      </c>
      <c r="H301" s="1" t="s">
        <v>1510</v>
      </c>
      <c r="I301" s="1" t="s">
        <v>1435</v>
      </c>
      <c r="J301" s="1" t="s">
        <v>608</v>
      </c>
      <c r="K301" s="1" t="e">
        <f t="shared" si="35"/>
        <v>#REF!</v>
      </c>
      <c r="L301" s="1" t="e">
        <f t="shared" si="36"/>
        <v>#REF!</v>
      </c>
      <c r="M301" s="1" t="e">
        <f t="shared" si="37"/>
        <v>#REF!</v>
      </c>
      <c r="N301" s="1" t="s">
        <v>56</v>
      </c>
      <c r="O301" s="1" t="s">
        <v>165</v>
      </c>
      <c r="P301" s="11" t="e">
        <f t="shared" si="34"/>
        <v>#REF!</v>
      </c>
      <c r="Q301" s="1" t="str">
        <f>Table110[[#This Row],[Manufacturer''s Category]]</f>
        <v>Community</v>
      </c>
      <c r="S301" s="1" t="e">
        <f t="shared" si="38"/>
        <v>#REF!</v>
      </c>
    </row>
    <row r="302" spans="1:19" ht="42" customHeight="1" x14ac:dyDescent="0.3">
      <c r="A302" s="1" t="e">
        <f t="shared" si="32"/>
        <v>#REF!</v>
      </c>
      <c r="B302" s="5" t="e">
        <f t="shared" si="33"/>
        <v>#REF!</v>
      </c>
      <c r="C302" s="2" t="s">
        <v>1511</v>
      </c>
      <c r="D302" s="1" t="s">
        <v>1512</v>
      </c>
      <c r="E302" s="1" t="s">
        <v>55</v>
      </c>
      <c r="F302" s="38">
        <v>14490</v>
      </c>
      <c r="G302" s="7" t="str">
        <f>Table110[[#This Row],[Short Description]]</f>
        <v>LVH-909WRC/AP</v>
      </c>
      <c r="H302" s="1" t="s">
        <v>1513</v>
      </c>
      <c r="I302" s="1" t="s">
        <v>1435</v>
      </c>
      <c r="J302" s="1" t="s">
        <v>608</v>
      </c>
      <c r="K302" s="1" t="e">
        <f t="shared" si="35"/>
        <v>#REF!</v>
      </c>
      <c r="L302" s="1" t="e">
        <f t="shared" si="36"/>
        <v>#REF!</v>
      </c>
      <c r="M302" s="1" t="e">
        <f t="shared" si="37"/>
        <v>#REF!</v>
      </c>
      <c r="N302" s="1" t="s">
        <v>56</v>
      </c>
      <c r="O302" s="1" t="s">
        <v>165</v>
      </c>
      <c r="P302" s="11" t="e">
        <f t="shared" si="34"/>
        <v>#REF!</v>
      </c>
      <c r="Q302" s="1" t="str">
        <f>Table110[[#This Row],[Manufacturer''s Category]]</f>
        <v>Community</v>
      </c>
      <c r="S302" s="1" t="e">
        <f t="shared" si="38"/>
        <v>#REF!</v>
      </c>
    </row>
    <row r="303" spans="1:19" ht="42" customHeight="1" x14ac:dyDescent="0.3">
      <c r="A303" s="1" t="e">
        <f t="shared" si="32"/>
        <v>#REF!</v>
      </c>
      <c r="B303" s="5" t="e">
        <f t="shared" si="33"/>
        <v>#REF!</v>
      </c>
      <c r="C303" s="2" t="s">
        <v>1514</v>
      </c>
      <c r="D303" s="1" t="s">
        <v>1515</v>
      </c>
      <c r="E303" s="1" t="s">
        <v>55</v>
      </c>
      <c r="F303" s="38">
        <v>14490</v>
      </c>
      <c r="G303" s="7" t="str">
        <f>Table110[[#This Row],[Short Description]]</f>
        <v>LVH-909WRC/AS</v>
      </c>
      <c r="H303" s="1" t="s">
        <v>1516</v>
      </c>
      <c r="I303" s="1" t="s">
        <v>1435</v>
      </c>
      <c r="J303" s="1" t="s">
        <v>608</v>
      </c>
      <c r="K303" s="1" t="e">
        <f t="shared" si="35"/>
        <v>#REF!</v>
      </c>
      <c r="L303" s="1" t="e">
        <f t="shared" si="36"/>
        <v>#REF!</v>
      </c>
      <c r="M303" s="1" t="e">
        <f t="shared" si="37"/>
        <v>#REF!</v>
      </c>
      <c r="N303" s="1" t="s">
        <v>56</v>
      </c>
      <c r="O303" s="1" t="s">
        <v>165</v>
      </c>
      <c r="P303" s="11" t="e">
        <f t="shared" si="34"/>
        <v>#REF!</v>
      </c>
      <c r="Q303" s="1" t="str">
        <f>Table110[[#This Row],[Manufacturer''s Category]]</f>
        <v>Community</v>
      </c>
      <c r="S303" s="1" t="e">
        <f t="shared" si="38"/>
        <v>#REF!</v>
      </c>
    </row>
    <row r="304" spans="1:19" ht="42" customHeight="1" x14ac:dyDescent="0.3">
      <c r="A304" s="1" t="e">
        <f t="shared" si="32"/>
        <v>#REF!</v>
      </c>
      <c r="B304" s="5" t="e">
        <f t="shared" si="33"/>
        <v>#REF!</v>
      </c>
      <c r="C304" s="39" t="s">
        <v>1517</v>
      </c>
      <c r="D304" s="1" t="s">
        <v>1518</v>
      </c>
      <c r="E304" s="1" t="s">
        <v>55</v>
      </c>
      <c r="F304" s="38">
        <v>74</v>
      </c>
      <c r="G304" s="7" t="str">
        <f>Table110[[#This Row],[Short Description]]</f>
        <v>M10EYBLTKIT</v>
      </c>
      <c r="H304" s="1" t="s">
        <v>1519</v>
      </c>
      <c r="I304" s="1" t="s">
        <v>599</v>
      </c>
      <c r="J304" s="1" t="s">
        <v>608</v>
      </c>
      <c r="K304" s="1" t="e">
        <f t="shared" si="35"/>
        <v>#REF!</v>
      </c>
      <c r="L304" s="1" t="e">
        <f t="shared" si="36"/>
        <v>#REF!</v>
      </c>
      <c r="M304" s="1" t="e">
        <f t="shared" si="37"/>
        <v>#REF!</v>
      </c>
      <c r="N304" s="1" t="s">
        <v>75</v>
      </c>
      <c r="O304" s="1" t="s">
        <v>78</v>
      </c>
      <c r="P304" s="11" t="e">
        <f t="shared" si="34"/>
        <v>#REF!</v>
      </c>
      <c r="Q304" s="1" t="str">
        <f>Table110[[#This Row],[Manufacturer''s Category]]</f>
        <v>Community</v>
      </c>
      <c r="S304" s="1" t="e">
        <f t="shared" si="38"/>
        <v>#REF!</v>
      </c>
    </row>
    <row r="305" spans="1:19" ht="42" customHeight="1" x14ac:dyDescent="0.3">
      <c r="A305" s="1" t="e">
        <f t="shared" si="32"/>
        <v>#REF!</v>
      </c>
      <c r="B305" s="5" t="e">
        <f t="shared" si="33"/>
        <v>#REF!</v>
      </c>
      <c r="C305" s="39" t="s">
        <v>1520</v>
      </c>
      <c r="D305" s="1" t="s">
        <v>1521</v>
      </c>
      <c r="E305" s="1" t="s">
        <v>55</v>
      </c>
      <c r="F305" s="38">
        <v>58</v>
      </c>
      <c r="G305" s="7" t="str">
        <f>Table110[[#This Row],[Short Description]]</f>
        <v>M6EYBLTKIT</v>
      </c>
      <c r="H305" s="1" t="s">
        <v>1522</v>
      </c>
      <c r="I305" s="1" t="s">
        <v>599</v>
      </c>
      <c r="J305" s="1" t="s">
        <v>608</v>
      </c>
      <c r="K305" s="1" t="e">
        <f t="shared" si="35"/>
        <v>#REF!</v>
      </c>
      <c r="L305" s="1" t="e">
        <f t="shared" si="36"/>
        <v>#REF!</v>
      </c>
      <c r="M305" s="1" t="e">
        <f t="shared" si="37"/>
        <v>#REF!</v>
      </c>
      <c r="N305" s="1" t="s">
        <v>75</v>
      </c>
      <c r="O305" s="1" t="s">
        <v>78</v>
      </c>
      <c r="P305" s="11" t="e">
        <f t="shared" si="34"/>
        <v>#REF!</v>
      </c>
      <c r="Q305" s="1" t="str">
        <f>Table110[[#This Row],[Manufacturer''s Category]]</f>
        <v>Community</v>
      </c>
      <c r="S305" s="1" t="e">
        <f t="shared" si="38"/>
        <v>#REF!</v>
      </c>
    </row>
    <row r="306" spans="1:19" ht="42" customHeight="1" x14ac:dyDescent="0.3">
      <c r="A306" s="1" t="e">
        <f t="shared" si="32"/>
        <v>#REF!</v>
      </c>
      <c r="B306" s="5" t="e">
        <f t="shared" si="33"/>
        <v>#REF!</v>
      </c>
      <c r="C306" s="39" t="s">
        <v>1523</v>
      </c>
      <c r="D306" s="1" t="s">
        <v>1524</v>
      </c>
      <c r="E306" s="1" t="s">
        <v>55</v>
      </c>
      <c r="F306" s="38">
        <v>892</v>
      </c>
      <c r="G306" s="7" t="str">
        <f>Table110[[#This Row],[Short Description]]</f>
        <v>MX10-B</v>
      </c>
      <c r="H306" s="1" t="s">
        <v>1525</v>
      </c>
      <c r="I306" s="1" t="s">
        <v>1526</v>
      </c>
      <c r="J306" s="1" t="s">
        <v>608</v>
      </c>
      <c r="K306" s="1" t="e">
        <f t="shared" si="35"/>
        <v>#REF!</v>
      </c>
      <c r="L306" s="1" t="e">
        <f t="shared" si="36"/>
        <v>#REF!</v>
      </c>
      <c r="M306" s="1" t="e">
        <f t="shared" si="37"/>
        <v>#REF!</v>
      </c>
      <c r="N306" s="1" t="s">
        <v>75</v>
      </c>
      <c r="O306" s="1" t="s">
        <v>78</v>
      </c>
      <c r="P306" s="11" t="e">
        <f t="shared" si="34"/>
        <v>#REF!</v>
      </c>
      <c r="Q306" s="1" t="str">
        <f>Table110[[#This Row],[Manufacturer''s Category]]</f>
        <v>Community</v>
      </c>
      <c r="S306" s="1" t="e">
        <f t="shared" si="38"/>
        <v>#REF!</v>
      </c>
    </row>
    <row r="307" spans="1:19" ht="42" customHeight="1" x14ac:dyDescent="0.3">
      <c r="A307" s="1" t="e">
        <f t="shared" si="32"/>
        <v>#REF!</v>
      </c>
      <c r="B307" s="5" t="e">
        <f t="shared" si="33"/>
        <v>#REF!</v>
      </c>
      <c r="C307" s="39" t="s">
        <v>1527</v>
      </c>
      <c r="D307" s="1" t="s">
        <v>1528</v>
      </c>
      <c r="E307" s="1" t="s">
        <v>55</v>
      </c>
      <c r="F307" s="38">
        <v>782</v>
      </c>
      <c r="G307" s="7" t="str">
        <f>Table110[[#This Row],[Short Description]]</f>
        <v>MX8-B</v>
      </c>
      <c r="H307" s="1" t="s">
        <v>1529</v>
      </c>
      <c r="I307" s="1" t="s">
        <v>1526</v>
      </c>
      <c r="J307" s="1" t="s">
        <v>608</v>
      </c>
      <c r="K307" s="1" t="e">
        <f t="shared" si="35"/>
        <v>#REF!</v>
      </c>
      <c r="L307" s="1" t="e">
        <f t="shared" si="36"/>
        <v>#REF!</v>
      </c>
      <c r="M307" s="1" t="e">
        <f t="shared" si="37"/>
        <v>#REF!</v>
      </c>
      <c r="N307" s="1" t="s">
        <v>75</v>
      </c>
      <c r="O307" s="1" t="s">
        <v>78</v>
      </c>
      <c r="P307" s="11" t="e">
        <f t="shared" si="34"/>
        <v>#REF!</v>
      </c>
      <c r="Q307" s="1" t="str">
        <f>Table110[[#This Row],[Manufacturer''s Category]]</f>
        <v>Community</v>
      </c>
      <c r="S307" s="1" t="e">
        <f t="shared" si="38"/>
        <v>#REF!</v>
      </c>
    </row>
    <row r="308" spans="1:19" ht="42" customHeight="1" x14ac:dyDescent="0.3">
      <c r="A308" s="1" t="e">
        <f t="shared" si="32"/>
        <v>#REF!</v>
      </c>
      <c r="B308" s="5" t="e">
        <f t="shared" si="33"/>
        <v>#REF!</v>
      </c>
      <c r="C308" s="39" t="s">
        <v>1530</v>
      </c>
      <c r="D308" s="1" t="s">
        <v>1531</v>
      </c>
      <c r="E308" s="1" t="s">
        <v>55</v>
      </c>
      <c r="F308" s="38">
        <v>106</v>
      </c>
      <c r="G308" s="7" t="str">
        <f>Table110[[#This Row],[Short Description]]</f>
        <v>MX-Y10B</v>
      </c>
      <c r="H308" s="1" t="s">
        <v>1532</v>
      </c>
      <c r="I308" s="1" t="s">
        <v>599</v>
      </c>
      <c r="J308" s="1" t="s">
        <v>608</v>
      </c>
      <c r="K308" s="1" t="e">
        <f t="shared" si="35"/>
        <v>#REF!</v>
      </c>
      <c r="L308" s="1" t="e">
        <f t="shared" si="36"/>
        <v>#REF!</v>
      </c>
      <c r="M308" s="1" t="e">
        <f t="shared" si="37"/>
        <v>#REF!</v>
      </c>
      <c r="N308" s="1" t="s">
        <v>56</v>
      </c>
      <c r="O308" s="1" t="s">
        <v>165</v>
      </c>
      <c r="P308" s="11" t="e">
        <f t="shared" si="34"/>
        <v>#REF!</v>
      </c>
      <c r="Q308" s="1" t="str">
        <f>Table110[[#This Row],[Manufacturer''s Category]]</f>
        <v>Community</v>
      </c>
      <c r="S308" s="1" t="e">
        <f t="shared" si="38"/>
        <v>#REF!</v>
      </c>
    </row>
    <row r="309" spans="1:19" ht="42" customHeight="1" x14ac:dyDescent="0.3">
      <c r="A309" s="1" t="e">
        <f t="shared" si="32"/>
        <v>#REF!</v>
      </c>
      <c r="B309" s="5" t="e">
        <f t="shared" si="33"/>
        <v>#REF!</v>
      </c>
      <c r="C309" s="39" t="s">
        <v>1533</v>
      </c>
      <c r="D309" s="1" t="s">
        <v>1534</v>
      </c>
      <c r="E309" s="1" t="s">
        <v>55</v>
      </c>
      <c r="F309" s="38">
        <v>98</v>
      </c>
      <c r="G309" s="7" t="str">
        <f>Table110[[#This Row],[Short Description]]</f>
        <v>MX-Y8B</v>
      </c>
      <c r="H309" s="1" t="s">
        <v>1535</v>
      </c>
      <c r="I309" s="1" t="s">
        <v>599</v>
      </c>
      <c r="J309" s="1" t="s">
        <v>608</v>
      </c>
      <c r="K309" s="1" t="e">
        <f t="shared" si="35"/>
        <v>#REF!</v>
      </c>
      <c r="L309" s="1" t="e">
        <f t="shared" si="36"/>
        <v>#REF!</v>
      </c>
      <c r="M309" s="1" t="e">
        <f t="shared" si="37"/>
        <v>#REF!</v>
      </c>
      <c r="N309" s="1" t="s">
        <v>56</v>
      </c>
      <c r="O309" s="1" t="s">
        <v>165</v>
      </c>
      <c r="P309" s="11" t="e">
        <f t="shared" si="34"/>
        <v>#REF!</v>
      </c>
      <c r="Q309" s="1" t="str">
        <f>Table110[[#This Row],[Manufacturer''s Category]]</f>
        <v>Community</v>
      </c>
      <c r="S309" s="1" t="e">
        <f t="shared" si="38"/>
        <v>#REF!</v>
      </c>
    </row>
    <row r="310" spans="1:19" ht="42" customHeight="1" x14ac:dyDescent="0.3">
      <c r="A310" s="1" t="e">
        <f t="shared" si="32"/>
        <v>#REF!</v>
      </c>
      <c r="B310" s="5" t="e">
        <f t="shared" si="33"/>
        <v>#REF!</v>
      </c>
      <c r="C310" s="39" t="s">
        <v>1536</v>
      </c>
      <c r="D310" s="1" t="s">
        <v>1537</v>
      </c>
      <c r="E310" s="1" t="s">
        <v>55</v>
      </c>
      <c r="F310" s="38">
        <v>226</v>
      </c>
      <c r="G310" s="7" t="str">
        <f>Table110[[#This Row],[Short Description]]</f>
        <v>PMB-1RR</v>
      </c>
      <c r="H310" s="1" t="s">
        <v>1538</v>
      </c>
      <c r="I310" s="1" t="s">
        <v>599</v>
      </c>
      <c r="J310" s="1" t="s">
        <v>608</v>
      </c>
      <c r="K310" s="1" t="e">
        <f t="shared" si="35"/>
        <v>#REF!</v>
      </c>
      <c r="L310" s="1" t="e">
        <f t="shared" si="36"/>
        <v>#REF!</v>
      </c>
      <c r="M310" s="1" t="e">
        <f t="shared" si="37"/>
        <v>#REF!</v>
      </c>
      <c r="N310" s="1" t="s">
        <v>75</v>
      </c>
      <c r="O310" s="1" t="s">
        <v>78</v>
      </c>
      <c r="P310" s="11" t="e">
        <f t="shared" si="34"/>
        <v>#REF!</v>
      </c>
      <c r="Q310" s="1" t="str">
        <f>Table110[[#This Row],[Manufacturer''s Category]]</f>
        <v>Community</v>
      </c>
      <c r="S310" s="1" t="e">
        <f t="shared" si="38"/>
        <v>#REF!</v>
      </c>
    </row>
    <row r="311" spans="1:19" ht="42" customHeight="1" x14ac:dyDescent="0.3">
      <c r="A311" s="1" t="e">
        <f t="shared" si="32"/>
        <v>#REF!</v>
      </c>
      <c r="B311" s="5" t="e">
        <f t="shared" si="33"/>
        <v>#REF!</v>
      </c>
      <c r="C311" s="39" t="s">
        <v>1539</v>
      </c>
      <c r="D311" s="1" t="s">
        <v>1540</v>
      </c>
      <c r="E311" s="1" t="s">
        <v>55</v>
      </c>
      <c r="F311" s="38">
        <v>508</v>
      </c>
      <c r="G311" s="7" t="str">
        <f>Table110[[#This Row],[Short Description]]</f>
        <v>PMB-2RR</v>
      </c>
      <c r="H311" s="1" t="s">
        <v>1541</v>
      </c>
      <c r="I311" s="1" t="s">
        <v>599</v>
      </c>
      <c r="J311" s="1" t="s">
        <v>608</v>
      </c>
      <c r="K311" s="1" t="e">
        <f t="shared" si="35"/>
        <v>#REF!</v>
      </c>
      <c r="L311" s="1" t="e">
        <f t="shared" si="36"/>
        <v>#REF!</v>
      </c>
      <c r="M311" s="1" t="e">
        <f t="shared" si="37"/>
        <v>#REF!</v>
      </c>
      <c r="N311" s="1" t="s">
        <v>75</v>
      </c>
      <c r="O311" s="1" t="s">
        <v>78</v>
      </c>
      <c r="P311" s="11" t="e">
        <f t="shared" si="34"/>
        <v>#REF!</v>
      </c>
      <c r="Q311" s="1" t="str">
        <f>Table110[[#This Row],[Manufacturer''s Category]]</f>
        <v>Community</v>
      </c>
      <c r="S311" s="1" t="e">
        <f t="shared" si="38"/>
        <v>#REF!</v>
      </c>
    </row>
    <row r="312" spans="1:19" ht="42" customHeight="1" x14ac:dyDescent="0.3">
      <c r="A312" s="1" t="e">
        <f t="shared" si="32"/>
        <v>#REF!</v>
      </c>
      <c r="B312" s="5" t="e">
        <f t="shared" si="33"/>
        <v>#REF!</v>
      </c>
      <c r="C312" s="39" t="s">
        <v>1542</v>
      </c>
      <c r="D312" s="1" t="s">
        <v>1543</v>
      </c>
      <c r="E312" s="1" t="s">
        <v>55</v>
      </c>
      <c r="F312" s="38">
        <v>64</v>
      </c>
      <c r="G312" s="7" t="str">
        <f>Table110[[#This Row],[Short Description]]</f>
        <v>PMB-BAND</v>
      </c>
      <c r="H312" s="1" t="s">
        <v>1544</v>
      </c>
      <c r="I312" s="1" t="s">
        <v>599</v>
      </c>
      <c r="J312" s="1" t="s">
        <v>608</v>
      </c>
      <c r="K312" s="1" t="e">
        <f t="shared" si="35"/>
        <v>#REF!</v>
      </c>
      <c r="L312" s="1" t="e">
        <f t="shared" si="36"/>
        <v>#REF!</v>
      </c>
      <c r="M312" s="1" t="e">
        <f t="shared" si="37"/>
        <v>#REF!</v>
      </c>
      <c r="N312" s="1" t="s">
        <v>56</v>
      </c>
      <c r="O312" s="1" t="s">
        <v>165</v>
      </c>
      <c r="P312" s="11" t="e">
        <f t="shared" si="34"/>
        <v>#REF!</v>
      </c>
      <c r="Q312" s="1" t="str">
        <f>Table110[[#This Row],[Manufacturer''s Category]]</f>
        <v>Community</v>
      </c>
      <c r="S312" s="1" t="e">
        <f t="shared" si="38"/>
        <v>#REF!</v>
      </c>
    </row>
    <row r="313" spans="1:19" ht="42" customHeight="1" x14ac:dyDescent="0.3">
      <c r="A313" s="1" t="e">
        <f t="shared" si="32"/>
        <v>#REF!</v>
      </c>
      <c r="B313" s="5" t="e">
        <f t="shared" si="33"/>
        <v>#REF!</v>
      </c>
      <c r="C313" s="39" t="s">
        <v>1545</v>
      </c>
      <c r="D313" s="1" t="s">
        <v>1546</v>
      </c>
      <c r="E313" s="1" t="s">
        <v>55</v>
      </c>
      <c r="F313" s="38">
        <v>210</v>
      </c>
      <c r="G313" s="7" t="str">
        <f>Table110[[#This Row],[Short Description]]</f>
        <v>PY1-EN750-1550</v>
      </c>
      <c r="H313" s="1" t="s">
        <v>1547</v>
      </c>
      <c r="I313" s="1" t="s">
        <v>599</v>
      </c>
      <c r="J313" s="1" t="s">
        <v>608</v>
      </c>
      <c r="K313" s="1" t="e">
        <f t="shared" si="35"/>
        <v>#REF!</v>
      </c>
      <c r="L313" s="1" t="e">
        <f t="shared" si="36"/>
        <v>#REF!</v>
      </c>
      <c r="M313" s="1" t="e">
        <f t="shared" si="37"/>
        <v>#REF!</v>
      </c>
      <c r="N313" s="1" t="s">
        <v>56</v>
      </c>
      <c r="O313" s="1" t="s">
        <v>165</v>
      </c>
      <c r="P313" s="11" t="e">
        <f t="shared" si="34"/>
        <v>#REF!</v>
      </c>
      <c r="Q313" s="1" t="str">
        <f>Table110[[#This Row],[Manufacturer''s Category]]</f>
        <v>Community</v>
      </c>
      <c r="S313" s="1" t="e">
        <f t="shared" si="38"/>
        <v>#REF!</v>
      </c>
    </row>
    <row r="314" spans="1:19" ht="42" customHeight="1" x14ac:dyDescent="0.3">
      <c r="A314" s="1" t="e">
        <f t="shared" si="32"/>
        <v>#REF!</v>
      </c>
      <c r="B314" s="5" t="e">
        <f t="shared" si="33"/>
        <v>#REF!</v>
      </c>
      <c r="C314" s="39" t="s">
        <v>1548</v>
      </c>
      <c r="D314" s="1" t="s">
        <v>1549</v>
      </c>
      <c r="E314" s="1" t="s">
        <v>55</v>
      </c>
      <c r="F314" s="38">
        <v>210</v>
      </c>
      <c r="G314" s="7" t="str">
        <f>Table110[[#This Row],[Short Description]]</f>
        <v>PY1-EN750-1550W</v>
      </c>
      <c r="H314" s="1" t="s">
        <v>1550</v>
      </c>
      <c r="I314" s="1" t="s">
        <v>599</v>
      </c>
      <c r="J314" s="1" t="s">
        <v>608</v>
      </c>
      <c r="K314" s="1" t="e">
        <f t="shared" si="35"/>
        <v>#REF!</v>
      </c>
      <c r="L314" s="1" t="e">
        <f t="shared" si="36"/>
        <v>#REF!</v>
      </c>
      <c r="M314" s="1" t="e">
        <f t="shared" si="37"/>
        <v>#REF!</v>
      </c>
      <c r="N314" s="1" t="s">
        <v>56</v>
      </c>
      <c r="O314" s="1" t="s">
        <v>165</v>
      </c>
      <c r="P314" s="11" t="e">
        <f t="shared" si="34"/>
        <v>#REF!</v>
      </c>
      <c r="Q314" s="1" t="str">
        <f>Table110[[#This Row],[Manufacturer''s Category]]</f>
        <v>Community</v>
      </c>
      <c r="S314" s="1" t="e">
        <f t="shared" si="38"/>
        <v>#REF!</v>
      </c>
    </row>
    <row r="315" spans="1:19" ht="42" customHeight="1" x14ac:dyDescent="0.3">
      <c r="A315" s="1" t="e">
        <f t="shared" si="32"/>
        <v>#REF!</v>
      </c>
      <c r="B315" s="5" t="e">
        <f t="shared" si="33"/>
        <v>#REF!</v>
      </c>
      <c r="C315" s="39" t="s">
        <v>1551</v>
      </c>
      <c r="D315" s="1" t="s">
        <v>1552</v>
      </c>
      <c r="E315" s="1" t="s">
        <v>55</v>
      </c>
      <c r="F315" s="38">
        <v>560</v>
      </c>
      <c r="G315" s="7" t="str">
        <f>Table110[[#This Row],[Short Description]]</f>
        <v>R.15COAX</v>
      </c>
      <c r="H315" s="1" t="s">
        <v>1553</v>
      </c>
      <c r="I315" s="1" t="s">
        <v>1554</v>
      </c>
      <c r="J315" s="1" t="s">
        <v>608</v>
      </c>
      <c r="K315" s="1" t="e">
        <f t="shared" si="35"/>
        <v>#REF!</v>
      </c>
      <c r="L315" s="1" t="e">
        <f t="shared" si="36"/>
        <v>#REF!</v>
      </c>
      <c r="M315" s="1" t="e">
        <f t="shared" si="37"/>
        <v>#REF!</v>
      </c>
      <c r="N315" s="1" t="s">
        <v>75</v>
      </c>
      <c r="O315" s="1" t="s">
        <v>78</v>
      </c>
      <c r="P315" s="11" t="e">
        <f t="shared" si="34"/>
        <v>#REF!</v>
      </c>
      <c r="Q315" s="1" t="str">
        <f>Table110[[#This Row],[Manufacturer''s Category]]</f>
        <v>Community</v>
      </c>
      <c r="S315" s="1" t="e">
        <f t="shared" si="38"/>
        <v>#REF!</v>
      </c>
    </row>
    <row r="316" spans="1:19" ht="42" customHeight="1" x14ac:dyDescent="0.3">
      <c r="A316" s="1" t="e">
        <f t="shared" si="32"/>
        <v>#REF!</v>
      </c>
      <c r="B316" s="5" t="e">
        <f t="shared" si="33"/>
        <v>#REF!</v>
      </c>
      <c r="C316" s="39" t="s">
        <v>1555</v>
      </c>
      <c r="D316" s="1" t="s">
        <v>1556</v>
      </c>
      <c r="E316" s="1" t="s">
        <v>55</v>
      </c>
      <c r="F316" s="38">
        <v>560</v>
      </c>
      <c r="G316" s="7" t="str">
        <f>Table110[[#This Row],[Short Description]]</f>
        <v>R.15COAXB</v>
      </c>
      <c r="H316" s="1" t="s">
        <v>1557</v>
      </c>
      <c r="I316" s="1" t="s">
        <v>1554</v>
      </c>
      <c r="J316" s="1" t="s">
        <v>608</v>
      </c>
      <c r="K316" s="1" t="e">
        <f t="shared" si="35"/>
        <v>#REF!</v>
      </c>
      <c r="L316" s="1" t="e">
        <f t="shared" si="36"/>
        <v>#REF!</v>
      </c>
      <c r="M316" s="1" t="e">
        <f t="shared" si="37"/>
        <v>#REF!</v>
      </c>
      <c r="N316" s="1" t="s">
        <v>75</v>
      </c>
      <c r="O316" s="1" t="s">
        <v>78</v>
      </c>
      <c r="P316" s="11" t="e">
        <f t="shared" si="34"/>
        <v>#REF!</v>
      </c>
      <c r="Q316" s="1" t="str">
        <f>Table110[[#This Row],[Manufacturer''s Category]]</f>
        <v>Community</v>
      </c>
      <c r="S316" s="1" t="e">
        <f t="shared" si="38"/>
        <v>#REF!</v>
      </c>
    </row>
    <row r="317" spans="1:19" ht="42" customHeight="1" x14ac:dyDescent="0.3">
      <c r="A317" s="1" t="e">
        <f t="shared" si="32"/>
        <v>#REF!</v>
      </c>
      <c r="B317" s="5" t="e">
        <f t="shared" si="33"/>
        <v>#REF!</v>
      </c>
      <c r="C317" s="39" t="s">
        <v>1558</v>
      </c>
      <c r="D317" s="1" t="s">
        <v>1559</v>
      </c>
      <c r="E317" s="1" t="s">
        <v>55</v>
      </c>
      <c r="F317" s="38">
        <v>958</v>
      </c>
      <c r="G317" s="7" t="str">
        <f>Table110[[#This Row],[Short Description]]</f>
        <v>R.25-94TZ</v>
      </c>
      <c r="H317" s="1" t="s">
        <v>1560</v>
      </c>
      <c r="I317" s="1" t="s">
        <v>1554</v>
      </c>
      <c r="J317" s="1" t="s">
        <v>608</v>
      </c>
      <c r="K317" s="1" t="e">
        <f t="shared" si="35"/>
        <v>#REF!</v>
      </c>
      <c r="L317" s="1" t="e">
        <f t="shared" si="36"/>
        <v>#REF!</v>
      </c>
      <c r="M317" s="1" t="e">
        <f t="shared" si="37"/>
        <v>#REF!</v>
      </c>
      <c r="N317" s="1" t="s">
        <v>75</v>
      </c>
      <c r="O317" s="1" t="s">
        <v>78</v>
      </c>
      <c r="P317" s="11" t="e">
        <f t="shared" si="34"/>
        <v>#REF!</v>
      </c>
      <c r="Q317" s="1" t="str">
        <f>Table110[[#This Row],[Manufacturer''s Category]]</f>
        <v>Community</v>
      </c>
      <c r="S317" s="1" t="e">
        <f t="shared" si="38"/>
        <v>#REF!</v>
      </c>
    </row>
    <row r="318" spans="1:19" ht="42" customHeight="1" x14ac:dyDescent="0.3">
      <c r="A318" s="1" t="e">
        <f t="shared" si="32"/>
        <v>#REF!</v>
      </c>
      <c r="B318" s="5" t="e">
        <f t="shared" si="33"/>
        <v>#REF!</v>
      </c>
      <c r="C318" s="39" t="s">
        <v>1561</v>
      </c>
      <c r="D318" s="1" t="s">
        <v>1562</v>
      </c>
      <c r="E318" s="1" t="s">
        <v>55</v>
      </c>
      <c r="F318" s="38">
        <v>848</v>
      </c>
      <c r="G318" s="7" t="str">
        <f>Table110[[#This Row],[Short Description]]</f>
        <v>R.25-94Z</v>
      </c>
      <c r="H318" s="1" t="s">
        <v>1563</v>
      </c>
      <c r="I318" s="1" t="s">
        <v>1554</v>
      </c>
      <c r="J318" s="1" t="s">
        <v>608</v>
      </c>
      <c r="K318" s="1" t="e">
        <f t="shared" si="35"/>
        <v>#REF!</v>
      </c>
      <c r="L318" s="1" t="e">
        <f t="shared" si="36"/>
        <v>#REF!</v>
      </c>
      <c r="M318" s="1" t="e">
        <f t="shared" si="37"/>
        <v>#REF!</v>
      </c>
      <c r="N318" s="1" t="s">
        <v>75</v>
      </c>
      <c r="O318" s="1" t="s">
        <v>78</v>
      </c>
      <c r="P318" s="11" t="e">
        <f t="shared" si="34"/>
        <v>#REF!</v>
      </c>
      <c r="Q318" s="1" t="str">
        <f>Table110[[#This Row],[Manufacturer''s Category]]</f>
        <v>Community</v>
      </c>
      <c r="S318" s="1" t="e">
        <f t="shared" si="38"/>
        <v>#REF!</v>
      </c>
    </row>
    <row r="319" spans="1:19" ht="42" customHeight="1" x14ac:dyDescent="0.3">
      <c r="A319" s="1" t="e">
        <f t="shared" si="32"/>
        <v>#REF!</v>
      </c>
      <c r="B319" s="5" t="e">
        <f t="shared" si="33"/>
        <v>#REF!</v>
      </c>
      <c r="C319" s="39" t="s">
        <v>1564</v>
      </c>
      <c r="D319" s="1" t="s">
        <v>1565</v>
      </c>
      <c r="E319" s="1" t="s">
        <v>55</v>
      </c>
      <c r="F319" s="38">
        <v>1050</v>
      </c>
      <c r="G319" s="7" t="str">
        <f>Table110[[#This Row],[Short Description]]</f>
        <v>R.35-3896</v>
      </c>
      <c r="H319" s="1" t="s">
        <v>1566</v>
      </c>
      <c r="I319" s="1" t="s">
        <v>1554</v>
      </c>
      <c r="J319" s="1" t="s">
        <v>608</v>
      </c>
      <c r="K319" s="1" t="e">
        <f t="shared" si="35"/>
        <v>#REF!</v>
      </c>
      <c r="L319" s="1" t="e">
        <f t="shared" si="36"/>
        <v>#REF!</v>
      </c>
      <c r="M319" s="1" t="e">
        <f t="shared" si="37"/>
        <v>#REF!</v>
      </c>
      <c r="N319" s="1" t="s">
        <v>75</v>
      </c>
      <c r="O319" s="1" t="s">
        <v>78</v>
      </c>
      <c r="P319" s="11" t="e">
        <f t="shared" si="34"/>
        <v>#REF!</v>
      </c>
      <c r="Q319" s="1" t="str">
        <f>Table110[[#This Row],[Manufacturer''s Category]]</f>
        <v>Community</v>
      </c>
      <c r="S319" s="1" t="e">
        <f t="shared" si="38"/>
        <v>#REF!</v>
      </c>
    </row>
    <row r="320" spans="1:19" ht="42" customHeight="1" x14ac:dyDescent="0.3">
      <c r="A320" s="1" t="e">
        <f t="shared" si="32"/>
        <v>#REF!</v>
      </c>
      <c r="B320" s="5" t="e">
        <f t="shared" si="33"/>
        <v>#REF!</v>
      </c>
      <c r="C320" s="39" t="s">
        <v>1567</v>
      </c>
      <c r="D320" s="1" t="s">
        <v>1568</v>
      </c>
      <c r="E320" s="1" t="s">
        <v>55</v>
      </c>
      <c r="F320" s="38">
        <v>1050</v>
      </c>
      <c r="G320" s="7" t="str">
        <f>Table110[[#This Row],[Short Description]]</f>
        <v>R.35-3896B</v>
      </c>
      <c r="H320" s="1" t="s">
        <v>1569</v>
      </c>
      <c r="I320" s="1" t="s">
        <v>1554</v>
      </c>
      <c r="J320" s="1" t="s">
        <v>608</v>
      </c>
      <c r="K320" s="1" t="e">
        <f t="shared" si="35"/>
        <v>#REF!</v>
      </c>
      <c r="L320" s="1" t="e">
        <f t="shared" si="36"/>
        <v>#REF!</v>
      </c>
      <c r="M320" s="1" t="e">
        <f t="shared" si="37"/>
        <v>#REF!</v>
      </c>
      <c r="N320" s="1" t="s">
        <v>75</v>
      </c>
      <c r="O320" s="1" t="s">
        <v>78</v>
      </c>
      <c r="P320" s="11" t="e">
        <f t="shared" si="34"/>
        <v>#REF!</v>
      </c>
      <c r="Q320" s="1" t="str">
        <f>Table110[[#This Row],[Manufacturer''s Category]]</f>
        <v>Community</v>
      </c>
      <c r="S320" s="1" t="e">
        <f t="shared" si="38"/>
        <v>#REF!</v>
      </c>
    </row>
    <row r="321" spans="1:19" ht="42" customHeight="1" x14ac:dyDescent="0.3">
      <c r="A321" s="1" t="e">
        <f t="shared" si="32"/>
        <v>#REF!</v>
      </c>
      <c r="B321" s="5" t="e">
        <f t="shared" si="33"/>
        <v>#REF!</v>
      </c>
      <c r="C321" s="39" t="s">
        <v>1570</v>
      </c>
      <c r="D321" s="1" t="s">
        <v>1571</v>
      </c>
      <c r="E321" s="1" t="s">
        <v>55</v>
      </c>
      <c r="F321" s="38">
        <v>810</v>
      </c>
      <c r="G321" s="7" t="str">
        <f>Table110[[#This Row],[Short Description]]</f>
        <v>R.35COAX</v>
      </c>
      <c r="H321" s="1" t="s">
        <v>1572</v>
      </c>
      <c r="I321" s="1" t="s">
        <v>1554</v>
      </c>
      <c r="J321" s="1" t="s">
        <v>608</v>
      </c>
      <c r="K321" s="1" t="e">
        <f t="shared" si="35"/>
        <v>#REF!</v>
      </c>
      <c r="L321" s="1" t="e">
        <f t="shared" si="36"/>
        <v>#REF!</v>
      </c>
      <c r="M321" s="1" t="e">
        <f t="shared" si="37"/>
        <v>#REF!</v>
      </c>
      <c r="N321" s="1" t="s">
        <v>75</v>
      </c>
      <c r="O321" s="1" t="s">
        <v>78</v>
      </c>
      <c r="P321" s="11" t="e">
        <f t="shared" si="34"/>
        <v>#REF!</v>
      </c>
      <c r="Q321" s="1" t="str">
        <f>Table110[[#This Row],[Manufacturer''s Category]]</f>
        <v>Community</v>
      </c>
      <c r="S321" s="1" t="e">
        <f t="shared" si="38"/>
        <v>#REF!</v>
      </c>
    </row>
    <row r="322" spans="1:19" ht="42" customHeight="1" x14ac:dyDescent="0.3">
      <c r="A322" s="1" t="e">
        <f t="shared" ref="A322:A385" si="39">Company</f>
        <v>#REF!</v>
      </c>
      <c r="B322" s="5" t="e">
        <f t="shared" ref="B322:B385" si="40">Effectivity_Date</f>
        <v>#REF!</v>
      </c>
      <c r="C322" s="39" t="s">
        <v>1573</v>
      </c>
      <c r="D322" s="1" t="s">
        <v>1574</v>
      </c>
      <c r="E322" s="1" t="s">
        <v>55</v>
      </c>
      <c r="F322" s="38">
        <v>810</v>
      </c>
      <c r="G322" s="7" t="str">
        <f>Table110[[#This Row],[Short Description]]</f>
        <v>R.35COAXB</v>
      </c>
      <c r="H322" s="1" t="s">
        <v>1575</v>
      </c>
      <c r="I322" s="1" t="s">
        <v>1554</v>
      </c>
      <c r="J322" s="1" t="s">
        <v>608</v>
      </c>
      <c r="K322" s="1" t="e">
        <f t="shared" si="35"/>
        <v>#REF!</v>
      </c>
      <c r="L322" s="1" t="e">
        <f t="shared" si="36"/>
        <v>#REF!</v>
      </c>
      <c r="M322" s="1" t="e">
        <f t="shared" si="37"/>
        <v>#REF!</v>
      </c>
      <c r="N322" s="1" t="s">
        <v>75</v>
      </c>
      <c r="O322" s="1" t="s">
        <v>78</v>
      </c>
      <c r="P322" s="11" t="e">
        <f t="shared" ref="P322:P385" si="41">URL</f>
        <v>#REF!</v>
      </c>
      <c r="Q322" s="1" t="str">
        <f>Table110[[#This Row],[Manufacturer''s Category]]</f>
        <v>Community</v>
      </c>
      <c r="S322" s="1" t="e">
        <f t="shared" si="38"/>
        <v>#REF!</v>
      </c>
    </row>
    <row r="323" spans="1:19" ht="42" customHeight="1" x14ac:dyDescent="0.3">
      <c r="A323" s="1" t="e">
        <f t="shared" si="39"/>
        <v>#REF!</v>
      </c>
      <c r="B323" s="5" t="e">
        <f t="shared" si="40"/>
        <v>#REF!</v>
      </c>
      <c r="C323" s="39" t="s">
        <v>1576</v>
      </c>
      <c r="D323" s="1" t="s">
        <v>1577</v>
      </c>
      <c r="E323" s="1" t="s">
        <v>55</v>
      </c>
      <c r="F323" s="38">
        <v>3082</v>
      </c>
      <c r="G323" s="7" t="str">
        <f>Table110[[#This Row],[Short Description]]</f>
        <v>R.5-66MAX</v>
      </c>
      <c r="H323" s="1" t="s">
        <v>1578</v>
      </c>
      <c r="I323" s="1" t="s">
        <v>1554</v>
      </c>
      <c r="J323" s="1" t="s">
        <v>608</v>
      </c>
      <c r="K323" s="1" t="e">
        <f t="shared" si="35"/>
        <v>#REF!</v>
      </c>
      <c r="L323" s="1" t="e">
        <f t="shared" si="36"/>
        <v>#REF!</v>
      </c>
      <c r="M323" s="1" t="e">
        <f t="shared" si="37"/>
        <v>#REF!</v>
      </c>
      <c r="N323" s="1" t="s">
        <v>56</v>
      </c>
      <c r="O323" s="1" t="s">
        <v>165</v>
      </c>
      <c r="P323" s="11" t="e">
        <f t="shared" si="41"/>
        <v>#REF!</v>
      </c>
      <c r="Q323" s="1" t="str">
        <f>Table110[[#This Row],[Manufacturer''s Category]]</f>
        <v>Community</v>
      </c>
      <c r="S323" s="1" t="e">
        <f t="shared" si="38"/>
        <v>#REF!</v>
      </c>
    </row>
    <row r="324" spans="1:19" ht="42" customHeight="1" x14ac:dyDescent="0.3">
      <c r="A324" s="1" t="e">
        <f t="shared" si="39"/>
        <v>#REF!</v>
      </c>
      <c r="B324" s="5" t="e">
        <f t="shared" si="40"/>
        <v>#REF!</v>
      </c>
      <c r="C324" s="39" t="s">
        <v>1579</v>
      </c>
      <c r="D324" s="1" t="s">
        <v>1580</v>
      </c>
      <c r="E324" s="1" t="s">
        <v>55</v>
      </c>
      <c r="F324" s="38">
        <v>3082</v>
      </c>
      <c r="G324" s="7" t="str">
        <f>Table110[[#This Row],[Short Description]]</f>
        <v>R.5-66MAXB</v>
      </c>
      <c r="H324" s="1" t="s">
        <v>1581</v>
      </c>
      <c r="I324" s="1" t="s">
        <v>1554</v>
      </c>
      <c r="J324" s="1" t="s">
        <v>608</v>
      </c>
      <c r="K324" s="1" t="e">
        <f t="shared" si="35"/>
        <v>#REF!</v>
      </c>
      <c r="L324" s="1" t="e">
        <f t="shared" si="36"/>
        <v>#REF!</v>
      </c>
      <c r="M324" s="1" t="e">
        <f t="shared" si="37"/>
        <v>#REF!</v>
      </c>
      <c r="N324" s="1" t="s">
        <v>56</v>
      </c>
      <c r="O324" s="1" t="s">
        <v>165</v>
      </c>
      <c r="P324" s="11" t="e">
        <f t="shared" si="41"/>
        <v>#REF!</v>
      </c>
      <c r="Q324" s="1" t="str">
        <f>Table110[[#This Row],[Manufacturer''s Category]]</f>
        <v>Community</v>
      </c>
      <c r="S324" s="1" t="e">
        <f t="shared" si="38"/>
        <v>#REF!</v>
      </c>
    </row>
    <row r="325" spans="1:19" ht="42" customHeight="1" x14ac:dyDescent="0.3">
      <c r="A325" s="1" t="e">
        <f t="shared" si="39"/>
        <v>#REF!</v>
      </c>
      <c r="B325" s="5" t="e">
        <f t="shared" si="40"/>
        <v>#REF!</v>
      </c>
      <c r="C325" s="39" t="s">
        <v>1582</v>
      </c>
      <c r="D325" s="1" t="s">
        <v>1583</v>
      </c>
      <c r="E325" s="1" t="s">
        <v>55</v>
      </c>
      <c r="F325" s="38">
        <v>1596</v>
      </c>
      <c r="G325" s="7" t="str">
        <f>Table110[[#This Row],[Short Description]]</f>
        <v>R.5-66TZ</v>
      </c>
      <c r="H325" s="1" t="s">
        <v>1584</v>
      </c>
      <c r="I325" s="1" t="s">
        <v>1554</v>
      </c>
      <c r="J325" s="1" t="s">
        <v>608</v>
      </c>
      <c r="K325" s="1" t="e">
        <f t="shared" si="35"/>
        <v>#REF!</v>
      </c>
      <c r="L325" s="1" t="e">
        <f t="shared" si="36"/>
        <v>#REF!</v>
      </c>
      <c r="M325" s="1" t="e">
        <f t="shared" si="37"/>
        <v>#REF!</v>
      </c>
      <c r="N325" s="1" t="s">
        <v>56</v>
      </c>
      <c r="O325" s="1" t="s">
        <v>165</v>
      </c>
      <c r="P325" s="11" t="e">
        <f t="shared" si="41"/>
        <v>#REF!</v>
      </c>
      <c r="Q325" s="1" t="str">
        <f>Table110[[#This Row],[Manufacturer''s Category]]</f>
        <v>Community</v>
      </c>
      <c r="S325" s="1" t="e">
        <f t="shared" si="38"/>
        <v>#REF!</v>
      </c>
    </row>
    <row r="326" spans="1:19" ht="42" customHeight="1" x14ac:dyDescent="0.3">
      <c r="A326" s="1" t="e">
        <f t="shared" si="39"/>
        <v>#REF!</v>
      </c>
      <c r="B326" s="5" t="e">
        <f t="shared" si="40"/>
        <v>#REF!</v>
      </c>
      <c r="C326" s="39" t="s">
        <v>1585</v>
      </c>
      <c r="D326" s="1" t="s">
        <v>1586</v>
      </c>
      <c r="E326" s="1" t="s">
        <v>55</v>
      </c>
      <c r="F326" s="38">
        <v>1486</v>
      </c>
      <c r="G326" s="7" t="str">
        <f>Table110[[#This Row],[Short Description]]</f>
        <v>R.5-66Z</v>
      </c>
      <c r="H326" s="1" t="s">
        <v>1587</v>
      </c>
      <c r="I326" s="1" t="s">
        <v>1554</v>
      </c>
      <c r="J326" s="1" t="s">
        <v>608</v>
      </c>
      <c r="K326" s="1" t="e">
        <f t="shared" si="35"/>
        <v>#REF!</v>
      </c>
      <c r="L326" s="1" t="e">
        <f t="shared" si="36"/>
        <v>#REF!</v>
      </c>
      <c r="M326" s="1" t="e">
        <f t="shared" si="37"/>
        <v>#REF!</v>
      </c>
      <c r="N326" s="1" t="s">
        <v>56</v>
      </c>
      <c r="O326" s="1" t="s">
        <v>165</v>
      </c>
      <c r="P326" s="11" t="e">
        <f t="shared" si="41"/>
        <v>#REF!</v>
      </c>
      <c r="Q326" s="1" t="str">
        <f>Table110[[#This Row],[Manufacturer''s Category]]</f>
        <v>Community</v>
      </c>
      <c r="S326" s="1" t="e">
        <f t="shared" si="38"/>
        <v>#REF!</v>
      </c>
    </row>
    <row r="327" spans="1:19" ht="42" customHeight="1" x14ac:dyDescent="0.3">
      <c r="A327" s="1" t="e">
        <f t="shared" si="39"/>
        <v>#REF!</v>
      </c>
      <c r="B327" s="5" t="e">
        <f t="shared" si="40"/>
        <v>#REF!</v>
      </c>
      <c r="C327" s="39" t="s">
        <v>1588</v>
      </c>
      <c r="D327" s="1" t="s">
        <v>1589</v>
      </c>
      <c r="E327" s="1" t="s">
        <v>55</v>
      </c>
      <c r="F327" s="38">
        <v>1596</v>
      </c>
      <c r="G327" s="7" t="str">
        <f>Table110[[#This Row],[Short Description]]</f>
        <v>R.5-94TZ</v>
      </c>
      <c r="H327" s="1" t="s">
        <v>1590</v>
      </c>
      <c r="I327" s="1" t="s">
        <v>1554</v>
      </c>
      <c r="J327" s="1" t="s">
        <v>608</v>
      </c>
      <c r="K327" s="1" t="e">
        <f t="shared" si="35"/>
        <v>#REF!</v>
      </c>
      <c r="L327" s="1" t="e">
        <f t="shared" si="36"/>
        <v>#REF!</v>
      </c>
      <c r="M327" s="1" t="e">
        <f t="shared" si="37"/>
        <v>#REF!</v>
      </c>
      <c r="N327" s="1" t="s">
        <v>56</v>
      </c>
      <c r="O327" s="1" t="s">
        <v>165</v>
      </c>
      <c r="P327" s="11" t="e">
        <f t="shared" si="41"/>
        <v>#REF!</v>
      </c>
      <c r="Q327" s="1" t="str">
        <f>Table110[[#This Row],[Manufacturer''s Category]]</f>
        <v>Community</v>
      </c>
      <c r="S327" s="1" t="e">
        <f t="shared" si="38"/>
        <v>#REF!</v>
      </c>
    </row>
    <row r="328" spans="1:19" ht="42" customHeight="1" x14ac:dyDescent="0.3">
      <c r="A328" s="1" t="e">
        <f t="shared" si="39"/>
        <v>#REF!</v>
      </c>
      <c r="B328" s="5" t="e">
        <f t="shared" si="40"/>
        <v>#REF!</v>
      </c>
      <c r="C328" s="39" t="s">
        <v>1591</v>
      </c>
      <c r="D328" s="1" t="s">
        <v>1592</v>
      </c>
      <c r="E328" s="1" t="s">
        <v>55</v>
      </c>
      <c r="F328" s="38">
        <v>1486</v>
      </c>
      <c r="G328" s="7" t="str">
        <f>Table110[[#This Row],[Short Description]]</f>
        <v>R.5-94Z</v>
      </c>
      <c r="H328" s="1" t="s">
        <v>1593</v>
      </c>
      <c r="I328" s="1" t="s">
        <v>1554</v>
      </c>
      <c r="J328" s="1" t="s">
        <v>608</v>
      </c>
      <c r="K328" s="1" t="e">
        <f t="shared" si="35"/>
        <v>#REF!</v>
      </c>
      <c r="L328" s="1" t="e">
        <f t="shared" si="36"/>
        <v>#REF!</v>
      </c>
      <c r="M328" s="1" t="e">
        <f t="shared" si="37"/>
        <v>#REF!</v>
      </c>
      <c r="N328" s="1" t="s">
        <v>56</v>
      </c>
      <c r="O328" s="1" t="s">
        <v>165</v>
      </c>
      <c r="P328" s="11" t="e">
        <f t="shared" si="41"/>
        <v>#REF!</v>
      </c>
      <c r="Q328" s="1" t="str">
        <f>Table110[[#This Row],[Manufacturer''s Category]]</f>
        <v>Community</v>
      </c>
      <c r="S328" s="1" t="e">
        <f t="shared" si="38"/>
        <v>#REF!</v>
      </c>
    </row>
    <row r="329" spans="1:19" ht="42" customHeight="1" x14ac:dyDescent="0.3">
      <c r="A329" s="1" t="e">
        <f t="shared" si="39"/>
        <v>#REF!</v>
      </c>
      <c r="B329" s="5" t="e">
        <f t="shared" si="40"/>
        <v>#REF!</v>
      </c>
      <c r="C329" s="39" t="s">
        <v>1594</v>
      </c>
      <c r="D329" s="1" t="s">
        <v>1595</v>
      </c>
      <c r="E329" s="1" t="s">
        <v>55</v>
      </c>
      <c r="F329" s="38">
        <v>3082</v>
      </c>
      <c r="G329" s="7" t="str">
        <f>Table110[[#This Row],[Short Description]]</f>
        <v>R.5-96MAX</v>
      </c>
      <c r="H329" s="1" t="s">
        <v>1596</v>
      </c>
      <c r="I329" s="1" t="s">
        <v>1554</v>
      </c>
      <c r="J329" s="1" t="s">
        <v>608</v>
      </c>
      <c r="K329" s="1" t="e">
        <f t="shared" si="35"/>
        <v>#REF!</v>
      </c>
      <c r="L329" s="1" t="e">
        <f t="shared" si="36"/>
        <v>#REF!</v>
      </c>
      <c r="M329" s="1" t="e">
        <f t="shared" si="37"/>
        <v>#REF!</v>
      </c>
      <c r="N329" s="1" t="s">
        <v>56</v>
      </c>
      <c r="O329" s="1" t="s">
        <v>165</v>
      </c>
      <c r="P329" s="11" t="e">
        <f t="shared" si="41"/>
        <v>#REF!</v>
      </c>
      <c r="Q329" s="1" t="str">
        <f>Table110[[#This Row],[Manufacturer''s Category]]</f>
        <v>Community</v>
      </c>
      <c r="S329" s="1" t="e">
        <f t="shared" si="38"/>
        <v>#REF!</v>
      </c>
    </row>
    <row r="330" spans="1:19" ht="42" customHeight="1" x14ac:dyDescent="0.3">
      <c r="A330" s="1" t="e">
        <f t="shared" si="39"/>
        <v>#REF!</v>
      </c>
      <c r="B330" s="5" t="e">
        <f t="shared" si="40"/>
        <v>#REF!</v>
      </c>
      <c r="C330" s="39" t="s">
        <v>1597</v>
      </c>
      <c r="D330" s="1" t="s">
        <v>1598</v>
      </c>
      <c r="E330" s="1" t="s">
        <v>55</v>
      </c>
      <c r="F330" s="38">
        <v>3082</v>
      </c>
      <c r="G330" s="7" t="str">
        <f>Table110[[#This Row],[Short Description]]</f>
        <v>R.5-96MAXB</v>
      </c>
      <c r="H330" s="1" t="s">
        <v>1599</v>
      </c>
      <c r="I330" s="1" t="s">
        <v>1554</v>
      </c>
      <c r="J330" s="1" t="s">
        <v>608</v>
      </c>
      <c r="K330" s="1" t="e">
        <f t="shared" si="35"/>
        <v>#REF!</v>
      </c>
      <c r="L330" s="1" t="e">
        <f t="shared" si="36"/>
        <v>#REF!</v>
      </c>
      <c r="M330" s="1" t="e">
        <f t="shared" si="37"/>
        <v>#REF!</v>
      </c>
      <c r="N330" s="1" t="s">
        <v>56</v>
      </c>
      <c r="O330" s="1" t="s">
        <v>165</v>
      </c>
      <c r="P330" s="11" t="e">
        <f t="shared" si="41"/>
        <v>#REF!</v>
      </c>
      <c r="Q330" s="1" t="str">
        <f>Table110[[#This Row],[Manufacturer''s Category]]</f>
        <v>Community</v>
      </c>
      <c r="S330" s="1" t="e">
        <f t="shared" si="38"/>
        <v>#REF!</v>
      </c>
    </row>
    <row r="331" spans="1:19" ht="42" customHeight="1" x14ac:dyDescent="0.3">
      <c r="A331" s="1" t="e">
        <f t="shared" si="39"/>
        <v>#REF!</v>
      </c>
      <c r="B331" s="5" t="e">
        <f t="shared" si="40"/>
        <v>#REF!</v>
      </c>
      <c r="C331" s="39" t="s">
        <v>1600</v>
      </c>
      <c r="D331" s="1" t="s">
        <v>1601</v>
      </c>
      <c r="E331" s="1" t="s">
        <v>55</v>
      </c>
      <c r="F331" s="38">
        <v>1596</v>
      </c>
      <c r="G331" s="7" t="str">
        <f>Table110[[#This Row],[Short Description]]</f>
        <v>R.5-99TZ</v>
      </c>
      <c r="H331" s="1" t="s">
        <v>1602</v>
      </c>
      <c r="I331" s="1" t="s">
        <v>1554</v>
      </c>
      <c r="J331" s="1" t="s">
        <v>608</v>
      </c>
      <c r="K331" s="1" t="e">
        <f t="shared" si="35"/>
        <v>#REF!</v>
      </c>
      <c r="L331" s="1" t="e">
        <f t="shared" si="36"/>
        <v>#REF!</v>
      </c>
      <c r="M331" s="1" t="e">
        <f t="shared" si="37"/>
        <v>#REF!</v>
      </c>
      <c r="N331" s="1" t="s">
        <v>56</v>
      </c>
      <c r="O331" s="1" t="s">
        <v>165</v>
      </c>
      <c r="P331" s="11" t="e">
        <f t="shared" si="41"/>
        <v>#REF!</v>
      </c>
      <c r="Q331" s="1" t="str">
        <f>Table110[[#This Row],[Manufacturer''s Category]]</f>
        <v>Community</v>
      </c>
      <c r="S331" s="1" t="e">
        <f t="shared" si="38"/>
        <v>#REF!</v>
      </c>
    </row>
    <row r="332" spans="1:19" ht="42" customHeight="1" x14ac:dyDescent="0.3">
      <c r="A332" s="1" t="e">
        <f t="shared" si="39"/>
        <v>#REF!</v>
      </c>
      <c r="B332" s="5" t="e">
        <f t="shared" si="40"/>
        <v>#REF!</v>
      </c>
      <c r="C332" s="39" t="s">
        <v>1603</v>
      </c>
      <c r="D332" s="1" t="s">
        <v>1604</v>
      </c>
      <c r="E332" s="1" t="s">
        <v>55</v>
      </c>
      <c r="F332" s="38">
        <v>1486</v>
      </c>
      <c r="G332" s="7" t="str">
        <f>Table110[[#This Row],[Short Description]]</f>
        <v>R.5-99Z</v>
      </c>
      <c r="H332" s="1" t="s">
        <v>1605</v>
      </c>
      <c r="I332" s="1" t="s">
        <v>1554</v>
      </c>
      <c r="J332" s="1" t="s">
        <v>608</v>
      </c>
      <c r="K332" s="1" t="e">
        <f t="shared" si="35"/>
        <v>#REF!</v>
      </c>
      <c r="L332" s="1" t="e">
        <f t="shared" si="36"/>
        <v>#REF!</v>
      </c>
      <c r="M332" s="1" t="e">
        <f t="shared" si="37"/>
        <v>#REF!</v>
      </c>
      <c r="N332" s="1" t="s">
        <v>56</v>
      </c>
      <c r="O332" s="1" t="s">
        <v>165</v>
      </c>
      <c r="P332" s="11" t="e">
        <f t="shared" si="41"/>
        <v>#REF!</v>
      </c>
      <c r="Q332" s="1" t="str">
        <f>Table110[[#This Row],[Manufacturer''s Category]]</f>
        <v>Community</v>
      </c>
      <c r="S332" s="1" t="e">
        <f t="shared" si="38"/>
        <v>#REF!</v>
      </c>
    </row>
    <row r="333" spans="1:19" ht="42" customHeight="1" x14ac:dyDescent="0.3">
      <c r="A333" s="1" t="e">
        <f t="shared" si="39"/>
        <v>#REF!</v>
      </c>
      <c r="B333" s="5" t="e">
        <f t="shared" si="40"/>
        <v>#REF!</v>
      </c>
      <c r="C333" s="39" t="s">
        <v>1606</v>
      </c>
      <c r="D333" s="1" t="s">
        <v>1607</v>
      </c>
      <c r="E333" s="1" t="s">
        <v>55</v>
      </c>
      <c r="F333" s="38">
        <v>1486</v>
      </c>
      <c r="G333" s="7" t="str">
        <f>Table110[[#This Row],[Short Description]]</f>
        <v>R.5COAX66</v>
      </c>
      <c r="H333" s="1" t="s">
        <v>1608</v>
      </c>
      <c r="I333" s="1" t="s">
        <v>1554</v>
      </c>
      <c r="J333" s="1" t="s">
        <v>608</v>
      </c>
      <c r="K333" s="1" t="e">
        <f t="shared" si="35"/>
        <v>#REF!</v>
      </c>
      <c r="L333" s="1" t="e">
        <f t="shared" si="36"/>
        <v>#REF!</v>
      </c>
      <c r="M333" s="1" t="e">
        <f t="shared" si="37"/>
        <v>#REF!</v>
      </c>
      <c r="N333" s="1" t="s">
        <v>56</v>
      </c>
      <c r="O333" s="1" t="s">
        <v>165</v>
      </c>
      <c r="P333" s="11" t="e">
        <f t="shared" si="41"/>
        <v>#REF!</v>
      </c>
      <c r="Q333" s="1" t="str">
        <f>Table110[[#This Row],[Manufacturer''s Category]]</f>
        <v>Community</v>
      </c>
      <c r="S333" s="1" t="e">
        <f t="shared" si="38"/>
        <v>#REF!</v>
      </c>
    </row>
    <row r="334" spans="1:19" ht="42" customHeight="1" x14ac:dyDescent="0.3">
      <c r="A334" s="1" t="e">
        <f t="shared" si="39"/>
        <v>#REF!</v>
      </c>
      <c r="B334" s="5" t="e">
        <f t="shared" si="40"/>
        <v>#REF!</v>
      </c>
      <c r="C334" s="39" t="s">
        <v>1609</v>
      </c>
      <c r="D334" s="1" t="s">
        <v>1610</v>
      </c>
      <c r="E334" s="1" t="s">
        <v>55</v>
      </c>
      <c r="F334" s="38">
        <v>1486</v>
      </c>
      <c r="G334" s="7" t="str">
        <f>Table110[[#This Row],[Short Description]]</f>
        <v>R.5COAX66B</v>
      </c>
      <c r="H334" s="1" t="s">
        <v>1611</v>
      </c>
      <c r="I334" s="1" t="s">
        <v>1554</v>
      </c>
      <c r="J334" s="1" t="s">
        <v>608</v>
      </c>
      <c r="K334" s="1" t="e">
        <f t="shared" ref="K334:K397" si="42">FOB</f>
        <v>#REF!</v>
      </c>
      <c r="L334" s="1" t="e">
        <f t="shared" ref="L334:L397" si="43">Freight</f>
        <v>#REF!</v>
      </c>
      <c r="M334" s="1" t="e">
        <f t="shared" ref="M334:M397" si="44">EnergyStar</f>
        <v>#REF!</v>
      </c>
      <c r="N334" s="1" t="s">
        <v>56</v>
      </c>
      <c r="O334" s="1" t="s">
        <v>165</v>
      </c>
      <c r="P334" s="11" t="e">
        <f t="shared" si="41"/>
        <v>#REF!</v>
      </c>
      <c r="Q334" s="1" t="str">
        <f>Table110[[#This Row],[Manufacturer''s Category]]</f>
        <v>Community</v>
      </c>
      <c r="S334" s="1" t="e">
        <f t="shared" ref="S334:S397" si="45">InfoComm_Number</f>
        <v>#REF!</v>
      </c>
    </row>
    <row r="335" spans="1:19" ht="42" customHeight="1" x14ac:dyDescent="0.3">
      <c r="A335" s="1" t="e">
        <f t="shared" si="39"/>
        <v>#REF!</v>
      </c>
      <c r="B335" s="5" t="e">
        <f t="shared" si="40"/>
        <v>#REF!</v>
      </c>
      <c r="C335" s="39" t="s">
        <v>1612</v>
      </c>
      <c r="D335" s="1" t="s">
        <v>1613</v>
      </c>
      <c r="E335" s="1" t="s">
        <v>55</v>
      </c>
      <c r="F335" s="38">
        <v>1596</v>
      </c>
      <c r="G335" s="7" t="str">
        <f>Table110[[#This Row],[Short Description]]</f>
        <v>R.5COAX66BT</v>
      </c>
      <c r="H335" s="1" t="s">
        <v>1614</v>
      </c>
      <c r="I335" s="1" t="s">
        <v>1554</v>
      </c>
      <c r="J335" s="1" t="s">
        <v>608</v>
      </c>
      <c r="K335" s="1" t="e">
        <f t="shared" si="42"/>
        <v>#REF!</v>
      </c>
      <c r="L335" s="1" t="e">
        <f t="shared" si="43"/>
        <v>#REF!</v>
      </c>
      <c r="M335" s="1" t="e">
        <f t="shared" si="44"/>
        <v>#REF!</v>
      </c>
      <c r="N335" s="1" t="s">
        <v>56</v>
      </c>
      <c r="O335" s="1" t="s">
        <v>165</v>
      </c>
      <c r="P335" s="11" t="e">
        <f t="shared" si="41"/>
        <v>#REF!</v>
      </c>
      <c r="Q335" s="1" t="str">
        <f>Table110[[#This Row],[Manufacturer''s Category]]</f>
        <v>Community</v>
      </c>
      <c r="S335" s="1" t="e">
        <f t="shared" si="45"/>
        <v>#REF!</v>
      </c>
    </row>
    <row r="336" spans="1:19" ht="42" customHeight="1" x14ac:dyDescent="0.3">
      <c r="A336" s="1" t="e">
        <f t="shared" si="39"/>
        <v>#REF!</v>
      </c>
      <c r="B336" s="5" t="e">
        <f t="shared" si="40"/>
        <v>#REF!</v>
      </c>
      <c r="C336" s="39" t="s">
        <v>1615</v>
      </c>
      <c r="D336" s="1" t="s">
        <v>1616</v>
      </c>
      <c r="E336" s="1" t="s">
        <v>55</v>
      </c>
      <c r="F336" s="38">
        <v>1596</v>
      </c>
      <c r="G336" s="7" t="str">
        <f>Table110[[#This Row],[Short Description]]</f>
        <v>R.5COAX66T</v>
      </c>
      <c r="H336" s="1" t="s">
        <v>1617</v>
      </c>
      <c r="I336" s="1" t="s">
        <v>1554</v>
      </c>
      <c r="J336" s="1" t="s">
        <v>608</v>
      </c>
      <c r="K336" s="1" t="e">
        <f t="shared" si="42"/>
        <v>#REF!</v>
      </c>
      <c r="L336" s="1" t="e">
        <f t="shared" si="43"/>
        <v>#REF!</v>
      </c>
      <c r="M336" s="1" t="e">
        <f t="shared" si="44"/>
        <v>#REF!</v>
      </c>
      <c r="N336" s="1" t="s">
        <v>56</v>
      </c>
      <c r="O336" s="1" t="s">
        <v>165</v>
      </c>
      <c r="P336" s="11" t="e">
        <f t="shared" si="41"/>
        <v>#REF!</v>
      </c>
      <c r="Q336" s="1" t="str">
        <f>Table110[[#This Row],[Manufacturer''s Category]]</f>
        <v>Community</v>
      </c>
      <c r="S336" s="1" t="e">
        <f t="shared" si="45"/>
        <v>#REF!</v>
      </c>
    </row>
    <row r="337" spans="1:20" ht="42" customHeight="1" x14ac:dyDescent="0.3">
      <c r="A337" s="1" t="e">
        <f t="shared" si="39"/>
        <v>#REF!</v>
      </c>
      <c r="B337" s="5" t="e">
        <f t="shared" si="40"/>
        <v>#REF!</v>
      </c>
      <c r="C337" s="39" t="s">
        <v>1618</v>
      </c>
      <c r="D337" s="1" t="s">
        <v>1619</v>
      </c>
      <c r="E337" s="1" t="s">
        <v>55</v>
      </c>
      <c r="F337" s="38">
        <v>1486</v>
      </c>
      <c r="G337" s="7" t="str">
        <f>Table110[[#This Row],[Short Description]]</f>
        <v>R.5COAX99</v>
      </c>
      <c r="H337" s="1" t="s">
        <v>1620</v>
      </c>
      <c r="I337" s="1" t="s">
        <v>1554</v>
      </c>
      <c r="J337" s="1" t="s">
        <v>608</v>
      </c>
      <c r="K337" s="1" t="e">
        <f t="shared" si="42"/>
        <v>#REF!</v>
      </c>
      <c r="L337" s="1" t="e">
        <f t="shared" si="43"/>
        <v>#REF!</v>
      </c>
      <c r="M337" s="1" t="e">
        <f t="shared" si="44"/>
        <v>#REF!</v>
      </c>
      <c r="N337" s="1" t="s">
        <v>56</v>
      </c>
      <c r="O337" s="1" t="s">
        <v>165</v>
      </c>
      <c r="P337" s="11" t="e">
        <f t="shared" si="41"/>
        <v>#REF!</v>
      </c>
      <c r="Q337" s="1" t="str">
        <f>Table110[[#This Row],[Manufacturer''s Category]]</f>
        <v>Community</v>
      </c>
      <c r="S337" s="1" t="e">
        <f t="shared" si="45"/>
        <v>#REF!</v>
      </c>
    </row>
    <row r="338" spans="1:20" ht="42" customHeight="1" x14ac:dyDescent="0.3">
      <c r="A338" s="1" t="e">
        <f t="shared" si="39"/>
        <v>#REF!</v>
      </c>
      <c r="B338" s="5" t="e">
        <f t="shared" si="40"/>
        <v>#REF!</v>
      </c>
      <c r="C338" s="39" t="s">
        <v>1621</v>
      </c>
      <c r="D338" s="1" t="s">
        <v>1622</v>
      </c>
      <c r="E338" s="1" t="s">
        <v>55</v>
      </c>
      <c r="F338" s="38">
        <v>1486</v>
      </c>
      <c r="G338" s="7" t="str">
        <f>Table110[[#This Row],[Short Description]]</f>
        <v>R.5COAX99B</v>
      </c>
      <c r="H338" s="1" t="s">
        <v>1623</v>
      </c>
      <c r="I338" s="1" t="s">
        <v>1554</v>
      </c>
      <c r="J338" s="1" t="s">
        <v>608</v>
      </c>
      <c r="K338" s="1" t="e">
        <f t="shared" si="42"/>
        <v>#REF!</v>
      </c>
      <c r="L338" s="1" t="e">
        <f t="shared" si="43"/>
        <v>#REF!</v>
      </c>
      <c r="M338" s="1" t="e">
        <f t="shared" si="44"/>
        <v>#REF!</v>
      </c>
      <c r="N338" s="1" t="s">
        <v>56</v>
      </c>
      <c r="O338" s="1" t="s">
        <v>165</v>
      </c>
      <c r="P338" s="11" t="e">
        <f t="shared" si="41"/>
        <v>#REF!</v>
      </c>
      <c r="Q338" s="1" t="str">
        <f>Table110[[#This Row],[Manufacturer''s Category]]</f>
        <v>Community</v>
      </c>
      <c r="S338" s="1" t="e">
        <f t="shared" si="45"/>
        <v>#REF!</v>
      </c>
    </row>
    <row r="339" spans="1:20" ht="42" customHeight="1" x14ac:dyDescent="0.3">
      <c r="A339" s="1" t="e">
        <f t="shared" si="39"/>
        <v>#REF!</v>
      </c>
      <c r="B339" s="5" t="e">
        <f t="shared" si="40"/>
        <v>#REF!</v>
      </c>
      <c r="C339" s="39" t="s">
        <v>1624</v>
      </c>
      <c r="D339" s="1" t="s">
        <v>1625</v>
      </c>
      <c r="E339" s="1" t="s">
        <v>55</v>
      </c>
      <c r="F339" s="38">
        <v>1596</v>
      </c>
      <c r="G339" s="7" t="str">
        <f>Table110[[#This Row],[Short Description]]</f>
        <v>R.5COAX99BT</v>
      </c>
      <c r="H339" s="1" t="s">
        <v>1626</v>
      </c>
      <c r="I339" s="1" t="s">
        <v>1554</v>
      </c>
      <c r="J339" s="1" t="s">
        <v>608</v>
      </c>
      <c r="K339" s="1" t="e">
        <f t="shared" si="42"/>
        <v>#REF!</v>
      </c>
      <c r="L339" s="1" t="e">
        <f t="shared" si="43"/>
        <v>#REF!</v>
      </c>
      <c r="M339" s="1" t="e">
        <f t="shared" si="44"/>
        <v>#REF!</v>
      </c>
      <c r="N339" s="1" t="s">
        <v>56</v>
      </c>
      <c r="O339" s="1" t="s">
        <v>165</v>
      </c>
      <c r="P339" s="11" t="e">
        <f t="shared" si="41"/>
        <v>#REF!</v>
      </c>
      <c r="Q339" s="1" t="str">
        <f>Table110[[#This Row],[Manufacturer''s Category]]</f>
        <v>Community</v>
      </c>
      <c r="S339" s="1" t="e">
        <f t="shared" si="45"/>
        <v>#REF!</v>
      </c>
    </row>
    <row r="340" spans="1:20" ht="42" customHeight="1" x14ac:dyDescent="0.3">
      <c r="A340" s="1" t="e">
        <f t="shared" si="39"/>
        <v>#REF!</v>
      </c>
      <c r="B340" s="5" t="e">
        <f t="shared" si="40"/>
        <v>#REF!</v>
      </c>
      <c r="C340" s="39" t="s">
        <v>1627</v>
      </c>
      <c r="D340" s="1" t="s">
        <v>1628</v>
      </c>
      <c r="E340" s="1" t="s">
        <v>55</v>
      </c>
      <c r="F340" s="38">
        <v>1596</v>
      </c>
      <c r="G340" s="7" t="str">
        <f>Table110[[#This Row],[Short Description]]</f>
        <v>R.5COAX99T</v>
      </c>
      <c r="H340" s="1" t="s">
        <v>1629</v>
      </c>
      <c r="I340" s="1" t="s">
        <v>1554</v>
      </c>
      <c r="J340" s="1" t="s">
        <v>608</v>
      </c>
      <c r="K340" s="1" t="e">
        <f t="shared" si="42"/>
        <v>#REF!</v>
      </c>
      <c r="L340" s="1" t="e">
        <f t="shared" si="43"/>
        <v>#REF!</v>
      </c>
      <c r="M340" s="1" t="e">
        <f t="shared" si="44"/>
        <v>#REF!</v>
      </c>
      <c r="N340" s="1" t="s">
        <v>56</v>
      </c>
      <c r="O340" s="1" t="s">
        <v>165</v>
      </c>
      <c r="P340" s="11" t="e">
        <f t="shared" si="41"/>
        <v>#REF!</v>
      </c>
      <c r="Q340" s="1" t="str">
        <f>Table110[[#This Row],[Manufacturer''s Category]]</f>
        <v>Community</v>
      </c>
      <c r="S340" s="1" t="e">
        <f t="shared" si="45"/>
        <v>#REF!</v>
      </c>
    </row>
    <row r="341" spans="1:20" ht="42" customHeight="1" x14ac:dyDescent="0.3">
      <c r="A341" s="1" t="e">
        <f t="shared" si="39"/>
        <v>#REF!</v>
      </c>
      <c r="B341" s="5" t="e">
        <f t="shared" si="40"/>
        <v>#REF!</v>
      </c>
      <c r="C341" s="39" t="s">
        <v>1630</v>
      </c>
      <c r="D341" s="1" t="s">
        <v>1631</v>
      </c>
      <c r="E341" s="1" t="s">
        <v>55</v>
      </c>
      <c r="F341" s="38">
        <v>2310</v>
      </c>
      <c r="G341" s="7" t="str">
        <f>Table110[[#This Row],[Short Description]]</f>
        <v>R.5HP</v>
      </c>
      <c r="H341" s="1" t="s">
        <v>1632</v>
      </c>
      <c r="I341" s="1" t="s">
        <v>1554</v>
      </c>
      <c r="J341" s="1" t="s">
        <v>608</v>
      </c>
      <c r="K341" s="1" t="e">
        <f t="shared" si="42"/>
        <v>#REF!</v>
      </c>
      <c r="L341" s="1" t="e">
        <f t="shared" si="43"/>
        <v>#REF!</v>
      </c>
      <c r="M341" s="1" t="e">
        <f t="shared" si="44"/>
        <v>#REF!</v>
      </c>
      <c r="N341" s="1" t="s">
        <v>56</v>
      </c>
      <c r="O341" s="1" t="s">
        <v>165</v>
      </c>
      <c r="P341" s="11" t="e">
        <f t="shared" si="41"/>
        <v>#REF!</v>
      </c>
      <c r="Q341" s="1" t="str">
        <f>Table110[[#This Row],[Manufacturer''s Category]]</f>
        <v>Community</v>
      </c>
      <c r="S341" s="1" t="e">
        <f t="shared" si="45"/>
        <v>#REF!</v>
      </c>
    </row>
    <row r="342" spans="1:20" ht="42" customHeight="1" x14ac:dyDescent="0.3">
      <c r="A342" s="1" t="e">
        <f t="shared" si="39"/>
        <v>#REF!</v>
      </c>
      <c r="B342" s="5" t="e">
        <f t="shared" si="40"/>
        <v>#REF!</v>
      </c>
      <c r="C342" s="39" t="s">
        <v>1633</v>
      </c>
      <c r="D342" s="1" t="s">
        <v>1634</v>
      </c>
      <c r="E342" s="1" t="s">
        <v>55</v>
      </c>
      <c r="F342" s="38">
        <v>2476</v>
      </c>
      <c r="G342" s="7" t="str">
        <f>Table110[[#This Row],[Short Description]]</f>
        <v>R.5HPT</v>
      </c>
      <c r="H342" s="1" t="s">
        <v>1635</v>
      </c>
      <c r="I342" s="1" t="s">
        <v>1554</v>
      </c>
      <c r="J342" s="1" t="s">
        <v>608</v>
      </c>
      <c r="K342" s="1" t="e">
        <f t="shared" si="42"/>
        <v>#REF!</v>
      </c>
      <c r="L342" s="1" t="e">
        <f t="shared" si="43"/>
        <v>#REF!</v>
      </c>
      <c r="M342" s="1" t="e">
        <f t="shared" si="44"/>
        <v>#REF!</v>
      </c>
      <c r="N342" s="1" t="s">
        <v>56</v>
      </c>
      <c r="O342" s="1" t="s">
        <v>165</v>
      </c>
      <c r="P342" s="11" t="e">
        <f t="shared" si="41"/>
        <v>#REF!</v>
      </c>
      <c r="Q342" s="1" t="str">
        <f>Table110[[#This Row],[Manufacturer''s Category]]</f>
        <v>Community</v>
      </c>
      <c r="S342" s="1" t="e">
        <f t="shared" si="45"/>
        <v>#REF!</v>
      </c>
    </row>
    <row r="343" spans="1:20" ht="42" customHeight="1" x14ac:dyDescent="0.3">
      <c r="A343" s="1" t="e">
        <f t="shared" si="39"/>
        <v>#REF!</v>
      </c>
      <c r="B343" s="5" t="e">
        <f t="shared" si="40"/>
        <v>#REF!</v>
      </c>
      <c r="C343" s="39" t="s">
        <v>1636</v>
      </c>
      <c r="D343" s="1" t="s">
        <v>1637</v>
      </c>
      <c r="E343" s="1" t="s">
        <v>55</v>
      </c>
      <c r="F343" s="38">
        <v>2586</v>
      </c>
      <c r="G343" s="7" t="str">
        <f>Table110[[#This Row],[Short Description]]</f>
        <v>R.5HPT-R</v>
      </c>
      <c r="H343" s="1" t="s">
        <v>1638</v>
      </c>
      <c r="I343" s="1" t="s">
        <v>1554</v>
      </c>
      <c r="J343" s="1" t="s">
        <v>608</v>
      </c>
      <c r="K343" s="1" t="e">
        <f t="shared" si="42"/>
        <v>#REF!</v>
      </c>
      <c r="L343" s="1" t="e">
        <f t="shared" si="43"/>
        <v>#REF!</v>
      </c>
      <c r="M343" s="1" t="e">
        <f t="shared" si="44"/>
        <v>#REF!</v>
      </c>
      <c r="N343" s="1" t="s">
        <v>56</v>
      </c>
      <c r="O343" s="1" t="s">
        <v>165</v>
      </c>
      <c r="P343" s="11" t="e">
        <f t="shared" si="41"/>
        <v>#REF!</v>
      </c>
      <c r="Q343" s="1" t="str">
        <f>Table110[[#This Row],[Manufacturer''s Category]]</f>
        <v>Community</v>
      </c>
      <c r="S343" s="1" t="e">
        <f t="shared" si="45"/>
        <v>#REF!</v>
      </c>
    </row>
    <row r="344" spans="1:20" ht="42" customHeight="1" x14ac:dyDescent="0.3">
      <c r="A344" s="1" t="e">
        <f t="shared" si="39"/>
        <v>#REF!</v>
      </c>
      <c r="B344" s="5" t="e">
        <f t="shared" si="40"/>
        <v>#REF!</v>
      </c>
      <c r="C344" s="39" t="s">
        <v>1639</v>
      </c>
      <c r="D344" s="1" t="s">
        <v>1640</v>
      </c>
      <c r="E344" s="1" t="s">
        <v>55</v>
      </c>
      <c r="F344" s="38">
        <v>2090</v>
      </c>
      <c r="G344" s="7" t="str">
        <f>Table110[[#This Row],[Short Description]]</f>
        <v>R.5-V2200</v>
      </c>
      <c r="H344" s="1" t="s">
        <v>1641</v>
      </c>
      <c r="I344" s="1" t="s">
        <v>1554</v>
      </c>
      <c r="J344" s="1" t="s">
        <v>608</v>
      </c>
      <c r="K344" s="1" t="e">
        <f t="shared" si="42"/>
        <v>#REF!</v>
      </c>
      <c r="L344" s="1" t="e">
        <f t="shared" si="43"/>
        <v>#REF!</v>
      </c>
      <c r="M344" s="1" t="e">
        <f t="shared" si="44"/>
        <v>#REF!</v>
      </c>
      <c r="N344" s="1" t="s">
        <v>56</v>
      </c>
      <c r="O344" s="1" t="s">
        <v>165</v>
      </c>
      <c r="P344" s="11" t="e">
        <f t="shared" si="41"/>
        <v>#REF!</v>
      </c>
      <c r="Q344" s="1" t="str">
        <f>Table110[[#This Row],[Manufacturer''s Category]]</f>
        <v>Community</v>
      </c>
      <c r="S344" s="1" t="e">
        <f t="shared" si="45"/>
        <v>#REF!</v>
      </c>
    </row>
    <row r="345" spans="1:20" ht="42" customHeight="1" x14ac:dyDescent="0.3">
      <c r="A345" s="1" t="e">
        <f t="shared" si="39"/>
        <v>#REF!</v>
      </c>
      <c r="B345" s="5" t="e">
        <f t="shared" si="40"/>
        <v>#REF!</v>
      </c>
      <c r="C345" s="39" t="s">
        <v>1642</v>
      </c>
      <c r="D345" s="1" t="s">
        <v>1643</v>
      </c>
      <c r="E345" s="1" t="s">
        <v>55</v>
      </c>
      <c r="F345" s="38">
        <v>2862</v>
      </c>
      <c r="G345" s="7" t="str">
        <f>Table110[[#This Row],[Short Description]]</f>
        <v>R1-64Z</v>
      </c>
      <c r="H345" s="1" t="s">
        <v>1644</v>
      </c>
      <c r="I345" s="1" t="s">
        <v>1554</v>
      </c>
      <c r="J345" s="1" t="s">
        <v>608</v>
      </c>
      <c r="K345" s="1" t="e">
        <f t="shared" si="42"/>
        <v>#REF!</v>
      </c>
      <c r="L345" s="1" t="e">
        <f t="shared" si="43"/>
        <v>#REF!</v>
      </c>
      <c r="M345" s="1" t="e">
        <f t="shared" si="44"/>
        <v>#REF!</v>
      </c>
      <c r="N345" s="1" t="s">
        <v>56</v>
      </c>
      <c r="O345" s="1" t="s">
        <v>165</v>
      </c>
      <c r="P345" s="11" t="e">
        <f t="shared" si="41"/>
        <v>#REF!</v>
      </c>
      <c r="Q345" s="1" t="str">
        <f>Table110[[#This Row],[Manufacturer''s Category]]</f>
        <v>Community</v>
      </c>
      <c r="S345" s="1" t="e">
        <f t="shared" si="45"/>
        <v>#REF!</v>
      </c>
    </row>
    <row r="346" spans="1:20" ht="42" customHeight="1" x14ac:dyDescent="0.3">
      <c r="A346" s="1" t="e">
        <f t="shared" si="39"/>
        <v>#REF!</v>
      </c>
      <c r="B346" s="5" t="e">
        <f t="shared" si="40"/>
        <v>#REF!</v>
      </c>
      <c r="C346" s="39" t="s">
        <v>1645</v>
      </c>
      <c r="D346" s="1" t="s">
        <v>1646</v>
      </c>
      <c r="E346" s="1" t="s">
        <v>55</v>
      </c>
      <c r="F346" s="38">
        <v>2862</v>
      </c>
      <c r="G346" s="7" t="str">
        <f>Table110[[#This Row],[Short Description]]</f>
        <v>R1-66Z</v>
      </c>
      <c r="H346" s="1" t="s">
        <v>1647</v>
      </c>
      <c r="I346" s="1" t="s">
        <v>1554</v>
      </c>
      <c r="J346" s="1" t="s">
        <v>608</v>
      </c>
      <c r="K346" s="1" t="e">
        <f t="shared" si="42"/>
        <v>#REF!</v>
      </c>
      <c r="L346" s="1" t="e">
        <f t="shared" si="43"/>
        <v>#REF!</v>
      </c>
      <c r="M346" s="1" t="e">
        <f t="shared" si="44"/>
        <v>#REF!</v>
      </c>
      <c r="N346" s="1" t="s">
        <v>56</v>
      </c>
      <c r="O346" s="1" t="s">
        <v>165</v>
      </c>
      <c r="P346" s="11" t="e">
        <f t="shared" si="41"/>
        <v>#REF!</v>
      </c>
      <c r="Q346" s="1" t="str">
        <f>Table110[[#This Row],[Manufacturer''s Category]]</f>
        <v>Community</v>
      </c>
      <c r="S346" s="1" t="e">
        <f t="shared" si="45"/>
        <v>#REF!</v>
      </c>
    </row>
    <row r="347" spans="1:20" ht="42" customHeight="1" x14ac:dyDescent="0.3">
      <c r="A347" s="1" t="e">
        <f t="shared" si="39"/>
        <v>#REF!</v>
      </c>
      <c r="B347" s="5" t="e">
        <f t="shared" si="40"/>
        <v>#REF!</v>
      </c>
      <c r="C347" s="39" t="s">
        <v>1648</v>
      </c>
      <c r="D347" s="1" t="s">
        <v>1649</v>
      </c>
      <c r="E347" s="1" t="s">
        <v>55</v>
      </c>
      <c r="F347" s="38">
        <v>2862</v>
      </c>
      <c r="G347" s="7" t="str">
        <f>Table110[[#This Row],[Short Description]]</f>
        <v>R1-94Z</v>
      </c>
      <c r="H347" s="1" t="s">
        <v>1650</v>
      </c>
      <c r="I347" s="1" t="s">
        <v>1554</v>
      </c>
      <c r="J347" s="1" t="s">
        <v>608</v>
      </c>
      <c r="K347" s="1" t="e">
        <f t="shared" si="42"/>
        <v>#REF!</v>
      </c>
      <c r="L347" s="1" t="e">
        <f t="shared" si="43"/>
        <v>#REF!</v>
      </c>
      <c r="M347" s="1" t="e">
        <f t="shared" si="44"/>
        <v>#REF!</v>
      </c>
      <c r="N347" s="1" t="s">
        <v>56</v>
      </c>
      <c r="O347" s="1" t="s">
        <v>165</v>
      </c>
      <c r="P347" s="11" t="e">
        <f t="shared" si="41"/>
        <v>#REF!</v>
      </c>
      <c r="Q347" s="1" t="str">
        <f>Table110[[#This Row],[Manufacturer''s Category]]</f>
        <v>Community</v>
      </c>
      <c r="S347" s="1" t="e">
        <f t="shared" si="45"/>
        <v>#REF!</v>
      </c>
    </row>
    <row r="348" spans="1:20" ht="42" customHeight="1" x14ac:dyDescent="0.3">
      <c r="A348" s="1" t="e">
        <f t="shared" si="39"/>
        <v>#REF!</v>
      </c>
      <c r="B348" s="5" t="e">
        <f t="shared" si="40"/>
        <v>#REF!</v>
      </c>
      <c r="C348" s="39" t="s">
        <v>1651</v>
      </c>
      <c r="D348" s="1" t="s">
        <v>1652</v>
      </c>
      <c r="E348" s="1" t="s">
        <v>55</v>
      </c>
      <c r="F348" s="38" t="s">
        <v>842</v>
      </c>
      <c r="G348" s="7" t="str">
        <f>Table110[[#This Row],[Short Description]]</f>
        <v>R1-xx-CTO</v>
      </c>
      <c r="H348" s="1" t="s">
        <v>1653</v>
      </c>
      <c r="I348" s="1" t="s">
        <v>1554</v>
      </c>
      <c r="J348" s="1" t="s">
        <v>608</v>
      </c>
      <c r="K348" s="1" t="e">
        <f t="shared" si="42"/>
        <v>#REF!</v>
      </c>
      <c r="L348" s="1" t="e">
        <f t="shared" si="43"/>
        <v>#REF!</v>
      </c>
      <c r="M348" s="1" t="e">
        <f t="shared" si="44"/>
        <v>#REF!</v>
      </c>
      <c r="N348" s="1" t="s">
        <v>56</v>
      </c>
      <c r="O348" s="1" t="s">
        <v>165</v>
      </c>
      <c r="P348" s="11" t="e">
        <f t="shared" si="41"/>
        <v>#REF!</v>
      </c>
      <c r="Q348" s="1" t="str">
        <f>Table110[[#This Row],[Manufacturer''s Category]]</f>
        <v>Community</v>
      </c>
      <c r="S348" s="1" t="e">
        <f t="shared" si="45"/>
        <v>#REF!</v>
      </c>
      <c r="T348" s="1" t="s">
        <v>844</v>
      </c>
    </row>
    <row r="349" spans="1:20" ht="42" customHeight="1" x14ac:dyDescent="0.3">
      <c r="A349" s="1" t="e">
        <f t="shared" si="39"/>
        <v>#REF!</v>
      </c>
      <c r="B349" s="5" t="e">
        <f t="shared" si="40"/>
        <v>#REF!</v>
      </c>
      <c r="C349" s="39" t="s">
        <v>1654</v>
      </c>
      <c r="D349" s="1" t="s">
        <v>1655</v>
      </c>
      <c r="E349" s="1" t="s">
        <v>55</v>
      </c>
      <c r="F349" s="38">
        <v>4180</v>
      </c>
      <c r="G349" s="7" t="str">
        <f>Table110[[#This Row],[Short Description]]</f>
        <v>R2-474Z</v>
      </c>
      <c r="H349" s="1" t="s">
        <v>1656</v>
      </c>
      <c r="I349" s="1" t="s">
        <v>1554</v>
      </c>
      <c r="J349" s="1" t="s">
        <v>608</v>
      </c>
      <c r="K349" s="1" t="e">
        <f t="shared" si="42"/>
        <v>#REF!</v>
      </c>
      <c r="L349" s="1" t="e">
        <f t="shared" si="43"/>
        <v>#REF!</v>
      </c>
      <c r="M349" s="1" t="e">
        <f t="shared" si="44"/>
        <v>#REF!</v>
      </c>
      <c r="N349" s="1" t="s">
        <v>56</v>
      </c>
      <c r="O349" s="1" t="s">
        <v>165</v>
      </c>
      <c r="P349" s="11" t="e">
        <f t="shared" si="41"/>
        <v>#REF!</v>
      </c>
      <c r="Q349" s="1" t="str">
        <f>Table110[[#This Row],[Manufacturer''s Category]]</f>
        <v>Community</v>
      </c>
      <c r="S349" s="1" t="e">
        <f t="shared" si="45"/>
        <v>#REF!</v>
      </c>
    </row>
    <row r="350" spans="1:20" ht="42" customHeight="1" x14ac:dyDescent="0.3">
      <c r="A350" s="1" t="e">
        <f t="shared" si="39"/>
        <v>#REF!</v>
      </c>
      <c r="B350" s="5" t="e">
        <f t="shared" si="40"/>
        <v>#REF!</v>
      </c>
      <c r="C350" s="39" t="s">
        <v>1657</v>
      </c>
      <c r="D350" s="1" t="s">
        <v>1658</v>
      </c>
      <c r="E350" s="1" t="s">
        <v>55</v>
      </c>
      <c r="F350" s="38">
        <v>6602</v>
      </c>
      <c r="G350" s="7" t="str">
        <f>Table110[[#This Row],[Short Description]]</f>
        <v>R2-52MAX</v>
      </c>
      <c r="H350" s="1" t="s">
        <v>1659</v>
      </c>
      <c r="I350" s="1" t="s">
        <v>1554</v>
      </c>
      <c r="J350" s="1" t="s">
        <v>608</v>
      </c>
      <c r="K350" s="1" t="e">
        <f t="shared" si="42"/>
        <v>#REF!</v>
      </c>
      <c r="L350" s="1" t="e">
        <f t="shared" si="43"/>
        <v>#REF!</v>
      </c>
      <c r="M350" s="1" t="e">
        <f t="shared" si="44"/>
        <v>#REF!</v>
      </c>
      <c r="N350" s="1" t="s">
        <v>56</v>
      </c>
      <c r="O350" s="1" t="s">
        <v>165</v>
      </c>
      <c r="P350" s="11" t="e">
        <f t="shared" si="41"/>
        <v>#REF!</v>
      </c>
      <c r="Q350" s="1" t="str">
        <f>Table110[[#This Row],[Manufacturer''s Category]]</f>
        <v>Community</v>
      </c>
      <c r="S350" s="1" t="e">
        <f t="shared" si="45"/>
        <v>#REF!</v>
      </c>
    </row>
    <row r="351" spans="1:20" ht="42" customHeight="1" x14ac:dyDescent="0.3">
      <c r="A351" s="1" t="e">
        <f t="shared" si="39"/>
        <v>#REF!</v>
      </c>
      <c r="B351" s="5" t="e">
        <f t="shared" si="40"/>
        <v>#REF!</v>
      </c>
      <c r="C351" s="39" t="s">
        <v>1660</v>
      </c>
      <c r="D351" s="1" t="s">
        <v>1661</v>
      </c>
      <c r="E351" s="1" t="s">
        <v>55</v>
      </c>
      <c r="F351" s="38">
        <v>4510</v>
      </c>
      <c r="G351" s="7" t="str">
        <f>Table110[[#This Row],[Short Description]]</f>
        <v>R2-52Z</v>
      </c>
      <c r="H351" s="1" t="s">
        <v>1662</v>
      </c>
      <c r="I351" s="1" t="s">
        <v>1554</v>
      </c>
      <c r="J351" s="1" t="s">
        <v>608</v>
      </c>
      <c r="K351" s="1" t="e">
        <f t="shared" si="42"/>
        <v>#REF!</v>
      </c>
      <c r="L351" s="1" t="e">
        <f t="shared" si="43"/>
        <v>#REF!</v>
      </c>
      <c r="M351" s="1" t="e">
        <f t="shared" si="44"/>
        <v>#REF!</v>
      </c>
      <c r="N351" s="1" t="s">
        <v>56</v>
      </c>
      <c r="O351" s="1" t="s">
        <v>165</v>
      </c>
      <c r="P351" s="11" t="e">
        <f t="shared" si="41"/>
        <v>#REF!</v>
      </c>
      <c r="Q351" s="1" t="str">
        <f>Table110[[#This Row],[Manufacturer''s Category]]</f>
        <v>Community</v>
      </c>
      <c r="S351" s="1" t="e">
        <f t="shared" si="45"/>
        <v>#REF!</v>
      </c>
    </row>
    <row r="352" spans="1:20" ht="42" customHeight="1" x14ac:dyDescent="0.3">
      <c r="A352" s="1" t="e">
        <f t="shared" si="39"/>
        <v>#REF!</v>
      </c>
      <c r="B352" s="5" t="e">
        <f t="shared" si="40"/>
        <v>#REF!</v>
      </c>
      <c r="C352" s="39" t="s">
        <v>1663</v>
      </c>
      <c r="D352" s="1" t="s">
        <v>1664</v>
      </c>
      <c r="E352" s="1" t="s">
        <v>55</v>
      </c>
      <c r="F352" s="38">
        <v>6052</v>
      </c>
      <c r="G352" s="7" t="str">
        <f>Table110[[#This Row],[Short Description]]</f>
        <v>R2-64MAX</v>
      </c>
      <c r="H352" s="1" t="s">
        <v>1665</v>
      </c>
      <c r="I352" s="1" t="s">
        <v>1554</v>
      </c>
      <c r="J352" s="1" t="s">
        <v>608</v>
      </c>
      <c r="K352" s="1" t="e">
        <f t="shared" si="42"/>
        <v>#REF!</v>
      </c>
      <c r="L352" s="1" t="e">
        <f t="shared" si="43"/>
        <v>#REF!</v>
      </c>
      <c r="M352" s="1" t="e">
        <f t="shared" si="44"/>
        <v>#REF!</v>
      </c>
      <c r="N352" s="1" t="s">
        <v>56</v>
      </c>
      <c r="O352" s="1" t="s">
        <v>165</v>
      </c>
      <c r="P352" s="11" t="e">
        <f t="shared" si="41"/>
        <v>#REF!</v>
      </c>
      <c r="Q352" s="1" t="str">
        <f>Table110[[#This Row],[Manufacturer''s Category]]</f>
        <v>Community</v>
      </c>
      <c r="S352" s="1" t="e">
        <f t="shared" si="45"/>
        <v>#REF!</v>
      </c>
    </row>
    <row r="353" spans="1:20" ht="42" customHeight="1" x14ac:dyDescent="0.3">
      <c r="A353" s="1" t="e">
        <f t="shared" si="39"/>
        <v>#REF!</v>
      </c>
      <c r="B353" s="5" t="e">
        <f t="shared" si="40"/>
        <v>#REF!</v>
      </c>
      <c r="C353" s="39" t="s">
        <v>1666</v>
      </c>
      <c r="D353" s="1" t="s">
        <v>1667</v>
      </c>
      <c r="E353" s="1" t="s">
        <v>55</v>
      </c>
      <c r="F353" s="38">
        <v>6052</v>
      </c>
      <c r="G353" s="7" t="str">
        <f>Table110[[#This Row],[Short Description]]</f>
        <v>R2-66MAX</v>
      </c>
      <c r="H353" s="1" t="s">
        <v>1668</v>
      </c>
      <c r="I353" s="1" t="s">
        <v>1554</v>
      </c>
      <c r="J353" s="1" t="s">
        <v>608</v>
      </c>
      <c r="K353" s="1" t="e">
        <f t="shared" si="42"/>
        <v>#REF!</v>
      </c>
      <c r="L353" s="1" t="e">
        <f t="shared" si="43"/>
        <v>#REF!</v>
      </c>
      <c r="M353" s="1" t="e">
        <f t="shared" si="44"/>
        <v>#REF!</v>
      </c>
      <c r="N353" s="1" t="s">
        <v>56</v>
      </c>
      <c r="O353" s="1" t="s">
        <v>165</v>
      </c>
      <c r="P353" s="11" t="e">
        <f t="shared" si="41"/>
        <v>#REF!</v>
      </c>
      <c r="Q353" s="1" t="str">
        <f>Table110[[#This Row],[Manufacturer''s Category]]</f>
        <v>Community</v>
      </c>
      <c r="S353" s="1" t="e">
        <f t="shared" si="45"/>
        <v>#REF!</v>
      </c>
    </row>
    <row r="354" spans="1:20" ht="42" customHeight="1" x14ac:dyDescent="0.3">
      <c r="A354" s="1" t="e">
        <f t="shared" si="39"/>
        <v>#REF!</v>
      </c>
      <c r="B354" s="5" t="e">
        <f t="shared" si="40"/>
        <v>#REF!</v>
      </c>
      <c r="C354" s="39" t="s">
        <v>1669</v>
      </c>
      <c r="D354" s="1" t="s">
        <v>1670</v>
      </c>
      <c r="E354" s="1" t="s">
        <v>55</v>
      </c>
      <c r="F354" s="38">
        <v>4180</v>
      </c>
      <c r="G354" s="7" t="str">
        <f>Table110[[#This Row],[Short Description]]</f>
        <v>R2-694Z</v>
      </c>
      <c r="H354" s="1" t="s">
        <v>1671</v>
      </c>
      <c r="I354" s="1" t="s">
        <v>1554</v>
      </c>
      <c r="J354" s="1" t="s">
        <v>608</v>
      </c>
      <c r="K354" s="1" t="e">
        <f t="shared" si="42"/>
        <v>#REF!</v>
      </c>
      <c r="L354" s="1" t="e">
        <f t="shared" si="43"/>
        <v>#REF!</v>
      </c>
      <c r="M354" s="1" t="e">
        <f t="shared" si="44"/>
        <v>#REF!</v>
      </c>
      <c r="N354" s="1" t="s">
        <v>56</v>
      </c>
      <c r="O354" s="1" t="s">
        <v>165</v>
      </c>
      <c r="P354" s="11" t="e">
        <f t="shared" si="41"/>
        <v>#REF!</v>
      </c>
      <c r="Q354" s="1" t="str">
        <f>Table110[[#This Row],[Manufacturer''s Category]]</f>
        <v>Community</v>
      </c>
      <c r="S354" s="1" t="e">
        <f t="shared" si="45"/>
        <v>#REF!</v>
      </c>
    </row>
    <row r="355" spans="1:20" ht="42" customHeight="1" x14ac:dyDescent="0.3">
      <c r="A355" s="1" t="e">
        <f t="shared" si="39"/>
        <v>#REF!</v>
      </c>
      <c r="B355" s="5" t="e">
        <f t="shared" si="40"/>
        <v>#REF!</v>
      </c>
      <c r="C355" s="39" t="s">
        <v>1672</v>
      </c>
      <c r="D355" s="1" t="s">
        <v>1673</v>
      </c>
      <c r="E355" s="1" t="s">
        <v>55</v>
      </c>
      <c r="F355" s="38">
        <v>4180</v>
      </c>
      <c r="G355" s="7" t="str">
        <f>Table110[[#This Row],[Short Description]]</f>
        <v>R2-77Z</v>
      </c>
      <c r="H355" s="1" t="s">
        <v>1674</v>
      </c>
      <c r="I355" s="1" t="s">
        <v>1554</v>
      </c>
      <c r="J355" s="1" t="s">
        <v>608</v>
      </c>
      <c r="K355" s="1" t="e">
        <f t="shared" si="42"/>
        <v>#REF!</v>
      </c>
      <c r="L355" s="1" t="e">
        <f t="shared" si="43"/>
        <v>#REF!</v>
      </c>
      <c r="M355" s="1" t="e">
        <f t="shared" si="44"/>
        <v>#REF!</v>
      </c>
      <c r="N355" s="1" t="s">
        <v>56</v>
      </c>
      <c r="O355" s="1" t="s">
        <v>165</v>
      </c>
      <c r="P355" s="11" t="e">
        <f t="shared" si="41"/>
        <v>#REF!</v>
      </c>
      <c r="Q355" s="1" t="str">
        <f>Table110[[#This Row],[Manufacturer''s Category]]</f>
        <v>Community</v>
      </c>
      <c r="S355" s="1" t="e">
        <f t="shared" si="45"/>
        <v>#REF!</v>
      </c>
    </row>
    <row r="356" spans="1:20" ht="42" customHeight="1" x14ac:dyDescent="0.3">
      <c r="A356" s="1" t="e">
        <f t="shared" si="39"/>
        <v>#REF!</v>
      </c>
      <c r="B356" s="5" t="e">
        <f t="shared" si="40"/>
        <v>#REF!</v>
      </c>
      <c r="C356" s="39" t="s">
        <v>1675</v>
      </c>
      <c r="D356" s="1" t="s">
        <v>1676</v>
      </c>
      <c r="E356" s="1" t="s">
        <v>55</v>
      </c>
      <c r="F356" s="38">
        <v>6052</v>
      </c>
      <c r="G356" s="7" t="str">
        <f>Table110[[#This Row],[Short Description]]</f>
        <v>R2-94MAX</v>
      </c>
      <c r="H356" s="1" t="s">
        <v>1677</v>
      </c>
      <c r="I356" s="1" t="s">
        <v>1554</v>
      </c>
      <c r="J356" s="1" t="s">
        <v>608</v>
      </c>
      <c r="K356" s="1" t="e">
        <f t="shared" si="42"/>
        <v>#REF!</v>
      </c>
      <c r="L356" s="1" t="e">
        <f t="shared" si="43"/>
        <v>#REF!</v>
      </c>
      <c r="M356" s="1" t="e">
        <f t="shared" si="44"/>
        <v>#REF!</v>
      </c>
      <c r="N356" s="1" t="s">
        <v>56</v>
      </c>
      <c r="O356" s="1" t="s">
        <v>165</v>
      </c>
      <c r="P356" s="11" t="e">
        <f t="shared" si="41"/>
        <v>#REF!</v>
      </c>
      <c r="Q356" s="1" t="str">
        <f>Table110[[#This Row],[Manufacturer''s Category]]</f>
        <v>Community</v>
      </c>
      <c r="S356" s="1" t="e">
        <f t="shared" si="45"/>
        <v>#REF!</v>
      </c>
    </row>
    <row r="357" spans="1:20" ht="42" customHeight="1" x14ac:dyDescent="0.3">
      <c r="A357" s="1" t="e">
        <f t="shared" si="39"/>
        <v>#REF!</v>
      </c>
      <c r="B357" s="5" t="e">
        <f t="shared" si="40"/>
        <v>#REF!</v>
      </c>
      <c r="C357" s="39" t="s">
        <v>1678</v>
      </c>
      <c r="D357" s="1" t="s">
        <v>1679</v>
      </c>
      <c r="E357" s="1" t="s">
        <v>55</v>
      </c>
      <c r="F357" s="38">
        <v>4180</v>
      </c>
      <c r="G357" s="7" t="str">
        <f>Table110[[#This Row],[Short Description]]</f>
        <v>R2-94Z</v>
      </c>
      <c r="H357" s="1" t="s">
        <v>1680</v>
      </c>
      <c r="I357" s="1" t="s">
        <v>1554</v>
      </c>
      <c r="J357" s="1" t="s">
        <v>608</v>
      </c>
      <c r="K357" s="1" t="e">
        <f t="shared" si="42"/>
        <v>#REF!</v>
      </c>
      <c r="L357" s="1" t="e">
        <f t="shared" si="43"/>
        <v>#REF!</v>
      </c>
      <c r="M357" s="1" t="e">
        <f t="shared" si="44"/>
        <v>#REF!</v>
      </c>
      <c r="N357" s="1" t="s">
        <v>56</v>
      </c>
      <c r="O357" s="1" t="s">
        <v>165</v>
      </c>
      <c r="P357" s="11" t="e">
        <f t="shared" si="41"/>
        <v>#REF!</v>
      </c>
      <c r="Q357" s="1" t="str">
        <f>Table110[[#This Row],[Manufacturer''s Category]]</f>
        <v>Community</v>
      </c>
      <c r="S357" s="1" t="e">
        <f t="shared" si="45"/>
        <v>#REF!</v>
      </c>
    </row>
    <row r="358" spans="1:20" ht="42" customHeight="1" x14ac:dyDescent="0.3">
      <c r="A358" s="1" t="e">
        <f t="shared" si="39"/>
        <v>#REF!</v>
      </c>
      <c r="B358" s="5" t="e">
        <f t="shared" si="40"/>
        <v>#REF!</v>
      </c>
      <c r="C358" s="39" t="s">
        <v>1681</v>
      </c>
      <c r="D358" s="1" t="s">
        <v>1682</v>
      </c>
      <c r="E358" s="1" t="s">
        <v>55</v>
      </c>
      <c r="F358" s="38" t="s">
        <v>842</v>
      </c>
      <c r="G358" s="7" t="str">
        <f>Table110[[#This Row],[Short Description]]</f>
        <v>R2-MAX-CTO</v>
      </c>
      <c r="H358" s="1" t="s">
        <v>1683</v>
      </c>
      <c r="I358" s="1" t="s">
        <v>1554</v>
      </c>
      <c r="J358" s="1" t="s">
        <v>608</v>
      </c>
      <c r="K358" s="1" t="e">
        <f t="shared" si="42"/>
        <v>#REF!</v>
      </c>
      <c r="L358" s="1" t="e">
        <f t="shared" si="43"/>
        <v>#REF!</v>
      </c>
      <c r="M358" s="1" t="e">
        <f t="shared" si="44"/>
        <v>#REF!</v>
      </c>
      <c r="N358" s="1" t="s">
        <v>56</v>
      </c>
      <c r="O358" s="1" t="s">
        <v>165</v>
      </c>
      <c r="P358" s="11" t="e">
        <f t="shared" si="41"/>
        <v>#REF!</v>
      </c>
      <c r="Q358" s="1" t="str">
        <f>Table110[[#This Row],[Manufacturer''s Category]]</f>
        <v>Community</v>
      </c>
      <c r="S358" s="1" t="e">
        <f t="shared" si="45"/>
        <v>#REF!</v>
      </c>
      <c r="T358" s="1" t="s">
        <v>844</v>
      </c>
    </row>
    <row r="359" spans="1:20" ht="42" customHeight="1" x14ac:dyDescent="0.3">
      <c r="A359" s="1" t="e">
        <f t="shared" si="39"/>
        <v>#REF!</v>
      </c>
      <c r="B359" s="5" t="e">
        <f t="shared" si="40"/>
        <v>#REF!</v>
      </c>
      <c r="C359" s="39" t="s">
        <v>1684</v>
      </c>
      <c r="D359" s="1" t="s">
        <v>1685</v>
      </c>
      <c r="E359" s="1" t="s">
        <v>55</v>
      </c>
      <c r="F359" s="38" t="s">
        <v>842</v>
      </c>
      <c r="G359" s="7" t="str">
        <f>Table110[[#This Row],[Short Description]]</f>
        <v>R2-xx-CTO</v>
      </c>
      <c r="H359" s="1" t="s">
        <v>1686</v>
      </c>
      <c r="I359" s="1" t="s">
        <v>1554</v>
      </c>
      <c r="J359" s="1" t="s">
        <v>608</v>
      </c>
      <c r="K359" s="1" t="e">
        <f t="shared" si="42"/>
        <v>#REF!</v>
      </c>
      <c r="L359" s="1" t="e">
        <f t="shared" si="43"/>
        <v>#REF!</v>
      </c>
      <c r="M359" s="1" t="e">
        <f t="shared" si="44"/>
        <v>#REF!</v>
      </c>
      <c r="N359" s="1" t="s">
        <v>56</v>
      </c>
      <c r="O359" s="1" t="s">
        <v>165</v>
      </c>
      <c r="P359" s="11" t="e">
        <f t="shared" si="41"/>
        <v>#REF!</v>
      </c>
      <c r="Q359" s="1" t="str">
        <f>Table110[[#This Row],[Manufacturer''s Category]]</f>
        <v>Community</v>
      </c>
      <c r="S359" s="1" t="e">
        <f t="shared" si="45"/>
        <v>#REF!</v>
      </c>
      <c r="T359" s="1" t="s">
        <v>844</v>
      </c>
    </row>
    <row r="360" spans="1:20" ht="42" customHeight="1" x14ac:dyDescent="0.3">
      <c r="A360" s="1" t="e">
        <f t="shared" si="39"/>
        <v>#REF!</v>
      </c>
      <c r="B360" s="5" t="e">
        <f t="shared" si="40"/>
        <v>#REF!</v>
      </c>
      <c r="C360" s="39" t="s">
        <v>1687</v>
      </c>
      <c r="D360" s="1" t="s">
        <v>1688</v>
      </c>
      <c r="E360" s="1" t="s">
        <v>55</v>
      </c>
      <c r="F360" s="38">
        <v>166</v>
      </c>
      <c r="G360" s="7" t="str">
        <f>Table110[[#This Row],[Short Description]]</f>
        <v>R-FRY35</v>
      </c>
      <c r="H360" s="1" t="s">
        <v>1689</v>
      </c>
      <c r="I360" s="1" t="s">
        <v>599</v>
      </c>
      <c r="J360" s="1" t="s">
        <v>608</v>
      </c>
      <c r="K360" s="1" t="e">
        <f t="shared" si="42"/>
        <v>#REF!</v>
      </c>
      <c r="L360" s="1" t="e">
        <f t="shared" si="43"/>
        <v>#REF!</v>
      </c>
      <c r="M360" s="1" t="e">
        <f t="shared" si="44"/>
        <v>#REF!</v>
      </c>
      <c r="N360" s="1" t="s">
        <v>56</v>
      </c>
      <c r="O360" s="1" t="s">
        <v>165</v>
      </c>
      <c r="P360" s="11" t="e">
        <f t="shared" si="41"/>
        <v>#REF!</v>
      </c>
      <c r="Q360" s="1" t="str">
        <f>Table110[[#This Row],[Manufacturer''s Category]]</f>
        <v>Community</v>
      </c>
      <c r="S360" s="1" t="e">
        <f t="shared" si="45"/>
        <v>#REF!</v>
      </c>
    </row>
    <row r="361" spans="1:20" ht="42" customHeight="1" x14ac:dyDescent="0.3">
      <c r="A361" s="1" t="e">
        <f t="shared" si="39"/>
        <v>#REF!</v>
      </c>
      <c r="B361" s="5" t="e">
        <f t="shared" si="40"/>
        <v>#REF!</v>
      </c>
      <c r="C361" s="39" t="s">
        <v>1690</v>
      </c>
      <c r="D361" s="1" t="s">
        <v>1691</v>
      </c>
      <c r="E361" s="1" t="s">
        <v>55</v>
      </c>
      <c r="F361" s="38">
        <v>166</v>
      </c>
      <c r="G361" s="7" t="str">
        <f>Table110[[#This Row],[Short Description]]</f>
        <v>R-FRY35B</v>
      </c>
      <c r="H361" s="1" t="s">
        <v>1692</v>
      </c>
      <c r="I361" s="1" t="s">
        <v>599</v>
      </c>
      <c r="J361" s="1" t="s">
        <v>608</v>
      </c>
      <c r="K361" s="1" t="e">
        <f t="shared" si="42"/>
        <v>#REF!</v>
      </c>
      <c r="L361" s="1" t="e">
        <f t="shared" si="43"/>
        <v>#REF!</v>
      </c>
      <c r="M361" s="1" t="e">
        <f t="shared" si="44"/>
        <v>#REF!</v>
      </c>
      <c r="N361" s="1" t="s">
        <v>56</v>
      </c>
      <c r="O361" s="1" t="s">
        <v>165</v>
      </c>
      <c r="P361" s="11" t="e">
        <f t="shared" si="41"/>
        <v>#REF!</v>
      </c>
      <c r="Q361" s="1" t="str">
        <f>Table110[[#This Row],[Manufacturer''s Category]]</f>
        <v>Community</v>
      </c>
      <c r="S361" s="1" t="e">
        <f t="shared" si="45"/>
        <v>#REF!</v>
      </c>
    </row>
    <row r="362" spans="1:20" ht="42" customHeight="1" x14ac:dyDescent="0.3">
      <c r="A362" s="1" t="e">
        <f t="shared" si="39"/>
        <v>#REF!</v>
      </c>
      <c r="B362" s="5" t="e">
        <f t="shared" si="40"/>
        <v>#REF!</v>
      </c>
      <c r="C362" s="39" t="s">
        <v>1693</v>
      </c>
      <c r="D362" s="1" t="s">
        <v>1694</v>
      </c>
      <c r="E362" s="1" t="s">
        <v>55</v>
      </c>
      <c r="F362" s="38">
        <v>1486</v>
      </c>
      <c r="G362" s="7" t="str">
        <f>Table110[[#This Row],[Short Description]]</f>
        <v>RMG-200A</v>
      </c>
      <c r="H362" s="1" t="s">
        <v>1695</v>
      </c>
      <c r="I362" s="1" t="s">
        <v>1696</v>
      </c>
      <c r="J362" s="1" t="s">
        <v>608</v>
      </c>
      <c r="K362" s="1" t="e">
        <f t="shared" si="42"/>
        <v>#REF!</v>
      </c>
      <c r="L362" s="1" t="e">
        <f t="shared" si="43"/>
        <v>#REF!</v>
      </c>
      <c r="M362" s="1" t="e">
        <f t="shared" si="44"/>
        <v>#REF!</v>
      </c>
      <c r="N362" s="1" t="s">
        <v>56</v>
      </c>
      <c r="O362" s="1" t="s">
        <v>165</v>
      </c>
      <c r="P362" s="11" t="e">
        <f t="shared" si="41"/>
        <v>#REF!</v>
      </c>
      <c r="Q362" s="1" t="str">
        <f>Table110[[#This Row],[Manufacturer''s Category]]</f>
        <v>Community</v>
      </c>
      <c r="S362" s="1" t="e">
        <f t="shared" si="45"/>
        <v>#REF!</v>
      </c>
    </row>
    <row r="363" spans="1:20" ht="42" customHeight="1" x14ac:dyDescent="0.3">
      <c r="A363" s="1" t="e">
        <f t="shared" si="39"/>
        <v>#REF!</v>
      </c>
      <c r="B363" s="5" t="e">
        <f t="shared" si="40"/>
        <v>#REF!</v>
      </c>
      <c r="C363" s="39" t="s">
        <v>1697</v>
      </c>
      <c r="D363" s="1" t="s">
        <v>1698</v>
      </c>
      <c r="E363" s="1" t="s">
        <v>55</v>
      </c>
      <c r="F363" s="38">
        <v>1596</v>
      </c>
      <c r="G363" s="7" t="str">
        <f>Table110[[#This Row],[Short Description]]</f>
        <v>RMG-200AT</v>
      </c>
      <c r="H363" s="1" t="s">
        <v>1699</v>
      </c>
      <c r="I363" s="1" t="s">
        <v>1696</v>
      </c>
      <c r="J363" s="1" t="s">
        <v>608</v>
      </c>
      <c r="K363" s="1" t="e">
        <f t="shared" si="42"/>
        <v>#REF!</v>
      </c>
      <c r="L363" s="1" t="e">
        <f t="shared" si="43"/>
        <v>#REF!</v>
      </c>
      <c r="M363" s="1" t="e">
        <f t="shared" si="44"/>
        <v>#REF!</v>
      </c>
      <c r="N363" s="1" t="s">
        <v>56</v>
      </c>
      <c r="O363" s="1" t="s">
        <v>165</v>
      </c>
      <c r="P363" s="11" t="e">
        <f t="shared" si="41"/>
        <v>#REF!</v>
      </c>
      <c r="Q363" s="1" t="str">
        <f>Table110[[#This Row],[Manufacturer''s Category]]</f>
        <v>Community</v>
      </c>
      <c r="S363" s="1" t="e">
        <f t="shared" si="45"/>
        <v>#REF!</v>
      </c>
    </row>
    <row r="364" spans="1:20" ht="42" customHeight="1" x14ac:dyDescent="0.3">
      <c r="A364" s="1" t="e">
        <f t="shared" si="39"/>
        <v>#REF!</v>
      </c>
      <c r="B364" s="5" t="e">
        <f t="shared" si="40"/>
        <v>#REF!</v>
      </c>
      <c r="C364" s="39" t="s">
        <v>1700</v>
      </c>
      <c r="D364" s="1" t="s">
        <v>1701</v>
      </c>
      <c r="E364" s="1" t="s">
        <v>55</v>
      </c>
      <c r="F364" s="38">
        <v>154</v>
      </c>
      <c r="G364" s="7" t="str">
        <f>Table110[[#This Row],[Short Description]]</f>
        <v>RMG-GRL</v>
      </c>
      <c r="H364" s="1" t="s">
        <v>1702</v>
      </c>
      <c r="I364" s="1" t="s">
        <v>599</v>
      </c>
      <c r="J364" s="1" t="s">
        <v>608</v>
      </c>
      <c r="K364" s="1" t="e">
        <f t="shared" si="42"/>
        <v>#REF!</v>
      </c>
      <c r="L364" s="1" t="e">
        <f t="shared" si="43"/>
        <v>#REF!</v>
      </c>
      <c r="M364" s="1" t="e">
        <f t="shared" si="44"/>
        <v>#REF!</v>
      </c>
      <c r="N364" s="1" t="s">
        <v>56</v>
      </c>
      <c r="O364" s="1" t="s">
        <v>165</v>
      </c>
      <c r="P364" s="11" t="e">
        <f t="shared" si="41"/>
        <v>#REF!</v>
      </c>
      <c r="Q364" s="1" t="str">
        <f>Table110[[#This Row],[Manufacturer''s Category]]</f>
        <v>Community</v>
      </c>
      <c r="S364" s="1" t="e">
        <f t="shared" si="45"/>
        <v>#REF!</v>
      </c>
    </row>
    <row r="365" spans="1:20" ht="42" customHeight="1" x14ac:dyDescent="0.3">
      <c r="A365" s="1" t="e">
        <f t="shared" si="39"/>
        <v>#REF!</v>
      </c>
      <c r="B365" s="5" t="e">
        <f t="shared" si="40"/>
        <v>#REF!</v>
      </c>
      <c r="C365" s="39" t="s">
        <v>1703</v>
      </c>
      <c r="D365" s="1" t="s">
        <v>1704</v>
      </c>
      <c r="E365" s="1" t="s">
        <v>55</v>
      </c>
      <c r="F365" s="38">
        <v>3852</v>
      </c>
      <c r="G365" s="7" t="str">
        <f>Table110[[#This Row],[Short Description]]</f>
        <v>RSH-462</v>
      </c>
      <c r="H365" s="1" t="s">
        <v>1705</v>
      </c>
      <c r="I365" s="1" t="s">
        <v>1696</v>
      </c>
      <c r="J365" s="1" t="s">
        <v>608</v>
      </c>
      <c r="K365" s="1" t="e">
        <f t="shared" si="42"/>
        <v>#REF!</v>
      </c>
      <c r="L365" s="1" t="e">
        <f t="shared" si="43"/>
        <v>#REF!</v>
      </c>
      <c r="M365" s="1" t="e">
        <f t="shared" si="44"/>
        <v>#REF!</v>
      </c>
      <c r="N365" s="1" t="s">
        <v>56</v>
      </c>
      <c r="O365" s="1" t="s">
        <v>165</v>
      </c>
      <c r="P365" s="11" t="e">
        <f t="shared" si="41"/>
        <v>#REF!</v>
      </c>
      <c r="Q365" s="1" t="str">
        <f>Table110[[#This Row],[Manufacturer''s Category]]</f>
        <v>Community</v>
      </c>
      <c r="S365" s="1" t="e">
        <f t="shared" si="45"/>
        <v>#REF!</v>
      </c>
    </row>
    <row r="366" spans="1:20" ht="42" customHeight="1" x14ac:dyDescent="0.3">
      <c r="A366" s="1" t="e">
        <f t="shared" si="39"/>
        <v>#REF!</v>
      </c>
      <c r="B366" s="5" t="e">
        <f t="shared" si="40"/>
        <v>#REF!</v>
      </c>
      <c r="C366" s="39" t="s">
        <v>1706</v>
      </c>
      <c r="D366" s="1" t="s">
        <v>1707</v>
      </c>
      <c r="E366" s="1" t="s">
        <v>55</v>
      </c>
      <c r="F366" s="38">
        <v>364</v>
      </c>
      <c r="G366" s="7" t="str">
        <f>Table110[[#This Row],[Short Description]]</f>
        <v>RSH-GRL</v>
      </c>
      <c r="H366" s="1" t="s">
        <v>1708</v>
      </c>
      <c r="I366" s="1" t="s">
        <v>599</v>
      </c>
      <c r="J366" s="1" t="s">
        <v>608</v>
      </c>
      <c r="K366" s="1" t="e">
        <f t="shared" si="42"/>
        <v>#REF!</v>
      </c>
      <c r="L366" s="1" t="e">
        <f t="shared" si="43"/>
        <v>#REF!</v>
      </c>
      <c r="M366" s="1" t="e">
        <f t="shared" si="44"/>
        <v>#REF!</v>
      </c>
      <c r="N366" s="1" t="s">
        <v>56</v>
      </c>
      <c r="O366" s="1" t="s">
        <v>165</v>
      </c>
      <c r="P366" s="11" t="e">
        <f t="shared" si="41"/>
        <v>#REF!</v>
      </c>
      <c r="Q366" s="1" t="str">
        <f>Table110[[#This Row],[Manufacturer''s Category]]</f>
        <v>Community</v>
      </c>
      <c r="S366" s="1" t="e">
        <f t="shared" si="45"/>
        <v>#REF!</v>
      </c>
    </row>
    <row r="367" spans="1:20" ht="42" customHeight="1" x14ac:dyDescent="0.3">
      <c r="A367" s="1" t="e">
        <f t="shared" si="39"/>
        <v>#REF!</v>
      </c>
      <c r="B367" s="5" t="e">
        <f t="shared" si="40"/>
        <v>#REF!</v>
      </c>
      <c r="C367" s="39" t="s">
        <v>1709</v>
      </c>
      <c r="D367" s="1" t="s">
        <v>1710</v>
      </c>
      <c r="E367" s="1" t="s">
        <v>55</v>
      </c>
      <c r="F367" s="38">
        <v>150</v>
      </c>
      <c r="G367" s="7" t="str">
        <f>Table110[[#This Row],[Short Description]]</f>
        <v>R-VTY15</v>
      </c>
      <c r="H367" s="1" t="s">
        <v>1711</v>
      </c>
      <c r="I367" s="1" t="s">
        <v>599</v>
      </c>
      <c r="J367" s="1" t="s">
        <v>608</v>
      </c>
      <c r="K367" s="1" t="e">
        <f t="shared" si="42"/>
        <v>#REF!</v>
      </c>
      <c r="L367" s="1" t="e">
        <f t="shared" si="43"/>
        <v>#REF!</v>
      </c>
      <c r="M367" s="1" t="e">
        <f t="shared" si="44"/>
        <v>#REF!</v>
      </c>
      <c r="N367" s="1" t="s">
        <v>56</v>
      </c>
      <c r="O367" s="1" t="s">
        <v>165</v>
      </c>
      <c r="P367" s="11" t="e">
        <f t="shared" si="41"/>
        <v>#REF!</v>
      </c>
      <c r="Q367" s="1" t="str">
        <f>Table110[[#This Row],[Manufacturer''s Category]]</f>
        <v>Community</v>
      </c>
      <c r="S367" s="1" t="e">
        <f t="shared" si="45"/>
        <v>#REF!</v>
      </c>
    </row>
    <row r="368" spans="1:20" ht="42" customHeight="1" x14ac:dyDescent="0.3">
      <c r="A368" s="1" t="e">
        <f t="shared" si="39"/>
        <v>#REF!</v>
      </c>
      <c r="B368" s="5" t="e">
        <f t="shared" si="40"/>
        <v>#REF!</v>
      </c>
      <c r="C368" s="39" t="s">
        <v>1712</v>
      </c>
      <c r="D368" s="1" t="s">
        <v>1713</v>
      </c>
      <c r="E368" s="1" t="s">
        <v>55</v>
      </c>
      <c r="F368" s="38">
        <v>150</v>
      </c>
      <c r="G368" s="7" t="str">
        <f>Table110[[#This Row],[Short Description]]</f>
        <v>R-VTY15B</v>
      </c>
      <c r="H368" s="1" t="s">
        <v>1714</v>
      </c>
      <c r="I368" s="1" t="s">
        <v>599</v>
      </c>
      <c r="J368" s="1" t="s">
        <v>608</v>
      </c>
      <c r="K368" s="1" t="e">
        <f t="shared" si="42"/>
        <v>#REF!</v>
      </c>
      <c r="L368" s="1" t="e">
        <f t="shared" si="43"/>
        <v>#REF!</v>
      </c>
      <c r="M368" s="1" t="e">
        <f t="shared" si="44"/>
        <v>#REF!</v>
      </c>
      <c r="N368" s="1" t="s">
        <v>56</v>
      </c>
      <c r="O368" s="1" t="s">
        <v>165</v>
      </c>
      <c r="P368" s="11" t="e">
        <f t="shared" si="41"/>
        <v>#REF!</v>
      </c>
      <c r="Q368" s="1" t="str">
        <f>Table110[[#This Row],[Manufacturer''s Category]]</f>
        <v>Community</v>
      </c>
      <c r="S368" s="1" t="e">
        <f t="shared" si="45"/>
        <v>#REF!</v>
      </c>
    </row>
    <row r="369" spans="1:19" ht="42" customHeight="1" x14ac:dyDescent="0.3">
      <c r="A369" s="1" t="e">
        <f t="shared" si="39"/>
        <v>#REF!</v>
      </c>
      <c r="B369" s="5" t="e">
        <f t="shared" si="40"/>
        <v>#REF!</v>
      </c>
      <c r="C369" s="39" t="s">
        <v>1715</v>
      </c>
      <c r="D369" s="1" t="s">
        <v>1716</v>
      </c>
      <c r="E369" s="1" t="s">
        <v>55</v>
      </c>
      <c r="F369" s="38">
        <v>210</v>
      </c>
      <c r="G369" s="7" t="str">
        <f>Table110[[#This Row],[Short Description]]</f>
        <v>R-VTY35</v>
      </c>
      <c r="H369" s="1" t="s">
        <v>1717</v>
      </c>
      <c r="I369" s="1" t="s">
        <v>599</v>
      </c>
      <c r="J369" s="1" t="s">
        <v>608</v>
      </c>
      <c r="K369" s="1" t="e">
        <f t="shared" si="42"/>
        <v>#REF!</v>
      </c>
      <c r="L369" s="1" t="e">
        <f t="shared" si="43"/>
        <v>#REF!</v>
      </c>
      <c r="M369" s="1" t="e">
        <f t="shared" si="44"/>
        <v>#REF!</v>
      </c>
      <c r="N369" s="1" t="s">
        <v>56</v>
      </c>
      <c r="O369" s="1" t="s">
        <v>165</v>
      </c>
      <c r="P369" s="11" t="e">
        <f t="shared" si="41"/>
        <v>#REF!</v>
      </c>
      <c r="Q369" s="1" t="str">
        <f>Table110[[#This Row],[Manufacturer''s Category]]</f>
        <v>Community</v>
      </c>
      <c r="S369" s="1" t="e">
        <f t="shared" si="45"/>
        <v>#REF!</v>
      </c>
    </row>
    <row r="370" spans="1:19" ht="42" customHeight="1" x14ac:dyDescent="0.3">
      <c r="A370" s="1" t="e">
        <f t="shared" si="39"/>
        <v>#REF!</v>
      </c>
      <c r="B370" s="5" t="e">
        <f t="shared" si="40"/>
        <v>#REF!</v>
      </c>
      <c r="C370" s="39" t="s">
        <v>1718</v>
      </c>
      <c r="D370" s="1" t="s">
        <v>1719</v>
      </c>
      <c r="E370" s="1" t="s">
        <v>55</v>
      </c>
      <c r="F370" s="38">
        <v>210</v>
      </c>
      <c r="G370" s="7" t="str">
        <f>Table110[[#This Row],[Short Description]]</f>
        <v>R-VTY35B</v>
      </c>
      <c r="H370" s="1" t="s">
        <v>1720</v>
      </c>
      <c r="I370" s="1" t="s">
        <v>599</v>
      </c>
      <c r="J370" s="1" t="s">
        <v>608</v>
      </c>
      <c r="K370" s="1" t="e">
        <f t="shared" si="42"/>
        <v>#REF!</v>
      </c>
      <c r="L370" s="1" t="e">
        <f t="shared" si="43"/>
        <v>#REF!</v>
      </c>
      <c r="M370" s="1" t="e">
        <f t="shared" si="44"/>
        <v>#REF!</v>
      </c>
      <c r="N370" s="1" t="s">
        <v>56</v>
      </c>
      <c r="O370" s="1" t="s">
        <v>165</v>
      </c>
      <c r="P370" s="11" t="e">
        <f t="shared" si="41"/>
        <v>#REF!</v>
      </c>
      <c r="Q370" s="1" t="str">
        <f>Table110[[#This Row],[Manufacturer''s Category]]</f>
        <v>Community</v>
      </c>
      <c r="S370" s="1" t="e">
        <f t="shared" si="45"/>
        <v>#REF!</v>
      </c>
    </row>
    <row r="371" spans="1:19" ht="42" customHeight="1" x14ac:dyDescent="0.3">
      <c r="A371" s="1" t="e">
        <f t="shared" si="39"/>
        <v>#REF!</v>
      </c>
      <c r="B371" s="5" t="e">
        <f t="shared" si="40"/>
        <v>#REF!</v>
      </c>
      <c r="C371" s="39" t="s">
        <v>1721</v>
      </c>
      <c r="D371" s="1" t="s">
        <v>1722</v>
      </c>
      <c r="E371" s="1" t="s">
        <v>55</v>
      </c>
      <c r="F371" s="38">
        <v>870</v>
      </c>
      <c r="G371" s="7" t="str">
        <f>Table110[[#This Row],[Short Description]]</f>
        <v>SBR54B</v>
      </c>
      <c r="H371" s="1" t="s">
        <v>1723</v>
      </c>
      <c r="I371" s="1" t="s">
        <v>599</v>
      </c>
      <c r="J371" s="1" t="s">
        <v>608</v>
      </c>
      <c r="K371" s="1" t="e">
        <f t="shared" si="42"/>
        <v>#REF!</v>
      </c>
      <c r="L371" s="1" t="e">
        <f t="shared" si="43"/>
        <v>#REF!</v>
      </c>
      <c r="M371" s="1" t="e">
        <f t="shared" si="44"/>
        <v>#REF!</v>
      </c>
      <c r="N371" s="1" t="s">
        <v>56</v>
      </c>
      <c r="O371" s="1" t="s">
        <v>165</v>
      </c>
      <c r="P371" s="11" t="e">
        <f t="shared" si="41"/>
        <v>#REF!</v>
      </c>
      <c r="Q371" s="1" t="str">
        <f>Table110[[#This Row],[Manufacturer''s Category]]</f>
        <v>Community</v>
      </c>
      <c r="S371" s="1" t="e">
        <f t="shared" si="45"/>
        <v>#REF!</v>
      </c>
    </row>
    <row r="372" spans="1:19" ht="42" customHeight="1" x14ac:dyDescent="0.3">
      <c r="A372" s="1" t="e">
        <f t="shared" si="39"/>
        <v>#REF!</v>
      </c>
      <c r="B372" s="5" t="e">
        <f t="shared" si="40"/>
        <v>#REF!</v>
      </c>
      <c r="C372" s="39" t="s">
        <v>1724</v>
      </c>
      <c r="D372" s="1" t="s">
        <v>1725</v>
      </c>
      <c r="E372" s="1" t="s">
        <v>55</v>
      </c>
      <c r="F372" s="38">
        <v>870</v>
      </c>
      <c r="G372" s="7" t="str">
        <f>Table110[[#This Row],[Short Description]]</f>
        <v>SBR54W</v>
      </c>
      <c r="H372" s="1" t="s">
        <v>1726</v>
      </c>
      <c r="I372" s="1" t="s">
        <v>599</v>
      </c>
      <c r="J372" s="1" t="s">
        <v>608</v>
      </c>
      <c r="K372" s="1" t="e">
        <f t="shared" si="42"/>
        <v>#REF!</v>
      </c>
      <c r="L372" s="1" t="e">
        <f t="shared" si="43"/>
        <v>#REF!</v>
      </c>
      <c r="M372" s="1" t="e">
        <f t="shared" si="44"/>
        <v>#REF!</v>
      </c>
      <c r="N372" s="1" t="s">
        <v>56</v>
      </c>
      <c r="O372" s="1" t="s">
        <v>165</v>
      </c>
      <c r="P372" s="11" t="e">
        <f t="shared" si="41"/>
        <v>#REF!</v>
      </c>
      <c r="Q372" s="1" t="str">
        <f>Table110[[#This Row],[Manufacturer''s Category]]</f>
        <v>Community</v>
      </c>
      <c r="S372" s="1" t="e">
        <f t="shared" si="45"/>
        <v>#REF!</v>
      </c>
    </row>
    <row r="373" spans="1:19" ht="42" customHeight="1" x14ac:dyDescent="0.3">
      <c r="A373" s="1" t="e">
        <f t="shared" si="39"/>
        <v>#REF!</v>
      </c>
      <c r="B373" s="5" t="e">
        <f t="shared" si="40"/>
        <v>#REF!</v>
      </c>
      <c r="C373" s="39" t="s">
        <v>1727</v>
      </c>
      <c r="D373" s="1" t="s">
        <v>1728</v>
      </c>
      <c r="E373" s="1" t="s">
        <v>55</v>
      </c>
      <c r="F373" s="38">
        <v>386</v>
      </c>
      <c r="G373" s="7" t="str">
        <f>Table110[[#This Row],[Short Description]]</f>
        <v>TRC400</v>
      </c>
      <c r="H373" s="1" t="s">
        <v>1729</v>
      </c>
      <c r="I373" s="1" t="s">
        <v>599</v>
      </c>
      <c r="J373" s="1" t="s">
        <v>608</v>
      </c>
      <c r="K373" s="1" t="e">
        <f t="shared" si="42"/>
        <v>#REF!</v>
      </c>
      <c r="L373" s="1" t="e">
        <f t="shared" si="43"/>
        <v>#REF!</v>
      </c>
      <c r="M373" s="1" t="e">
        <f t="shared" si="44"/>
        <v>#REF!</v>
      </c>
      <c r="N373" s="1" t="s">
        <v>75</v>
      </c>
      <c r="O373" s="1" t="s">
        <v>78</v>
      </c>
      <c r="P373" s="11" t="e">
        <f t="shared" si="41"/>
        <v>#REF!</v>
      </c>
      <c r="Q373" s="1" t="str">
        <f>Table110[[#This Row],[Manufacturer''s Category]]</f>
        <v>Community</v>
      </c>
      <c r="S373" s="1" t="e">
        <f t="shared" si="45"/>
        <v>#REF!</v>
      </c>
    </row>
    <row r="374" spans="1:19" ht="42" customHeight="1" x14ac:dyDescent="0.3">
      <c r="A374" s="1" t="e">
        <f t="shared" si="39"/>
        <v>#REF!</v>
      </c>
      <c r="B374" s="5" t="e">
        <f t="shared" si="40"/>
        <v>#REF!</v>
      </c>
      <c r="C374" s="39" t="s">
        <v>1730</v>
      </c>
      <c r="D374" s="1" t="s">
        <v>1731</v>
      </c>
      <c r="E374" s="1" t="s">
        <v>55</v>
      </c>
      <c r="F374" s="38">
        <v>386</v>
      </c>
      <c r="G374" s="7" t="str">
        <f>Table110[[#This Row],[Short Description]]</f>
        <v>TRC400-8</v>
      </c>
      <c r="H374" s="1" t="s">
        <v>1732</v>
      </c>
      <c r="I374" s="1" t="s">
        <v>599</v>
      </c>
      <c r="J374" s="1" t="s">
        <v>608</v>
      </c>
      <c r="K374" s="1" t="e">
        <f t="shared" si="42"/>
        <v>#REF!</v>
      </c>
      <c r="L374" s="1" t="e">
        <f t="shared" si="43"/>
        <v>#REF!</v>
      </c>
      <c r="M374" s="1" t="e">
        <f t="shared" si="44"/>
        <v>#REF!</v>
      </c>
      <c r="N374" s="1" t="s">
        <v>75</v>
      </c>
      <c r="O374" s="1" t="s">
        <v>78</v>
      </c>
      <c r="P374" s="11" t="e">
        <f t="shared" si="41"/>
        <v>#REF!</v>
      </c>
      <c r="Q374" s="1" t="str">
        <f>Table110[[#This Row],[Manufacturer''s Category]]</f>
        <v>Community</v>
      </c>
      <c r="S374" s="1" t="e">
        <f t="shared" si="45"/>
        <v>#REF!</v>
      </c>
    </row>
    <row r="375" spans="1:19" ht="42" customHeight="1" x14ac:dyDescent="0.3">
      <c r="A375" s="1" t="e">
        <f t="shared" si="39"/>
        <v>#REF!</v>
      </c>
      <c r="B375" s="5" t="e">
        <f t="shared" si="40"/>
        <v>#REF!</v>
      </c>
      <c r="C375" s="39" t="s">
        <v>1733</v>
      </c>
      <c r="D375" s="1" t="s">
        <v>1734</v>
      </c>
      <c r="E375" s="1" t="s">
        <v>55</v>
      </c>
      <c r="F375" s="38">
        <v>1034</v>
      </c>
      <c r="G375" s="7" t="str">
        <f>Table110[[#This Row],[Short Description]]</f>
        <v>V2-1296B</v>
      </c>
      <c r="H375" s="1" t="s">
        <v>1735</v>
      </c>
      <c r="I375" s="1" t="s">
        <v>806</v>
      </c>
      <c r="J375" s="1" t="s">
        <v>608</v>
      </c>
      <c r="K375" s="1" t="e">
        <f t="shared" si="42"/>
        <v>#REF!</v>
      </c>
      <c r="L375" s="1" t="e">
        <f t="shared" si="43"/>
        <v>#REF!</v>
      </c>
      <c r="M375" s="1" t="e">
        <f t="shared" si="44"/>
        <v>#REF!</v>
      </c>
      <c r="N375" s="1" t="s">
        <v>75</v>
      </c>
      <c r="O375" s="1" t="s">
        <v>78</v>
      </c>
      <c r="P375" s="11" t="e">
        <f t="shared" si="41"/>
        <v>#REF!</v>
      </c>
      <c r="Q375" s="1" t="str">
        <f>Table110[[#This Row],[Manufacturer''s Category]]</f>
        <v>Community</v>
      </c>
      <c r="S375" s="1" t="e">
        <f t="shared" si="45"/>
        <v>#REF!</v>
      </c>
    </row>
    <row r="376" spans="1:19" ht="42" customHeight="1" x14ac:dyDescent="0.3">
      <c r="A376" s="1" t="e">
        <f t="shared" si="39"/>
        <v>#REF!</v>
      </c>
      <c r="B376" s="5" t="e">
        <f t="shared" si="40"/>
        <v>#REF!</v>
      </c>
      <c r="C376" s="39" t="s">
        <v>1736</v>
      </c>
      <c r="D376" s="1" t="s">
        <v>1737</v>
      </c>
      <c r="E376" s="1" t="s">
        <v>55</v>
      </c>
      <c r="F376" s="38">
        <v>1034</v>
      </c>
      <c r="G376" s="7" t="str">
        <f>Table110[[#This Row],[Short Description]]</f>
        <v>V2-1296W</v>
      </c>
      <c r="H376" s="1" t="s">
        <v>1738</v>
      </c>
      <c r="I376" s="1" t="s">
        <v>806</v>
      </c>
      <c r="J376" s="1" t="s">
        <v>608</v>
      </c>
      <c r="K376" s="1" t="e">
        <f t="shared" si="42"/>
        <v>#REF!</v>
      </c>
      <c r="L376" s="1" t="e">
        <f t="shared" si="43"/>
        <v>#REF!</v>
      </c>
      <c r="M376" s="1" t="e">
        <f t="shared" si="44"/>
        <v>#REF!</v>
      </c>
      <c r="N376" s="1" t="s">
        <v>75</v>
      </c>
      <c r="O376" s="1" t="s">
        <v>78</v>
      </c>
      <c r="P376" s="11" t="e">
        <f t="shared" si="41"/>
        <v>#REF!</v>
      </c>
      <c r="Q376" s="1" t="str">
        <f>Table110[[#This Row],[Manufacturer''s Category]]</f>
        <v>Community</v>
      </c>
      <c r="S376" s="1" t="e">
        <f t="shared" si="45"/>
        <v>#REF!</v>
      </c>
    </row>
    <row r="377" spans="1:19" ht="42" customHeight="1" x14ac:dyDescent="0.3">
      <c r="A377" s="1" t="e">
        <f t="shared" si="39"/>
        <v>#REF!</v>
      </c>
      <c r="B377" s="5" t="e">
        <f t="shared" si="40"/>
        <v>#REF!</v>
      </c>
      <c r="C377" s="39" t="s">
        <v>1739</v>
      </c>
      <c r="D377" s="1" t="s">
        <v>1740</v>
      </c>
      <c r="E377" s="1" t="s">
        <v>55</v>
      </c>
      <c r="F377" s="38">
        <v>1210</v>
      </c>
      <c r="G377" s="7" t="str">
        <f>Table110[[#This Row],[Short Description]]</f>
        <v>V2-1596B</v>
      </c>
      <c r="H377" s="1" t="s">
        <v>1741</v>
      </c>
      <c r="I377" s="1" t="s">
        <v>806</v>
      </c>
      <c r="J377" s="1" t="s">
        <v>608</v>
      </c>
      <c r="K377" s="1" t="e">
        <f t="shared" si="42"/>
        <v>#REF!</v>
      </c>
      <c r="L377" s="1" t="e">
        <f t="shared" si="43"/>
        <v>#REF!</v>
      </c>
      <c r="M377" s="1" t="e">
        <f t="shared" si="44"/>
        <v>#REF!</v>
      </c>
      <c r="N377" s="1" t="s">
        <v>75</v>
      </c>
      <c r="O377" s="1" t="s">
        <v>78</v>
      </c>
      <c r="P377" s="11" t="e">
        <f t="shared" si="41"/>
        <v>#REF!</v>
      </c>
      <c r="Q377" s="1" t="str">
        <f>Table110[[#This Row],[Manufacturer''s Category]]</f>
        <v>Community</v>
      </c>
      <c r="S377" s="1" t="e">
        <f t="shared" si="45"/>
        <v>#REF!</v>
      </c>
    </row>
    <row r="378" spans="1:19" ht="42" customHeight="1" x14ac:dyDescent="0.3">
      <c r="A378" s="1" t="e">
        <f t="shared" si="39"/>
        <v>#REF!</v>
      </c>
      <c r="B378" s="5" t="e">
        <f t="shared" si="40"/>
        <v>#REF!</v>
      </c>
      <c r="C378" s="39" t="s">
        <v>1742</v>
      </c>
      <c r="D378" s="1" t="s">
        <v>1743</v>
      </c>
      <c r="E378" s="1" t="s">
        <v>55</v>
      </c>
      <c r="F378" s="38">
        <v>1210</v>
      </c>
      <c r="G378" s="7" t="str">
        <f>Table110[[#This Row],[Short Description]]</f>
        <v>V2-1596W</v>
      </c>
      <c r="H378" s="1" t="s">
        <v>1744</v>
      </c>
      <c r="I378" s="1" t="s">
        <v>806</v>
      </c>
      <c r="J378" s="1" t="s">
        <v>608</v>
      </c>
      <c r="K378" s="1" t="e">
        <f t="shared" si="42"/>
        <v>#REF!</v>
      </c>
      <c r="L378" s="1" t="e">
        <f t="shared" si="43"/>
        <v>#REF!</v>
      </c>
      <c r="M378" s="1" t="e">
        <f t="shared" si="44"/>
        <v>#REF!</v>
      </c>
      <c r="N378" s="1" t="s">
        <v>75</v>
      </c>
      <c r="O378" s="1" t="s">
        <v>78</v>
      </c>
      <c r="P378" s="11" t="e">
        <f t="shared" si="41"/>
        <v>#REF!</v>
      </c>
      <c r="Q378" s="1" t="str">
        <f>Table110[[#This Row],[Manufacturer''s Category]]</f>
        <v>Community</v>
      </c>
      <c r="S378" s="1" t="e">
        <f t="shared" si="45"/>
        <v>#REF!</v>
      </c>
    </row>
    <row r="379" spans="1:19" ht="42" customHeight="1" x14ac:dyDescent="0.3">
      <c r="A379" s="1" t="e">
        <f t="shared" si="39"/>
        <v>#REF!</v>
      </c>
      <c r="B379" s="5" t="e">
        <f t="shared" si="40"/>
        <v>#REF!</v>
      </c>
      <c r="C379" s="39" t="s">
        <v>1745</v>
      </c>
      <c r="D379" s="1" t="s">
        <v>1746</v>
      </c>
      <c r="E379" s="1" t="s">
        <v>55</v>
      </c>
      <c r="F379" s="38">
        <v>1210</v>
      </c>
      <c r="G379" s="7" t="str">
        <f>Table110[[#This Row],[Short Description]]</f>
        <v>V2-212SB</v>
      </c>
      <c r="H379" s="1" t="s">
        <v>1747</v>
      </c>
      <c r="I379" s="1" t="s">
        <v>1067</v>
      </c>
      <c r="J379" s="1" t="s">
        <v>608</v>
      </c>
      <c r="K379" s="1" t="e">
        <f t="shared" si="42"/>
        <v>#REF!</v>
      </c>
      <c r="L379" s="1" t="e">
        <f t="shared" si="43"/>
        <v>#REF!</v>
      </c>
      <c r="M379" s="1" t="e">
        <f t="shared" si="44"/>
        <v>#REF!</v>
      </c>
      <c r="N379" s="1" t="s">
        <v>75</v>
      </c>
      <c r="O379" s="1" t="s">
        <v>78</v>
      </c>
      <c r="P379" s="11" t="e">
        <f t="shared" si="41"/>
        <v>#REF!</v>
      </c>
      <c r="Q379" s="1" t="str">
        <f>Table110[[#This Row],[Manufacturer''s Category]]</f>
        <v>Community</v>
      </c>
      <c r="S379" s="1" t="e">
        <f t="shared" si="45"/>
        <v>#REF!</v>
      </c>
    </row>
    <row r="380" spans="1:19" ht="42" customHeight="1" x14ac:dyDescent="0.3">
      <c r="A380" s="1" t="e">
        <f t="shared" si="39"/>
        <v>#REF!</v>
      </c>
      <c r="B380" s="5" t="e">
        <f t="shared" si="40"/>
        <v>#REF!</v>
      </c>
      <c r="C380" s="39" t="s">
        <v>1748</v>
      </c>
      <c r="D380" s="1" t="s">
        <v>1749</v>
      </c>
      <c r="E380" s="1" t="s">
        <v>55</v>
      </c>
      <c r="F380" s="38">
        <v>1652</v>
      </c>
      <c r="G380" s="7" t="str">
        <f>Table110[[#This Row],[Short Description]]</f>
        <v>V2-215SB</v>
      </c>
      <c r="H380" s="1" t="s">
        <v>1750</v>
      </c>
      <c r="I380" s="1" t="s">
        <v>1067</v>
      </c>
      <c r="J380" s="1" t="s">
        <v>608</v>
      </c>
      <c r="K380" s="1" t="e">
        <f t="shared" si="42"/>
        <v>#REF!</v>
      </c>
      <c r="L380" s="1" t="e">
        <f t="shared" si="43"/>
        <v>#REF!</v>
      </c>
      <c r="M380" s="1" t="e">
        <f t="shared" si="44"/>
        <v>#REF!</v>
      </c>
      <c r="N380" s="1" t="s">
        <v>75</v>
      </c>
      <c r="O380" s="1" t="s">
        <v>78</v>
      </c>
      <c r="P380" s="11" t="e">
        <f t="shared" si="41"/>
        <v>#REF!</v>
      </c>
      <c r="Q380" s="1" t="str">
        <f>Table110[[#This Row],[Manufacturer''s Category]]</f>
        <v>Community</v>
      </c>
      <c r="S380" s="1" t="e">
        <f t="shared" si="45"/>
        <v>#REF!</v>
      </c>
    </row>
    <row r="381" spans="1:19" ht="42" customHeight="1" x14ac:dyDescent="0.3">
      <c r="A381" s="1" t="e">
        <f t="shared" si="39"/>
        <v>#REF!</v>
      </c>
      <c r="B381" s="5" t="e">
        <f t="shared" si="40"/>
        <v>#REF!</v>
      </c>
      <c r="C381" s="39" t="s">
        <v>1751</v>
      </c>
      <c r="D381" s="1" t="s">
        <v>1752</v>
      </c>
      <c r="E381" s="1" t="s">
        <v>55</v>
      </c>
      <c r="F381" s="38">
        <v>826</v>
      </c>
      <c r="G381" s="7" t="str">
        <f>Table110[[#This Row],[Short Description]]</f>
        <v>V2-26B</v>
      </c>
      <c r="H381" s="1" t="s">
        <v>1753</v>
      </c>
      <c r="I381" s="1" t="s">
        <v>1754</v>
      </c>
      <c r="J381" s="1" t="s">
        <v>608</v>
      </c>
      <c r="K381" s="1" t="e">
        <f t="shared" si="42"/>
        <v>#REF!</v>
      </c>
      <c r="L381" s="1" t="e">
        <f t="shared" si="43"/>
        <v>#REF!</v>
      </c>
      <c r="M381" s="1" t="e">
        <f t="shared" si="44"/>
        <v>#REF!</v>
      </c>
      <c r="N381" s="1" t="s">
        <v>75</v>
      </c>
      <c r="O381" s="1" t="s">
        <v>78</v>
      </c>
      <c r="P381" s="11" t="e">
        <f t="shared" si="41"/>
        <v>#REF!</v>
      </c>
      <c r="Q381" s="1" t="str">
        <f>Table110[[#This Row],[Manufacturer''s Category]]</f>
        <v>Community</v>
      </c>
      <c r="S381" s="1" t="e">
        <f t="shared" si="45"/>
        <v>#REF!</v>
      </c>
    </row>
    <row r="382" spans="1:19" ht="42" customHeight="1" x14ac:dyDescent="0.3">
      <c r="A382" s="1" t="e">
        <f t="shared" si="39"/>
        <v>#REF!</v>
      </c>
      <c r="B382" s="5" t="e">
        <f t="shared" si="40"/>
        <v>#REF!</v>
      </c>
      <c r="C382" s="39" t="s">
        <v>1755</v>
      </c>
      <c r="D382" s="1" t="s">
        <v>1756</v>
      </c>
      <c r="E382" s="1" t="s">
        <v>55</v>
      </c>
      <c r="F382" s="38">
        <v>826</v>
      </c>
      <c r="G382" s="7" t="str">
        <f>Table110[[#This Row],[Short Description]]</f>
        <v>V2-26W</v>
      </c>
      <c r="H382" s="1" t="s">
        <v>1757</v>
      </c>
      <c r="I382" s="1" t="s">
        <v>1754</v>
      </c>
      <c r="J382" s="1" t="s">
        <v>608</v>
      </c>
      <c r="K382" s="1" t="e">
        <f t="shared" si="42"/>
        <v>#REF!</v>
      </c>
      <c r="L382" s="1" t="e">
        <f t="shared" si="43"/>
        <v>#REF!</v>
      </c>
      <c r="M382" s="1" t="e">
        <f t="shared" si="44"/>
        <v>#REF!</v>
      </c>
      <c r="N382" s="1" t="s">
        <v>75</v>
      </c>
      <c r="O382" s="1" t="s">
        <v>78</v>
      </c>
      <c r="P382" s="11" t="e">
        <f t="shared" si="41"/>
        <v>#REF!</v>
      </c>
      <c r="Q382" s="1" t="str">
        <f>Table110[[#This Row],[Manufacturer''s Category]]</f>
        <v>Community</v>
      </c>
      <c r="S382" s="1" t="e">
        <f t="shared" si="45"/>
        <v>#REF!</v>
      </c>
    </row>
    <row r="383" spans="1:19" ht="42" customHeight="1" x14ac:dyDescent="0.3">
      <c r="A383" s="1" t="e">
        <f t="shared" si="39"/>
        <v>#REF!</v>
      </c>
      <c r="B383" s="5" t="e">
        <f t="shared" si="40"/>
        <v>#REF!</v>
      </c>
      <c r="C383" s="39" t="s">
        <v>1758</v>
      </c>
      <c r="D383" s="1" t="s">
        <v>1759</v>
      </c>
      <c r="E383" s="1" t="s">
        <v>55</v>
      </c>
      <c r="F383" s="38">
        <v>904</v>
      </c>
      <c r="G383" s="7" t="str">
        <f>Table110[[#This Row],[Short Description]]</f>
        <v>V2-28B</v>
      </c>
      <c r="H383" s="1" t="s">
        <v>1760</v>
      </c>
      <c r="I383" s="1" t="s">
        <v>1754</v>
      </c>
      <c r="J383" s="1" t="s">
        <v>608</v>
      </c>
      <c r="K383" s="1" t="e">
        <f t="shared" si="42"/>
        <v>#REF!</v>
      </c>
      <c r="L383" s="1" t="e">
        <f t="shared" si="43"/>
        <v>#REF!</v>
      </c>
      <c r="M383" s="1" t="e">
        <f t="shared" si="44"/>
        <v>#REF!</v>
      </c>
      <c r="N383" s="1" t="s">
        <v>75</v>
      </c>
      <c r="O383" s="1" t="s">
        <v>78</v>
      </c>
      <c r="P383" s="11" t="e">
        <f t="shared" si="41"/>
        <v>#REF!</v>
      </c>
      <c r="Q383" s="1" t="str">
        <f>Table110[[#This Row],[Manufacturer''s Category]]</f>
        <v>Community</v>
      </c>
      <c r="S383" s="1" t="e">
        <f t="shared" si="45"/>
        <v>#REF!</v>
      </c>
    </row>
    <row r="384" spans="1:19" ht="42" customHeight="1" x14ac:dyDescent="0.3">
      <c r="A384" s="1" t="e">
        <f t="shared" si="39"/>
        <v>#REF!</v>
      </c>
      <c r="B384" s="5" t="e">
        <f t="shared" si="40"/>
        <v>#REF!</v>
      </c>
      <c r="C384" s="39" t="s">
        <v>1761</v>
      </c>
      <c r="D384" s="1" t="s">
        <v>1762</v>
      </c>
      <c r="E384" s="1" t="s">
        <v>55</v>
      </c>
      <c r="F384" s="38">
        <v>970</v>
      </c>
      <c r="G384" s="7" t="str">
        <f>Table110[[#This Row],[Short Description]]</f>
        <v>V2-28BT</v>
      </c>
      <c r="H384" s="1" t="s">
        <v>1763</v>
      </c>
      <c r="I384" s="1" t="s">
        <v>1754</v>
      </c>
      <c r="J384" s="1" t="s">
        <v>608</v>
      </c>
      <c r="K384" s="1" t="e">
        <f t="shared" si="42"/>
        <v>#REF!</v>
      </c>
      <c r="L384" s="1" t="e">
        <f t="shared" si="43"/>
        <v>#REF!</v>
      </c>
      <c r="M384" s="1" t="e">
        <f t="shared" si="44"/>
        <v>#REF!</v>
      </c>
      <c r="N384" s="1" t="s">
        <v>75</v>
      </c>
      <c r="O384" s="1" t="s">
        <v>78</v>
      </c>
      <c r="P384" s="11" t="e">
        <f t="shared" si="41"/>
        <v>#REF!</v>
      </c>
      <c r="Q384" s="1" t="str">
        <f>Table110[[#This Row],[Manufacturer''s Category]]</f>
        <v>Community</v>
      </c>
      <c r="S384" s="1" t="e">
        <f t="shared" si="45"/>
        <v>#REF!</v>
      </c>
    </row>
    <row r="385" spans="1:20" ht="42" customHeight="1" x14ac:dyDescent="0.3">
      <c r="A385" s="1" t="e">
        <f t="shared" si="39"/>
        <v>#REF!</v>
      </c>
      <c r="B385" s="5" t="e">
        <f t="shared" si="40"/>
        <v>#REF!</v>
      </c>
      <c r="C385" s="39" t="s">
        <v>1764</v>
      </c>
      <c r="D385" s="1" t="s">
        <v>1765</v>
      </c>
      <c r="E385" s="1" t="s">
        <v>55</v>
      </c>
      <c r="F385" s="38">
        <v>904</v>
      </c>
      <c r="G385" s="7" t="str">
        <f>Table110[[#This Row],[Short Description]]</f>
        <v>V2-28W</v>
      </c>
      <c r="H385" s="1" t="s">
        <v>1766</v>
      </c>
      <c r="I385" s="1" t="s">
        <v>1754</v>
      </c>
      <c r="J385" s="1" t="s">
        <v>608</v>
      </c>
      <c r="K385" s="1" t="e">
        <f t="shared" si="42"/>
        <v>#REF!</v>
      </c>
      <c r="L385" s="1" t="e">
        <f t="shared" si="43"/>
        <v>#REF!</v>
      </c>
      <c r="M385" s="1" t="e">
        <f t="shared" si="44"/>
        <v>#REF!</v>
      </c>
      <c r="N385" s="1" t="s">
        <v>75</v>
      </c>
      <c r="O385" s="1" t="s">
        <v>78</v>
      </c>
      <c r="P385" s="11" t="e">
        <f t="shared" si="41"/>
        <v>#REF!</v>
      </c>
      <c r="Q385" s="1" t="str">
        <f>Table110[[#This Row],[Manufacturer''s Category]]</f>
        <v>Community</v>
      </c>
      <c r="S385" s="1" t="e">
        <f t="shared" si="45"/>
        <v>#REF!</v>
      </c>
    </row>
    <row r="386" spans="1:20" ht="42" customHeight="1" x14ac:dyDescent="0.3">
      <c r="A386" s="1" t="e">
        <f t="shared" ref="A386:A454" si="46">Company</f>
        <v>#REF!</v>
      </c>
      <c r="B386" s="5" t="e">
        <f t="shared" ref="B386:B454" si="47">Effectivity_Date</f>
        <v>#REF!</v>
      </c>
      <c r="C386" s="39" t="s">
        <v>1767</v>
      </c>
      <c r="D386" s="1" t="s">
        <v>1768</v>
      </c>
      <c r="E386" s="1" t="s">
        <v>55</v>
      </c>
      <c r="F386" s="38">
        <v>970</v>
      </c>
      <c r="G386" s="7" t="str">
        <f>Table110[[#This Row],[Short Description]]</f>
        <v>V2-28WT</v>
      </c>
      <c r="H386" s="1" t="s">
        <v>1769</v>
      </c>
      <c r="I386" s="1" t="s">
        <v>1754</v>
      </c>
      <c r="J386" s="1" t="s">
        <v>608</v>
      </c>
      <c r="K386" s="1" t="e">
        <f t="shared" si="42"/>
        <v>#REF!</v>
      </c>
      <c r="L386" s="1" t="e">
        <f t="shared" si="43"/>
        <v>#REF!</v>
      </c>
      <c r="M386" s="1" t="e">
        <f t="shared" si="44"/>
        <v>#REF!</v>
      </c>
      <c r="N386" s="1" t="s">
        <v>75</v>
      </c>
      <c r="O386" s="1" t="s">
        <v>78</v>
      </c>
      <c r="P386" s="11" t="e">
        <f t="shared" ref="P386:P454" si="48">URL</f>
        <v>#REF!</v>
      </c>
      <c r="Q386" s="1" t="str">
        <f>Table110[[#This Row],[Manufacturer''s Category]]</f>
        <v>Community</v>
      </c>
      <c r="S386" s="1" t="e">
        <f t="shared" si="45"/>
        <v>#REF!</v>
      </c>
    </row>
    <row r="387" spans="1:20" ht="42" customHeight="1" x14ac:dyDescent="0.3">
      <c r="A387" s="1" t="e">
        <f t="shared" si="46"/>
        <v>#REF!</v>
      </c>
      <c r="B387" s="5" t="e">
        <f t="shared" si="47"/>
        <v>#REF!</v>
      </c>
      <c r="C387" s="39" t="s">
        <v>1770</v>
      </c>
      <c r="D387" s="1" t="s">
        <v>1771</v>
      </c>
      <c r="E387" s="1" t="s">
        <v>55</v>
      </c>
      <c r="F387" s="38">
        <v>1432</v>
      </c>
      <c r="G387" s="7" t="str">
        <f>Table110[[#This Row],[Short Description]]</f>
        <v>V2-3294B</v>
      </c>
      <c r="H387" s="1" t="s">
        <v>1772</v>
      </c>
      <c r="I387" s="1" t="s">
        <v>806</v>
      </c>
      <c r="J387" s="1" t="s">
        <v>608</v>
      </c>
      <c r="K387" s="1" t="e">
        <f t="shared" si="42"/>
        <v>#REF!</v>
      </c>
      <c r="L387" s="1" t="e">
        <f t="shared" si="43"/>
        <v>#REF!</v>
      </c>
      <c r="M387" s="1" t="e">
        <f t="shared" si="44"/>
        <v>#REF!</v>
      </c>
      <c r="N387" s="1" t="s">
        <v>75</v>
      </c>
      <c r="O387" s="1" t="s">
        <v>78</v>
      </c>
      <c r="P387" s="11" t="e">
        <f t="shared" si="48"/>
        <v>#REF!</v>
      </c>
      <c r="Q387" s="1" t="str">
        <f>Table110[[#This Row],[Manufacturer''s Category]]</f>
        <v>Community</v>
      </c>
      <c r="S387" s="1" t="e">
        <f t="shared" si="45"/>
        <v>#REF!</v>
      </c>
    </row>
    <row r="388" spans="1:20" ht="42" customHeight="1" x14ac:dyDescent="0.3">
      <c r="A388" s="1" t="e">
        <f t="shared" si="46"/>
        <v>#REF!</v>
      </c>
      <c r="B388" s="5" t="e">
        <f t="shared" si="47"/>
        <v>#REF!</v>
      </c>
      <c r="C388" s="39" t="s">
        <v>1773</v>
      </c>
      <c r="D388" s="1" t="s">
        <v>1774</v>
      </c>
      <c r="E388" s="1" t="s">
        <v>55</v>
      </c>
      <c r="F388" s="38">
        <v>1432</v>
      </c>
      <c r="G388" s="7" t="str">
        <f>Table110[[#This Row],[Short Description]]</f>
        <v>V2-3294W</v>
      </c>
      <c r="H388" s="1" t="s">
        <v>1775</v>
      </c>
      <c r="I388" s="1" t="s">
        <v>806</v>
      </c>
      <c r="J388" s="1" t="s">
        <v>608</v>
      </c>
      <c r="K388" s="1" t="e">
        <f t="shared" si="42"/>
        <v>#REF!</v>
      </c>
      <c r="L388" s="1" t="e">
        <f t="shared" si="43"/>
        <v>#REF!</v>
      </c>
      <c r="M388" s="1" t="e">
        <f t="shared" si="44"/>
        <v>#REF!</v>
      </c>
      <c r="N388" s="1" t="s">
        <v>75</v>
      </c>
      <c r="O388" s="1" t="s">
        <v>78</v>
      </c>
      <c r="P388" s="11" t="e">
        <f t="shared" si="48"/>
        <v>#REF!</v>
      </c>
      <c r="Q388" s="1" t="str">
        <f>Table110[[#This Row],[Manufacturer''s Category]]</f>
        <v>Community</v>
      </c>
      <c r="S388" s="1" t="e">
        <f t="shared" si="45"/>
        <v>#REF!</v>
      </c>
    </row>
    <row r="389" spans="1:20" ht="42" customHeight="1" x14ac:dyDescent="0.3">
      <c r="A389" s="1" t="e">
        <f t="shared" si="46"/>
        <v>#REF!</v>
      </c>
      <c r="B389" s="5" t="e">
        <f t="shared" si="47"/>
        <v>#REF!</v>
      </c>
      <c r="C389" s="39" t="s">
        <v>1776</v>
      </c>
      <c r="D389" s="1" t="s">
        <v>1777</v>
      </c>
      <c r="E389" s="1" t="s">
        <v>55</v>
      </c>
      <c r="F389" s="38">
        <v>1596</v>
      </c>
      <c r="G389" s="7" t="str">
        <f>Table110[[#This Row],[Short Description]]</f>
        <v>V2-3594B</v>
      </c>
      <c r="H389" s="1" t="s">
        <v>1778</v>
      </c>
      <c r="I389" s="1" t="s">
        <v>806</v>
      </c>
      <c r="J389" s="1" t="s">
        <v>608</v>
      </c>
      <c r="K389" s="1" t="e">
        <f t="shared" si="42"/>
        <v>#REF!</v>
      </c>
      <c r="L389" s="1" t="e">
        <f t="shared" si="43"/>
        <v>#REF!</v>
      </c>
      <c r="M389" s="1" t="e">
        <f t="shared" si="44"/>
        <v>#REF!</v>
      </c>
      <c r="N389" s="1" t="s">
        <v>75</v>
      </c>
      <c r="O389" s="1" t="s">
        <v>78</v>
      </c>
      <c r="P389" s="11" t="e">
        <f t="shared" si="48"/>
        <v>#REF!</v>
      </c>
      <c r="Q389" s="1" t="str">
        <f>Table110[[#This Row],[Manufacturer''s Category]]</f>
        <v>Community</v>
      </c>
      <c r="S389" s="1" t="e">
        <f t="shared" si="45"/>
        <v>#REF!</v>
      </c>
    </row>
    <row r="390" spans="1:20" ht="42" customHeight="1" x14ac:dyDescent="0.3">
      <c r="A390" s="1" t="e">
        <f t="shared" si="46"/>
        <v>#REF!</v>
      </c>
      <c r="B390" s="5" t="e">
        <f t="shared" si="47"/>
        <v>#REF!</v>
      </c>
      <c r="C390" s="39" t="s">
        <v>1779</v>
      </c>
      <c r="D390" s="1" t="s">
        <v>1780</v>
      </c>
      <c r="E390" s="1" t="s">
        <v>55</v>
      </c>
      <c r="F390" s="38">
        <v>1596</v>
      </c>
      <c r="G390" s="7" t="str">
        <f>Table110[[#This Row],[Short Description]]</f>
        <v>V2-3594W</v>
      </c>
      <c r="H390" s="1" t="s">
        <v>1781</v>
      </c>
      <c r="I390" s="1" t="s">
        <v>806</v>
      </c>
      <c r="J390" s="1" t="s">
        <v>608</v>
      </c>
      <c r="K390" s="1" t="e">
        <f t="shared" si="42"/>
        <v>#REF!</v>
      </c>
      <c r="L390" s="1" t="e">
        <f t="shared" si="43"/>
        <v>#REF!</v>
      </c>
      <c r="M390" s="1" t="e">
        <f t="shared" si="44"/>
        <v>#REF!</v>
      </c>
      <c r="N390" s="1" t="s">
        <v>75</v>
      </c>
      <c r="O390" s="1" t="s">
        <v>78</v>
      </c>
      <c r="P390" s="11" t="e">
        <f t="shared" si="48"/>
        <v>#REF!</v>
      </c>
      <c r="Q390" s="1" t="str">
        <f>Table110[[#This Row],[Manufacturer''s Category]]</f>
        <v>Community</v>
      </c>
      <c r="S390" s="1" t="e">
        <f t="shared" si="45"/>
        <v>#REF!</v>
      </c>
    </row>
    <row r="391" spans="1:20" ht="42" customHeight="1" x14ac:dyDescent="0.3">
      <c r="A391" s="1" t="e">
        <f t="shared" si="46"/>
        <v>#REF!</v>
      </c>
      <c r="B391" s="5" t="e">
        <f t="shared" si="47"/>
        <v>#REF!</v>
      </c>
      <c r="C391" s="39" t="s">
        <v>1782</v>
      </c>
      <c r="D391" s="1" t="s">
        <v>1783</v>
      </c>
      <c r="E391" s="1" t="s">
        <v>55</v>
      </c>
      <c r="F391" s="38">
        <v>638</v>
      </c>
      <c r="G391" s="7" t="str">
        <f>Table110[[#This Row],[Short Description]]</f>
        <v>V2-6B</v>
      </c>
      <c r="H391" s="1" t="s">
        <v>1784</v>
      </c>
      <c r="I391" s="1" t="s">
        <v>1754</v>
      </c>
      <c r="J391" s="1" t="s">
        <v>608</v>
      </c>
      <c r="K391" s="1" t="e">
        <f t="shared" si="42"/>
        <v>#REF!</v>
      </c>
      <c r="L391" s="1" t="e">
        <f t="shared" si="43"/>
        <v>#REF!</v>
      </c>
      <c r="M391" s="1" t="e">
        <f t="shared" si="44"/>
        <v>#REF!</v>
      </c>
      <c r="N391" s="1" t="s">
        <v>75</v>
      </c>
      <c r="O391" s="1" t="s">
        <v>78</v>
      </c>
      <c r="P391" s="11" t="e">
        <f t="shared" si="48"/>
        <v>#REF!</v>
      </c>
      <c r="Q391" s="1" t="str">
        <f>Table110[[#This Row],[Manufacturer''s Category]]</f>
        <v>Community</v>
      </c>
      <c r="S391" s="1" t="e">
        <f t="shared" si="45"/>
        <v>#REF!</v>
      </c>
    </row>
    <row r="392" spans="1:20" ht="42" customHeight="1" x14ac:dyDescent="0.3">
      <c r="A392" s="1" t="e">
        <f t="shared" si="46"/>
        <v>#REF!</v>
      </c>
      <c r="B392" s="5" t="e">
        <f t="shared" si="47"/>
        <v>#REF!</v>
      </c>
      <c r="C392" s="39" t="s">
        <v>1785</v>
      </c>
      <c r="D392" s="1" t="s">
        <v>1786</v>
      </c>
      <c r="E392" s="1" t="s">
        <v>55</v>
      </c>
      <c r="F392" s="38">
        <v>638</v>
      </c>
      <c r="G392" s="7" t="str">
        <f>Table110[[#This Row],[Short Description]]</f>
        <v>V2-6W</v>
      </c>
      <c r="H392" s="1" t="s">
        <v>1787</v>
      </c>
      <c r="I392" s="1" t="s">
        <v>1754</v>
      </c>
      <c r="J392" s="1" t="s">
        <v>608</v>
      </c>
      <c r="K392" s="1" t="e">
        <f t="shared" si="42"/>
        <v>#REF!</v>
      </c>
      <c r="L392" s="1" t="e">
        <f t="shared" si="43"/>
        <v>#REF!</v>
      </c>
      <c r="M392" s="1" t="e">
        <f t="shared" si="44"/>
        <v>#REF!</v>
      </c>
      <c r="N392" s="1" t="s">
        <v>75</v>
      </c>
      <c r="O392" s="1" t="s">
        <v>78</v>
      </c>
      <c r="P392" s="11" t="e">
        <f t="shared" si="48"/>
        <v>#REF!</v>
      </c>
      <c r="Q392" s="1" t="str">
        <f>Table110[[#This Row],[Manufacturer''s Category]]</f>
        <v>Community</v>
      </c>
      <c r="S392" s="1" t="e">
        <f t="shared" si="45"/>
        <v>#REF!</v>
      </c>
    </row>
    <row r="393" spans="1:20" ht="42" customHeight="1" x14ac:dyDescent="0.3">
      <c r="A393" s="1" t="e">
        <f t="shared" si="46"/>
        <v>#REF!</v>
      </c>
      <c r="B393" s="5" t="e">
        <f t="shared" si="47"/>
        <v>#REF!</v>
      </c>
      <c r="C393" s="39" t="s">
        <v>1788</v>
      </c>
      <c r="D393" s="1" t="s">
        <v>1789</v>
      </c>
      <c r="E393" s="1" t="s">
        <v>55</v>
      </c>
      <c r="F393" s="38">
        <v>694</v>
      </c>
      <c r="G393" s="7" t="str">
        <f>Table110[[#This Row],[Short Description]]</f>
        <v>V2-8B</v>
      </c>
      <c r="H393" s="1" t="s">
        <v>1790</v>
      </c>
      <c r="I393" s="1" t="s">
        <v>1754</v>
      </c>
      <c r="J393" s="1" t="s">
        <v>608</v>
      </c>
      <c r="K393" s="1" t="e">
        <f t="shared" si="42"/>
        <v>#REF!</v>
      </c>
      <c r="L393" s="1" t="e">
        <f t="shared" si="43"/>
        <v>#REF!</v>
      </c>
      <c r="M393" s="1" t="e">
        <f t="shared" si="44"/>
        <v>#REF!</v>
      </c>
      <c r="N393" s="1" t="s">
        <v>75</v>
      </c>
      <c r="O393" s="1" t="s">
        <v>78</v>
      </c>
      <c r="P393" s="11" t="e">
        <f t="shared" si="48"/>
        <v>#REF!</v>
      </c>
      <c r="Q393" s="1" t="str">
        <f>Table110[[#This Row],[Manufacturer''s Category]]</f>
        <v>Community</v>
      </c>
      <c r="S393" s="1" t="e">
        <f t="shared" si="45"/>
        <v>#REF!</v>
      </c>
    </row>
    <row r="394" spans="1:20" ht="42" customHeight="1" x14ac:dyDescent="0.3">
      <c r="A394" s="1" t="e">
        <f t="shared" si="46"/>
        <v>#REF!</v>
      </c>
      <c r="B394" s="5" t="e">
        <f t="shared" si="47"/>
        <v>#REF!</v>
      </c>
      <c r="C394" s="15" t="s">
        <v>1791</v>
      </c>
      <c r="D394" s="7" t="s">
        <v>1792</v>
      </c>
      <c r="E394" s="7" t="s">
        <v>55</v>
      </c>
      <c r="F394" s="32">
        <v>772</v>
      </c>
      <c r="G394" s="7" t="str">
        <f>Table110[[#This Row],[Short Description]]</f>
        <v>V2-8BT</v>
      </c>
      <c r="H394" s="7" t="s">
        <v>1793</v>
      </c>
      <c r="I394" s="7" t="s">
        <v>1754</v>
      </c>
      <c r="J394" s="7" t="s">
        <v>608</v>
      </c>
      <c r="K394" s="1" t="e">
        <f t="shared" si="42"/>
        <v>#REF!</v>
      </c>
      <c r="L394" s="1" t="e">
        <f t="shared" si="43"/>
        <v>#REF!</v>
      </c>
      <c r="M394" s="1" t="e">
        <f t="shared" si="44"/>
        <v>#REF!</v>
      </c>
      <c r="N394" s="1" t="s">
        <v>75</v>
      </c>
      <c r="O394" s="1" t="s">
        <v>78</v>
      </c>
      <c r="P394" s="11" t="e">
        <f t="shared" si="48"/>
        <v>#REF!</v>
      </c>
      <c r="Q394" s="1" t="str">
        <f>Table110[[#This Row],[Manufacturer''s Category]]</f>
        <v>Community</v>
      </c>
      <c r="R394" s="7"/>
      <c r="S394" s="1" t="e">
        <f t="shared" si="45"/>
        <v>#REF!</v>
      </c>
      <c r="T394" s="10"/>
    </row>
    <row r="395" spans="1:20" ht="42" customHeight="1" x14ac:dyDescent="0.3">
      <c r="A395" s="1" t="e">
        <f t="shared" si="46"/>
        <v>#REF!</v>
      </c>
      <c r="B395" s="5" t="e">
        <f t="shared" si="47"/>
        <v>#REF!</v>
      </c>
      <c r="C395" s="39" t="s">
        <v>1794</v>
      </c>
      <c r="D395" s="12" t="s">
        <v>1795</v>
      </c>
      <c r="E395" s="12" t="s">
        <v>55</v>
      </c>
      <c r="F395" s="44">
        <v>694</v>
      </c>
      <c r="G395" s="7" t="str">
        <f>Table110[[#This Row],[Short Description]]</f>
        <v>V2-8W</v>
      </c>
      <c r="H395" s="12" t="s">
        <v>1796</v>
      </c>
      <c r="I395" s="1" t="s">
        <v>1754</v>
      </c>
      <c r="J395" s="12" t="s">
        <v>608</v>
      </c>
      <c r="K395" s="1" t="e">
        <f t="shared" si="42"/>
        <v>#REF!</v>
      </c>
      <c r="L395" s="1" t="e">
        <f t="shared" si="43"/>
        <v>#REF!</v>
      </c>
      <c r="M395" s="1" t="e">
        <f t="shared" si="44"/>
        <v>#REF!</v>
      </c>
      <c r="N395" s="1" t="s">
        <v>75</v>
      </c>
      <c r="O395" s="1" t="s">
        <v>78</v>
      </c>
      <c r="P395" s="11" t="e">
        <f t="shared" si="48"/>
        <v>#REF!</v>
      </c>
      <c r="Q395" s="1" t="str">
        <f>Table110[[#This Row],[Manufacturer''s Category]]</f>
        <v>Community</v>
      </c>
      <c r="R395" s="12"/>
      <c r="S395" s="1" t="e">
        <f t="shared" si="45"/>
        <v>#REF!</v>
      </c>
      <c r="T395" s="14"/>
    </row>
    <row r="396" spans="1:20" ht="42" customHeight="1" x14ac:dyDescent="0.3">
      <c r="A396" s="1" t="e">
        <f t="shared" si="46"/>
        <v>#REF!</v>
      </c>
      <c r="B396" s="5" t="e">
        <f t="shared" si="47"/>
        <v>#REF!</v>
      </c>
      <c r="C396" s="39" t="s">
        <v>1797</v>
      </c>
      <c r="D396" s="7" t="s">
        <v>1798</v>
      </c>
      <c r="E396" s="7" t="s">
        <v>55</v>
      </c>
      <c r="F396" s="32">
        <v>772</v>
      </c>
      <c r="G396" s="7" t="str">
        <f>Table110[[#This Row],[Short Description]]</f>
        <v>V2-8WT</v>
      </c>
      <c r="H396" s="7" t="s">
        <v>1799</v>
      </c>
      <c r="I396" s="1" t="s">
        <v>1754</v>
      </c>
      <c r="J396" s="7" t="s">
        <v>608</v>
      </c>
      <c r="K396" s="1" t="e">
        <f t="shared" si="42"/>
        <v>#REF!</v>
      </c>
      <c r="L396" s="1" t="e">
        <f t="shared" si="43"/>
        <v>#REF!</v>
      </c>
      <c r="M396" s="1" t="e">
        <f t="shared" si="44"/>
        <v>#REF!</v>
      </c>
      <c r="N396" s="1" t="s">
        <v>75</v>
      </c>
      <c r="O396" s="1" t="s">
        <v>78</v>
      </c>
      <c r="P396" s="11" t="e">
        <f t="shared" si="48"/>
        <v>#REF!</v>
      </c>
      <c r="Q396" s="1" t="str">
        <f>Table110[[#This Row],[Manufacturer''s Category]]</f>
        <v>Community</v>
      </c>
      <c r="R396" s="7"/>
      <c r="S396" s="1" t="e">
        <f t="shared" si="45"/>
        <v>#REF!</v>
      </c>
      <c r="T396" s="10"/>
    </row>
    <row r="397" spans="1:20" ht="42" customHeight="1" x14ac:dyDescent="0.3">
      <c r="A397" s="1" t="e">
        <f t="shared" si="46"/>
        <v>#REF!</v>
      </c>
      <c r="B397" s="5" t="e">
        <f t="shared" si="47"/>
        <v>#REF!</v>
      </c>
      <c r="C397" s="39" t="s">
        <v>1800</v>
      </c>
      <c r="D397" s="7" t="s">
        <v>1801</v>
      </c>
      <c r="E397" s="7" t="s">
        <v>55</v>
      </c>
      <c r="F397" s="32">
        <v>870</v>
      </c>
      <c r="G397" s="7" t="str">
        <f>Table110[[#This Row],[Short Description]]</f>
        <v>VAB-BFR38B</v>
      </c>
      <c r="H397" s="7" t="s">
        <v>1802</v>
      </c>
      <c r="I397" s="1" t="s">
        <v>599</v>
      </c>
      <c r="J397" s="7" t="s">
        <v>608</v>
      </c>
      <c r="K397" s="1" t="e">
        <f t="shared" si="42"/>
        <v>#REF!</v>
      </c>
      <c r="L397" s="1" t="e">
        <f t="shared" si="43"/>
        <v>#REF!</v>
      </c>
      <c r="M397" s="1" t="e">
        <f t="shared" si="44"/>
        <v>#REF!</v>
      </c>
      <c r="N397" s="1" t="s">
        <v>56</v>
      </c>
      <c r="O397" s="1" t="s">
        <v>165</v>
      </c>
      <c r="P397" s="11" t="e">
        <f t="shared" si="48"/>
        <v>#REF!</v>
      </c>
      <c r="Q397" s="1" t="str">
        <f>Table110[[#This Row],[Manufacturer''s Category]]</f>
        <v>Community</v>
      </c>
      <c r="R397" s="7"/>
      <c r="S397" s="1" t="e">
        <f t="shared" si="45"/>
        <v>#REF!</v>
      </c>
      <c r="T397" s="10"/>
    </row>
    <row r="398" spans="1:20" ht="42" customHeight="1" x14ac:dyDescent="0.3">
      <c r="A398" s="1" t="e">
        <f t="shared" si="46"/>
        <v>#REF!</v>
      </c>
      <c r="B398" s="5" t="e">
        <f t="shared" si="47"/>
        <v>#REF!</v>
      </c>
      <c r="C398" s="27" t="s">
        <v>1803</v>
      </c>
      <c r="D398" s="12" t="s">
        <v>1804</v>
      </c>
      <c r="E398" s="12" t="s">
        <v>55</v>
      </c>
      <c r="F398" s="44">
        <v>870</v>
      </c>
      <c r="G398" s="7" t="str">
        <f>Table110[[#This Row],[Short Description]]</f>
        <v>VAB-BFR38W</v>
      </c>
      <c r="H398" s="12" t="s">
        <v>1805</v>
      </c>
      <c r="I398" s="1" t="s">
        <v>599</v>
      </c>
      <c r="J398" s="12" t="s">
        <v>608</v>
      </c>
      <c r="K398" s="1" t="e">
        <f t="shared" ref="K398:K454" si="49">FOB</f>
        <v>#REF!</v>
      </c>
      <c r="L398" s="1" t="e">
        <f t="shared" ref="L398:L454" si="50">Freight</f>
        <v>#REF!</v>
      </c>
      <c r="M398" s="1" t="e">
        <f t="shared" ref="M398:M454" si="51">EnergyStar</f>
        <v>#REF!</v>
      </c>
      <c r="N398" s="1" t="s">
        <v>56</v>
      </c>
      <c r="O398" s="1" t="s">
        <v>165</v>
      </c>
      <c r="P398" s="11" t="e">
        <f t="shared" si="48"/>
        <v>#REF!</v>
      </c>
      <c r="Q398" s="1" t="str">
        <f>Table110[[#This Row],[Manufacturer''s Category]]</f>
        <v>Community</v>
      </c>
      <c r="R398" s="12"/>
      <c r="S398" s="1" t="e">
        <f t="shared" ref="S398:S454" si="52">InfoComm_Number</f>
        <v>#REF!</v>
      </c>
      <c r="T398" s="14"/>
    </row>
    <row r="399" spans="1:20" ht="42" customHeight="1" x14ac:dyDescent="0.3">
      <c r="A399" s="1" t="e">
        <f t="shared" si="46"/>
        <v>#REF!</v>
      </c>
      <c r="B399" s="5" t="e">
        <f t="shared" si="47"/>
        <v>#REF!</v>
      </c>
      <c r="C399" s="39" t="s">
        <v>1806</v>
      </c>
      <c r="D399" s="12" t="s">
        <v>1807</v>
      </c>
      <c r="E399" s="12" t="s">
        <v>55</v>
      </c>
      <c r="F399" s="44">
        <v>104</v>
      </c>
      <c r="G399" s="7" t="str">
        <f>Table110[[#This Row],[Short Description]]</f>
        <v>VB-TILT</v>
      </c>
      <c r="H399" s="12" t="s">
        <v>1808</v>
      </c>
      <c r="I399" s="12" t="s">
        <v>599</v>
      </c>
      <c r="J399" s="12" t="s">
        <v>608</v>
      </c>
      <c r="K399" s="1" t="e">
        <f t="shared" si="49"/>
        <v>#REF!</v>
      </c>
      <c r="L399" s="1" t="e">
        <f t="shared" si="50"/>
        <v>#REF!</v>
      </c>
      <c r="M399" s="1" t="e">
        <f t="shared" si="51"/>
        <v>#REF!</v>
      </c>
      <c r="N399" s="1" t="s">
        <v>56</v>
      </c>
      <c r="O399" s="1" t="s">
        <v>165</v>
      </c>
      <c r="P399" s="11" t="e">
        <f t="shared" si="48"/>
        <v>#REF!</v>
      </c>
      <c r="Q399" s="1" t="str">
        <f>Table110[[#This Row],[Manufacturer''s Category]]</f>
        <v>Community</v>
      </c>
      <c r="R399" s="12"/>
      <c r="S399" s="1" t="e">
        <f t="shared" si="52"/>
        <v>#REF!</v>
      </c>
      <c r="T399" s="14"/>
    </row>
    <row r="400" spans="1:20" ht="42" customHeight="1" x14ac:dyDescent="0.3">
      <c r="A400" s="1" t="e">
        <f t="shared" si="46"/>
        <v>#REF!</v>
      </c>
      <c r="B400" s="5" t="e">
        <f t="shared" si="47"/>
        <v>#REF!</v>
      </c>
      <c r="C400" s="27" t="s">
        <v>1809</v>
      </c>
      <c r="D400" s="12" t="s">
        <v>1810</v>
      </c>
      <c r="E400" s="12" t="s">
        <v>55</v>
      </c>
      <c r="F400" s="44">
        <v>104</v>
      </c>
      <c r="G400" s="7" t="str">
        <f>Table110[[#This Row],[Short Description]]</f>
        <v>VB-TILTW</v>
      </c>
      <c r="H400" s="12" t="s">
        <v>1811</v>
      </c>
      <c r="I400" s="12" t="s">
        <v>599</v>
      </c>
      <c r="J400" s="12" t="s">
        <v>608</v>
      </c>
      <c r="K400" s="1" t="e">
        <f t="shared" si="49"/>
        <v>#REF!</v>
      </c>
      <c r="L400" s="1" t="e">
        <f t="shared" si="50"/>
        <v>#REF!</v>
      </c>
      <c r="M400" s="1" t="e">
        <f t="shared" si="51"/>
        <v>#REF!</v>
      </c>
      <c r="N400" s="1" t="s">
        <v>56</v>
      </c>
      <c r="O400" s="1" t="s">
        <v>165</v>
      </c>
      <c r="P400" s="11" t="e">
        <f t="shared" si="48"/>
        <v>#REF!</v>
      </c>
      <c r="Q400" s="1" t="str">
        <f>Table110[[#This Row],[Manufacturer''s Category]]</f>
        <v>Community</v>
      </c>
      <c r="R400" s="12"/>
      <c r="S400" s="1" t="e">
        <f t="shared" si="52"/>
        <v>#REF!</v>
      </c>
      <c r="T400" s="14"/>
    </row>
    <row r="401" spans="1:20" ht="42" customHeight="1" x14ac:dyDescent="0.3">
      <c r="A401" s="1" t="e">
        <f t="shared" si="46"/>
        <v>#REF!</v>
      </c>
      <c r="B401" s="5" t="e">
        <f t="shared" si="47"/>
        <v>#REF!</v>
      </c>
      <c r="C401" s="15" t="s">
        <v>1812</v>
      </c>
      <c r="D401" s="7" t="s">
        <v>1813</v>
      </c>
      <c r="E401" s="7" t="s">
        <v>55</v>
      </c>
      <c r="F401" s="32">
        <v>182</v>
      </c>
      <c r="G401" s="7" t="str">
        <f>Table110[[#This Row],[Short Description]]</f>
        <v>VB-VST</v>
      </c>
      <c r="H401" s="7" t="s">
        <v>1814</v>
      </c>
      <c r="I401" s="7" t="s">
        <v>599</v>
      </c>
      <c r="J401" s="7" t="s">
        <v>608</v>
      </c>
      <c r="K401" s="1" t="e">
        <f t="shared" si="49"/>
        <v>#REF!</v>
      </c>
      <c r="L401" s="1" t="e">
        <f t="shared" si="50"/>
        <v>#REF!</v>
      </c>
      <c r="M401" s="1" t="e">
        <f t="shared" si="51"/>
        <v>#REF!</v>
      </c>
      <c r="N401" s="1" t="s">
        <v>56</v>
      </c>
      <c r="O401" s="1" t="s">
        <v>165</v>
      </c>
      <c r="P401" s="11" t="e">
        <f t="shared" si="48"/>
        <v>#REF!</v>
      </c>
      <c r="Q401" s="1" t="str">
        <f>Table110[[#This Row],[Manufacturer''s Category]]</f>
        <v>Community</v>
      </c>
      <c r="R401" s="7"/>
      <c r="S401" s="1" t="e">
        <f t="shared" si="52"/>
        <v>#REF!</v>
      </c>
      <c r="T401" s="10"/>
    </row>
    <row r="402" spans="1:20" ht="42" customHeight="1" x14ac:dyDescent="0.3">
      <c r="A402" s="1" t="e">
        <f t="shared" si="46"/>
        <v>#REF!</v>
      </c>
      <c r="B402" s="5" t="e">
        <f t="shared" si="47"/>
        <v>#REF!</v>
      </c>
      <c r="C402" s="39" t="s">
        <v>1815</v>
      </c>
      <c r="D402" s="12" t="s">
        <v>1816</v>
      </c>
      <c r="E402" s="12" t="s">
        <v>55</v>
      </c>
      <c r="F402" s="44">
        <v>182</v>
      </c>
      <c r="G402" s="7" t="str">
        <f>Table110[[#This Row],[Short Description]]</f>
        <v>VB-VSTW</v>
      </c>
      <c r="H402" s="12" t="s">
        <v>1817</v>
      </c>
      <c r="I402" s="12" t="s">
        <v>599</v>
      </c>
      <c r="J402" s="12" t="s">
        <v>608</v>
      </c>
      <c r="K402" s="1" t="e">
        <f t="shared" si="49"/>
        <v>#REF!</v>
      </c>
      <c r="L402" s="1" t="e">
        <f t="shared" si="50"/>
        <v>#REF!</v>
      </c>
      <c r="M402" s="1" t="e">
        <f t="shared" si="51"/>
        <v>#REF!</v>
      </c>
      <c r="N402" s="1" t="s">
        <v>56</v>
      </c>
      <c r="O402" s="1" t="s">
        <v>165</v>
      </c>
      <c r="P402" s="11" t="e">
        <f t="shared" si="48"/>
        <v>#REF!</v>
      </c>
      <c r="Q402" s="1" t="str">
        <f>Table110[[#This Row],[Manufacturer''s Category]]</f>
        <v>Community</v>
      </c>
      <c r="R402" s="12"/>
      <c r="S402" s="1" t="e">
        <f t="shared" si="52"/>
        <v>#REF!</v>
      </c>
      <c r="T402" s="14"/>
    </row>
    <row r="403" spans="1:20" ht="42" customHeight="1" x14ac:dyDescent="0.3">
      <c r="A403" s="1" t="e">
        <f t="shared" si="46"/>
        <v>#REF!</v>
      </c>
      <c r="B403" s="5" t="e">
        <f t="shared" si="47"/>
        <v>#REF!</v>
      </c>
      <c r="C403" s="39" t="s">
        <v>1818</v>
      </c>
      <c r="D403" s="1" t="s">
        <v>1819</v>
      </c>
      <c r="E403" s="12" t="s">
        <v>55</v>
      </c>
      <c r="F403" s="38">
        <v>496</v>
      </c>
      <c r="G403" s="7" t="str">
        <f>Table110[[#This Row],[Short Description]]</f>
        <v>VB-VY12</v>
      </c>
      <c r="H403" s="12" t="s">
        <v>1820</v>
      </c>
      <c r="I403" s="1" t="s">
        <v>599</v>
      </c>
      <c r="J403" s="1" t="s">
        <v>608</v>
      </c>
      <c r="K403" s="1" t="e">
        <f t="shared" si="49"/>
        <v>#REF!</v>
      </c>
      <c r="L403" s="1" t="e">
        <f t="shared" si="50"/>
        <v>#REF!</v>
      </c>
      <c r="M403" s="1" t="e">
        <f t="shared" si="51"/>
        <v>#REF!</v>
      </c>
      <c r="N403" s="1" t="s">
        <v>56</v>
      </c>
      <c r="O403" s="1" t="s">
        <v>165</v>
      </c>
      <c r="P403" s="11" t="e">
        <f t="shared" si="48"/>
        <v>#REF!</v>
      </c>
      <c r="Q403" s="1" t="str">
        <f>Table110[[#This Row],[Manufacturer''s Category]]</f>
        <v>Community</v>
      </c>
      <c r="S403" s="1" t="e">
        <f t="shared" si="52"/>
        <v>#REF!</v>
      </c>
    </row>
    <row r="404" spans="1:20" ht="42" customHeight="1" x14ac:dyDescent="0.3">
      <c r="A404" s="1" t="e">
        <f t="shared" si="46"/>
        <v>#REF!</v>
      </c>
      <c r="B404" s="5" t="e">
        <f t="shared" si="47"/>
        <v>#REF!</v>
      </c>
      <c r="C404" s="39" t="s">
        <v>1821</v>
      </c>
      <c r="D404" s="1" t="s">
        <v>1822</v>
      </c>
      <c r="E404" s="12" t="s">
        <v>55</v>
      </c>
      <c r="F404" s="38">
        <v>496</v>
      </c>
      <c r="G404" s="7" t="str">
        <f>Table110[[#This Row],[Short Description]]</f>
        <v>VB-VY12W</v>
      </c>
      <c r="H404" s="12" t="s">
        <v>1823</v>
      </c>
      <c r="I404" s="1" t="s">
        <v>599</v>
      </c>
      <c r="J404" s="1" t="s">
        <v>608</v>
      </c>
      <c r="K404" s="1" t="e">
        <f t="shared" si="49"/>
        <v>#REF!</v>
      </c>
      <c r="L404" s="1" t="e">
        <f t="shared" si="50"/>
        <v>#REF!</v>
      </c>
      <c r="M404" s="1" t="e">
        <f t="shared" si="51"/>
        <v>#REF!</v>
      </c>
      <c r="N404" s="1" t="s">
        <v>56</v>
      </c>
      <c r="O404" s="1" t="s">
        <v>165</v>
      </c>
      <c r="P404" s="11" t="e">
        <f t="shared" si="48"/>
        <v>#REF!</v>
      </c>
      <c r="Q404" s="1" t="str">
        <f>Table110[[#This Row],[Manufacturer''s Category]]</f>
        <v>Community</v>
      </c>
      <c r="S404" s="1" t="e">
        <f t="shared" si="52"/>
        <v>#REF!</v>
      </c>
    </row>
    <row r="405" spans="1:20" ht="42" customHeight="1" x14ac:dyDescent="0.3">
      <c r="A405" s="1" t="e">
        <f t="shared" si="46"/>
        <v>#REF!</v>
      </c>
      <c r="B405" s="5" t="e">
        <f t="shared" si="47"/>
        <v>#REF!</v>
      </c>
      <c r="C405" s="39" t="s">
        <v>1824</v>
      </c>
      <c r="D405" s="1" t="s">
        <v>1825</v>
      </c>
      <c r="E405" s="12" t="s">
        <v>55</v>
      </c>
      <c r="F405" s="38">
        <v>508</v>
      </c>
      <c r="G405" s="7" t="str">
        <f>Table110[[#This Row],[Short Description]]</f>
        <v>VB-VY15</v>
      </c>
      <c r="H405" s="12" t="s">
        <v>1826</v>
      </c>
      <c r="I405" s="1" t="s">
        <v>599</v>
      </c>
      <c r="J405" s="1" t="s">
        <v>608</v>
      </c>
      <c r="K405" s="1" t="e">
        <f t="shared" si="49"/>
        <v>#REF!</v>
      </c>
      <c r="L405" s="1" t="e">
        <f t="shared" si="50"/>
        <v>#REF!</v>
      </c>
      <c r="M405" s="1" t="e">
        <f t="shared" si="51"/>
        <v>#REF!</v>
      </c>
      <c r="N405" s="1" t="s">
        <v>56</v>
      </c>
      <c r="O405" s="1" t="s">
        <v>165</v>
      </c>
      <c r="P405" s="11" t="e">
        <f t="shared" si="48"/>
        <v>#REF!</v>
      </c>
      <c r="Q405" s="1" t="str">
        <f>Table110[[#This Row],[Manufacturer''s Category]]</f>
        <v>Community</v>
      </c>
      <c r="S405" s="1" t="e">
        <f t="shared" si="52"/>
        <v>#REF!</v>
      </c>
    </row>
    <row r="406" spans="1:20" ht="42" customHeight="1" x14ac:dyDescent="0.3">
      <c r="A406" s="1" t="e">
        <f t="shared" si="46"/>
        <v>#REF!</v>
      </c>
      <c r="B406" s="5" t="e">
        <f t="shared" si="47"/>
        <v>#REF!</v>
      </c>
      <c r="C406" s="39" t="s">
        <v>1827</v>
      </c>
      <c r="D406" s="1" t="s">
        <v>1828</v>
      </c>
      <c r="E406" s="12" t="s">
        <v>55</v>
      </c>
      <c r="F406" s="38">
        <v>508</v>
      </c>
      <c r="G406" s="7" t="str">
        <f>Table110[[#This Row],[Short Description]]</f>
        <v>VB-VY15W</v>
      </c>
      <c r="H406" s="12" t="s">
        <v>1829</v>
      </c>
      <c r="I406" s="1" t="s">
        <v>599</v>
      </c>
      <c r="J406" s="1" t="s">
        <v>608</v>
      </c>
      <c r="K406" s="1" t="e">
        <f t="shared" si="49"/>
        <v>#REF!</v>
      </c>
      <c r="L406" s="1" t="e">
        <f t="shared" si="50"/>
        <v>#REF!</v>
      </c>
      <c r="M406" s="1" t="e">
        <f t="shared" si="51"/>
        <v>#REF!</v>
      </c>
      <c r="N406" s="1" t="s">
        <v>56</v>
      </c>
      <c r="O406" s="1" t="s">
        <v>165</v>
      </c>
      <c r="P406" s="11" t="e">
        <f t="shared" si="48"/>
        <v>#REF!</v>
      </c>
      <c r="Q406" s="1" t="str">
        <f>Table110[[#This Row],[Manufacturer''s Category]]</f>
        <v>Community</v>
      </c>
      <c r="S406" s="1" t="e">
        <f t="shared" si="52"/>
        <v>#REF!</v>
      </c>
    </row>
    <row r="407" spans="1:20" ht="42" customHeight="1" x14ac:dyDescent="0.3">
      <c r="A407" s="1" t="e">
        <f t="shared" si="46"/>
        <v>#REF!</v>
      </c>
      <c r="B407" s="5" t="e">
        <f t="shared" si="47"/>
        <v>#REF!</v>
      </c>
      <c r="C407" s="39" t="s">
        <v>1830</v>
      </c>
      <c r="D407" s="1" t="s">
        <v>1831</v>
      </c>
      <c r="E407" s="12" t="s">
        <v>55</v>
      </c>
      <c r="F407" s="38">
        <v>276</v>
      </c>
      <c r="G407" s="7" t="str">
        <f>Table110[[#This Row],[Short Description]]</f>
        <v>VB-VY26</v>
      </c>
      <c r="H407" s="12" t="s">
        <v>1832</v>
      </c>
      <c r="I407" s="1" t="s">
        <v>599</v>
      </c>
      <c r="J407" s="1" t="s">
        <v>608</v>
      </c>
      <c r="K407" s="1" t="e">
        <f t="shared" si="49"/>
        <v>#REF!</v>
      </c>
      <c r="L407" s="1" t="e">
        <f t="shared" si="50"/>
        <v>#REF!</v>
      </c>
      <c r="M407" s="1" t="e">
        <f t="shared" si="51"/>
        <v>#REF!</v>
      </c>
      <c r="N407" s="1" t="s">
        <v>56</v>
      </c>
      <c r="O407" s="1" t="s">
        <v>165</v>
      </c>
      <c r="P407" s="11" t="e">
        <f t="shared" si="48"/>
        <v>#REF!</v>
      </c>
      <c r="Q407" s="1" t="str">
        <f>Table110[[#This Row],[Manufacturer''s Category]]</f>
        <v>Community</v>
      </c>
      <c r="S407" s="1" t="e">
        <f t="shared" si="52"/>
        <v>#REF!</v>
      </c>
    </row>
    <row r="408" spans="1:20" ht="42" customHeight="1" x14ac:dyDescent="0.3">
      <c r="A408" s="1" t="e">
        <f t="shared" si="46"/>
        <v>#REF!</v>
      </c>
      <c r="B408" s="5" t="e">
        <f t="shared" si="47"/>
        <v>#REF!</v>
      </c>
      <c r="C408" s="39" t="s">
        <v>1833</v>
      </c>
      <c r="D408" s="1" t="s">
        <v>1834</v>
      </c>
      <c r="E408" s="12" t="s">
        <v>55</v>
      </c>
      <c r="F408" s="38">
        <v>276</v>
      </c>
      <c r="G408" s="7" t="str">
        <f>Table110[[#This Row],[Short Description]]</f>
        <v>VB-VY26W</v>
      </c>
      <c r="H408" s="12" t="s">
        <v>1835</v>
      </c>
      <c r="I408" s="1" t="s">
        <v>599</v>
      </c>
      <c r="J408" s="1" t="s">
        <v>608</v>
      </c>
      <c r="K408" s="1" t="e">
        <f t="shared" si="49"/>
        <v>#REF!</v>
      </c>
      <c r="L408" s="1" t="e">
        <f t="shared" si="50"/>
        <v>#REF!</v>
      </c>
      <c r="M408" s="1" t="e">
        <f t="shared" si="51"/>
        <v>#REF!</v>
      </c>
      <c r="N408" s="1" t="s">
        <v>56</v>
      </c>
      <c r="O408" s="1" t="s">
        <v>165</v>
      </c>
      <c r="P408" s="11" t="e">
        <f t="shared" si="48"/>
        <v>#REF!</v>
      </c>
      <c r="Q408" s="1" t="str">
        <f>Table110[[#This Row],[Manufacturer''s Category]]</f>
        <v>Community</v>
      </c>
      <c r="S408" s="1" t="e">
        <f t="shared" si="52"/>
        <v>#REF!</v>
      </c>
    </row>
    <row r="409" spans="1:20" ht="42" customHeight="1" x14ac:dyDescent="0.3">
      <c r="A409" s="1" t="e">
        <f t="shared" si="46"/>
        <v>#REF!</v>
      </c>
      <c r="B409" s="5" t="e">
        <f t="shared" si="47"/>
        <v>#REF!</v>
      </c>
      <c r="C409" s="39" t="s">
        <v>1836</v>
      </c>
      <c r="D409" s="1" t="s">
        <v>1837</v>
      </c>
      <c r="E409" s="1" t="s">
        <v>55</v>
      </c>
      <c r="F409" s="38">
        <v>286</v>
      </c>
      <c r="G409" s="7" t="str">
        <f>Table110[[#This Row],[Short Description]]</f>
        <v>VB-VY28</v>
      </c>
      <c r="H409" s="1" t="s">
        <v>1838</v>
      </c>
      <c r="I409" s="1" t="s">
        <v>599</v>
      </c>
      <c r="J409" s="1" t="s">
        <v>608</v>
      </c>
      <c r="K409" s="1" t="e">
        <f t="shared" si="49"/>
        <v>#REF!</v>
      </c>
      <c r="L409" s="1" t="e">
        <f t="shared" si="50"/>
        <v>#REF!</v>
      </c>
      <c r="M409" s="1" t="e">
        <f t="shared" si="51"/>
        <v>#REF!</v>
      </c>
      <c r="N409" s="1" t="s">
        <v>56</v>
      </c>
      <c r="O409" s="1" t="s">
        <v>165</v>
      </c>
      <c r="P409" s="11" t="e">
        <f t="shared" si="48"/>
        <v>#REF!</v>
      </c>
      <c r="Q409" s="1" t="str">
        <f>Table110[[#This Row],[Manufacturer''s Category]]</f>
        <v>Community</v>
      </c>
      <c r="S409" s="1" t="e">
        <f t="shared" si="52"/>
        <v>#REF!</v>
      </c>
    </row>
    <row r="410" spans="1:20" ht="42" customHeight="1" x14ac:dyDescent="0.3">
      <c r="A410" s="1" t="e">
        <f t="shared" si="46"/>
        <v>#REF!</v>
      </c>
      <c r="B410" s="5" t="e">
        <f t="shared" si="47"/>
        <v>#REF!</v>
      </c>
      <c r="C410" s="39" t="s">
        <v>1839</v>
      </c>
      <c r="D410" s="1" t="s">
        <v>1840</v>
      </c>
      <c r="E410" s="1" t="s">
        <v>55</v>
      </c>
      <c r="F410" s="38">
        <v>286</v>
      </c>
      <c r="G410" s="7" t="str">
        <f>Table110[[#This Row],[Short Description]]</f>
        <v>VB-VY28W</v>
      </c>
      <c r="H410" s="1" t="s">
        <v>1841</v>
      </c>
      <c r="I410" s="1" t="s">
        <v>599</v>
      </c>
      <c r="J410" s="1" t="s">
        <v>608</v>
      </c>
      <c r="K410" s="1" t="e">
        <f t="shared" si="49"/>
        <v>#REF!</v>
      </c>
      <c r="L410" s="1" t="e">
        <f t="shared" si="50"/>
        <v>#REF!</v>
      </c>
      <c r="M410" s="1" t="e">
        <f t="shared" si="51"/>
        <v>#REF!</v>
      </c>
      <c r="N410" s="1" t="s">
        <v>56</v>
      </c>
      <c r="O410" s="1" t="s">
        <v>165</v>
      </c>
      <c r="P410" s="11" t="e">
        <f t="shared" si="48"/>
        <v>#REF!</v>
      </c>
      <c r="Q410" s="1" t="str">
        <f>Table110[[#This Row],[Manufacturer''s Category]]</f>
        <v>Community</v>
      </c>
      <c r="S410" s="1" t="e">
        <f t="shared" si="52"/>
        <v>#REF!</v>
      </c>
    </row>
    <row r="411" spans="1:20" ht="42" customHeight="1" x14ac:dyDescent="0.3">
      <c r="A411" s="1" t="e">
        <f t="shared" si="46"/>
        <v>#REF!</v>
      </c>
      <c r="B411" s="5" t="e">
        <f t="shared" si="47"/>
        <v>#REF!</v>
      </c>
      <c r="C411" s="39" t="s">
        <v>1842</v>
      </c>
      <c r="D411" s="1" t="s">
        <v>1843</v>
      </c>
      <c r="E411" s="1" t="s">
        <v>55</v>
      </c>
      <c r="F411" s="38">
        <v>528</v>
      </c>
      <c r="G411" s="7" t="str">
        <f>Table110[[#This Row],[Short Description]]</f>
        <v>VB-VY32</v>
      </c>
      <c r="H411" s="1" t="s">
        <v>1844</v>
      </c>
      <c r="I411" s="1" t="s">
        <v>599</v>
      </c>
      <c r="J411" s="1" t="s">
        <v>608</v>
      </c>
      <c r="K411" s="1" t="e">
        <f t="shared" si="49"/>
        <v>#REF!</v>
      </c>
      <c r="L411" s="1" t="e">
        <f t="shared" si="50"/>
        <v>#REF!</v>
      </c>
      <c r="M411" s="1" t="e">
        <f t="shared" si="51"/>
        <v>#REF!</v>
      </c>
      <c r="N411" s="1" t="s">
        <v>56</v>
      </c>
      <c r="O411" s="1" t="s">
        <v>165</v>
      </c>
      <c r="P411" s="11" t="e">
        <f t="shared" si="48"/>
        <v>#REF!</v>
      </c>
      <c r="Q411" s="1" t="str">
        <f>Table110[[#This Row],[Manufacturer''s Category]]</f>
        <v>Community</v>
      </c>
      <c r="S411" s="1" t="e">
        <f t="shared" si="52"/>
        <v>#REF!</v>
      </c>
    </row>
    <row r="412" spans="1:20" ht="42" customHeight="1" x14ac:dyDescent="0.3">
      <c r="A412" s="1" t="e">
        <f t="shared" si="46"/>
        <v>#REF!</v>
      </c>
      <c r="B412" s="5" t="e">
        <f t="shared" si="47"/>
        <v>#REF!</v>
      </c>
      <c r="C412" s="39" t="s">
        <v>1845</v>
      </c>
      <c r="D412" s="1" t="s">
        <v>1846</v>
      </c>
      <c r="E412" s="1" t="s">
        <v>55</v>
      </c>
      <c r="F412" s="38">
        <v>528</v>
      </c>
      <c r="G412" s="7" t="str">
        <f>Table110[[#This Row],[Short Description]]</f>
        <v>VB-VY32W</v>
      </c>
      <c r="H412" s="1" t="s">
        <v>1847</v>
      </c>
      <c r="I412" s="1" t="s">
        <v>599</v>
      </c>
      <c r="J412" s="1" t="s">
        <v>608</v>
      </c>
      <c r="K412" s="1" t="e">
        <f t="shared" si="49"/>
        <v>#REF!</v>
      </c>
      <c r="L412" s="1" t="e">
        <f t="shared" si="50"/>
        <v>#REF!</v>
      </c>
      <c r="M412" s="1" t="e">
        <f t="shared" si="51"/>
        <v>#REF!</v>
      </c>
      <c r="N412" s="1" t="s">
        <v>56</v>
      </c>
      <c r="O412" s="1" t="s">
        <v>165</v>
      </c>
      <c r="P412" s="11" t="e">
        <f t="shared" si="48"/>
        <v>#REF!</v>
      </c>
      <c r="Q412" s="1" t="str">
        <f>Table110[[#This Row],[Manufacturer''s Category]]</f>
        <v>Community</v>
      </c>
      <c r="S412" s="1" t="e">
        <f t="shared" si="52"/>
        <v>#REF!</v>
      </c>
    </row>
    <row r="413" spans="1:20" ht="42" customHeight="1" x14ac:dyDescent="0.3">
      <c r="A413" s="1" t="e">
        <f t="shared" si="46"/>
        <v>#REF!</v>
      </c>
      <c r="B413" s="5" t="e">
        <f t="shared" si="47"/>
        <v>#REF!</v>
      </c>
      <c r="C413" s="39" t="s">
        <v>1848</v>
      </c>
      <c r="D413" s="1" t="s">
        <v>1849</v>
      </c>
      <c r="E413" s="1" t="s">
        <v>55</v>
      </c>
      <c r="F413" s="38">
        <v>540</v>
      </c>
      <c r="G413" s="7" t="str">
        <f>Table110[[#This Row],[Short Description]]</f>
        <v>VB-VY35</v>
      </c>
      <c r="H413" s="1" t="s">
        <v>1850</v>
      </c>
      <c r="I413" s="1" t="s">
        <v>599</v>
      </c>
      <c r="J413" s="1" t="s">
        <v>608</v>
      </c>
      <c r="K413" s="1" t="e">
        <f t="shared" si="49"/>
        <v>#REF!</v>
      </c>
      <c r="L413" s="1" t="e">
        <f t="shared" si="50"/>
        <v>#REF!</v>
      </c>
      <c r="M413" s="1" t="e">
        <f t="shared" si="51"/>
        <v>#REF!</v>
      </c>
      <c r="N413" s="1" t="s">
        <v>56</v>
      </c>
      <c r="O413" s="1" t="s">
        <v>165</v>
      </c>
      <c r="P413" s="11" t="e">
        <f t="shared" si="48"/>
        <v>#REF!</v>
      </c>
      <c r="Q413" s="1" t="str">
        <f>Table110[[#This Row],[Manufacturer''s Category]]</f>
        <v>Community</v>
      </c>
      <c r="S413" s="1" t="e">
        <f t="shared" si="52"/>
        <v>#REF!</v>
      </c>
    </row>
    <row r="414" spans="1:20" ht="42" customHeight="1" x14ac:dyDescent="0.3">
      <c r="A414" s="1" t="e">
        <f t="shared" si="46"/>
        <v>#REF!</v>
      </c>
      <c r="B414" s="5" t="e">
        <f t="shared" si="47"/>
        <v>#REF!</v>
      </c>
      <c r="C414" s="39" t="s">
        <v>1851</v>
      </c>
      <c r="D414" s="1" t="s">
        <v>1852</v>
      </c>
      <c r="E414" s="1" t="s">
        <v>55</v>
      </c>
      <c r="F414" s="38">
        <v>540</v>
      </c>
      <c r="G414" s="7" t="str">
        <f>Table110[[#This Row],[Short Description]]</f>
        <v>VB-VY35W</v>
      </c>
      <c r="H414" s="1" t="s">
        <v>1853</v>
      </c>
      <c r="I414" s="1" t="s">
        <v>599</v>
      </c>
      <c r="J414" s="1" t="s">
        <v>608</v>
      </c>
      <c r="K414" s="1" t="e">
        <f t="shared" si="49"/>
        <v>#REF!</v>
      </c>
      <c r="L414" s="1" t="e">
        <f t="shared" si="50"/>
        <v>#REF!</v>
      </c>
      <c r="M414" s="1" t="e">
        <f t="shared" si="51"/>
        <v>#REF!</v>
      </c>
      <c r="N414" s="1" t="s">
        <v>56</v>
      </c>
      <c r="O414" s="1" t="s">
        <v>165</v>
      </c>
      <c r="P414" s="11" t="e">
        <f t="shared" si="48"/>
        <v>#REF!</v>
      </c>
      <c r="Q414" s="1" t="str">
        <f>Table110[[#This Row],[Manufacturer''s Category]]</f>
        <v>Community</v>
      </c>
      <c r="S414" s="1" t="e">
        <f t="shared" si="52"/>
        <v>#REF!</v>
      </c>
    </row>
    <row r="415" spans="1:20" ht="42" customHeight="1" x14ac:dyDescent="0.3">
      <c r="A415" s="1" t="e">
        <f t="shared" si="46"/>
        <v>#REF!</v>
      </c>
      <c r="B415" s="5" t="e">
        <f t="shared" si="47"/>
        <v>#REF!</v>
      </c>
      <c r="C415" s="39" t="s">
        <v>1854</v>
      </c>
      <c r="D415" s="1" t="s">
        <v>1855</v>
      </c>
      <c r="E415" s="1" t="s">
        <v>55</v>
      </c>
      <c r="F415" s="38">
        <v>244</v>
      </c>
      <c r="G415" s="7" t="str">
        <f>Table110[[#This Row],[Short Description]]</f>
        <v>VB-VY6</v>
      </c>
      <c r="H415" s="1" t="s">
        <v>1856</v>
      </c>
      <c r="I415" s="1" t="s">
        <v>599</v>
      </c>
      <c r="J415" s="1" t="s">
        <v>608</v>
      </c>
      <c r="K415" s="1" t="e">
        <f t="shared" si="49"/>
        <v>#REF!</v>
      </c>
      <c r="L415" s="1" t="e">
        <f t="shared" si="50"/>
        <v>#REF!</v>
      </c>
      <c r="M415" s="1" t="e">
        <f t="shared" si="51"/>
        <v>#REF!</v>
      </c>
      <c r="N415" s="1" t="s">
        <v>56</v>
      </c>
      <c r="O415" s="1" t="s">
        <v>165</v>
      </c>
      <c r="P415" s="11" t="e">
        <f t="shared" si="48"/>
        <v>#REF!</v>
      </c>
      <c r="Q415" s="1" t="str">
        <f>Table110[[#This Row],[Manufacturer''s Category]]</f>
        <v>Community</v>
      </c>
      <c r="S415" s="1" t="e">
        <f t="shared" si="52"/>
        <v>#REF!</v>
      </c>
    </row>
    <row r="416" spans="1:20" ht="42" customHeight="1" x14ac:dyDescent="0.3">
      <c r="A416" s="1" t="e">
        <f t="shared" si="46"/>
        <v>#REF!</v>
      </c>
      <c r="B416" s="5" t="e">
        <f t="shared" si="47"/>
        <v>#REF!</v>
      </c>
      <c r="C416" s="39" t="s">
        <v>1857</v>
      </c>
      <c r="D416" s="1" t="s">
        <v>1858</v>
      </c>
      <c r="E416" s="1" t="s">
        <v>55</v>
      </c>
      <c r="F416" s="38">
        <v>244</v>
      </c>
      <c r="G416" s="7" t="str">
        <f>Table110[[#This Row],[Short Description]]</f>
        <v>VB-VY6W</v>
      </c>
      <c r="H416" s="1" t="s">
        <v>1859</v>
      </c>
      <c r="I416" s="1" t="s">
        <v>599</v>
      </c>
      <c r="J416" s="1" t="s">
        <v>608</v>
      </c>
      <c r="K416" s="1" t="e">
        <f t="shared" si="49"/>
        <v>#REF!</v>
      </c>
      <c r="L416" s="1" t="e">
        <f t="shared" si="50"/>
        <v>#REF!</v>
      </c>
      <c r="M416" s="1" t="e">
        <f t="shared" si="51"/>
        <v>#REF!</v>
      </c>
      <c r="N416" s="1" t="s">
        <v>56</v>
      </c>
      <c r="O416" s="1" t="s">
        <v>165</v>
      </c>
      <c r="P416" s="11" t="e">
        <f t="shared" si="48"/>
        <v>#REF!</v>
      </c>
      <c r="Q416" s="1" t="str">
        <f>Table110[[#This Row],[Manufacturer''s Category]]</f>
        <v>Community</v>
      </c>
      <c r="S416" s="1" t="e">
        <f t="shared" si="52"/>
        <v>#REF!</v>
      </c>
    </row>
    <row r="417" spans="1:19" ht="42" customHeight="1" x14ac:dyDescent="0.3">
      <c r="A417" s="1" t="e">
        <f t="shared" si="46"/>
        <v>#REF!</v>
      </c>
      <c r="B417" s="5" t="e">
        <f t="shared" si="47"/>
        <v>#REF!</v>
      </c>
      <c r="C417" s="39" t="s">
        <v>1860</v>
      </c>
      <c r="D417" s="1" t="s">
        <v>1861</v>
      </c>
      <c r="E417" s="1" t="s">
        <v>55</v>
      </c>
      <c r="F417" s="38">
        <v>260</v>
      </c>
      <c r="G417" s="7" t="str">
        <f>Table110[[#This Row],[Short Description]]</f>
        <v>VB-VY8</v>
      </c>
      <c r="H417" s="1" t="s">
        <v>1862</v>
      </c>
      <c r="I417" s="1" t="s">
        <v>599</v>
      </c>
      <c r="J417" s="1" t="s">
        <v>608</v>
      </c>
      <c r="K417" s="1" t="e">
        <f t="shared" si="49"/>
        <v>#REF!</v>
      </c>
      <c r="L417" s="1" t="e">
        <f t="shared" si="50"/>
        <v>#REF!</v>
      </c>
      <c r="M417" s="1" t="e">
        <f t="shared" si="51"/>
        <v>#REF!</v>
      </c>
      <c r="N417" s="1" t="s">
        <v>56</v>
      </c>
      <c r="O417" s="1" t="s">
        <v>165</v>
      </c>
      <c r="P417" s="11" t="e">
        <f t="shared" si="48"/>
        <v>#REF!</v>
      </c>
      <c r="Q417" s="1" t="str">
        <f>Table110[[#This Row],[Manufacturer''s Category]]</f>
        <v>Community</v>
      </c>
      <c r="S417" s="1" t="e">
        <f t="shared" si="52"/>
        <v>#REF!</v>
      </c>
    </row>
    <row r="418" spans="1:19" ht="42" customHeight="1" x14ac:dyDescent="0.3">
      <c r="A418" s="1" t="e">
        <f t="shared" si="46"/>
        <v>#REF!</v>
      </c>
      <c r="B418" s="5" t="e">
        <f t="shared" si="47"/>
        <v>#REF!</v>
      </c>
      <c r="C418" s="39" t="s">
        <v>1863</v>
      </c>
      <c r="D418" s="1" t="s">
        <v>1864</v>
      </c>
      <c r="E418" s="1" t="s">
        <v>55</v>
      </c>
      <c r="F418" s="38">
        <v>260</v>
      </c>
      <c r="G418" s="7" t="str">
        <f>Table110[[#This Row],[Short Description]]</f>
        <v>VB-VY8W</v>
      </c>
      <c r="H418" s="1" t="s">
        <v>1865</v>
      </c>
      <c r="I418" s="1" t="s">
        <v>599</v>
      </c>
      <c r="J418" s="1" t="s">
        <v>608</v>
      </c>
      <c r="K418" s="1" t="e">
        <f t="shared" si="49"/>
        <v>#REF!</v>
      </c>
      <c r="L418" s="1" t="e">
        <f t="shared" si="50"/>
        <v>#REF!</v>
      </c>
      <c r="M418" s="1" t="e">
        <f t="shared" si="51"/>
        <v>#REF!</v>
      </c>
      <c r="N418" s="1" t="s">
        <v>56</v>
      </c>
      <c r="O418" s="1" t="s">
        <v>165</v>
      </c>
      <c r="P418" s="11" t="e">
        <f t="shared" si="48"/>
        <v>#REF!</v>
      </c>
      <c r="Q418" s="1" t="str">
        <f>Table110[[#This Row],[Manufacturer''s Category]]</f>
        <v>Community</v>
      </c>
      <c r="S418" s="1" t="e">
        <f t="shared" si="52"/>
        <v>#REF!</v>
      </c>
    </row>
    <row r="419" spans="1:19" ht="42" customHeight="1" x14ac:dyDescent="0.3">
      <c r="A419" s="1" t="e">
        <f t="shared" si="46"/>
        <v>#REF!</v>
      </c>
      <c r="B419" s="5" t="e">
        <f t="shared" si="47"/>
        <v>#REF!</v>
      </c>
      <c r="C419" s="39" t="s">
        <v>1866</v>
      </c>
      <c r="D419" s="1" t="s">
        <v>1867</v>
      </c>
      <c r="E419" s="1" t="s">
        <v>55</v>
      </c>
      <c r="F419" s="38">
        <v>226</v>
      </c>
      <c r="G419" s="7" t="str">
        <f>Table110[[#This Row],[Short Description]]</f>
        <v>VB-Y12</v>
      </c>
      <c r="H419" s="1" t="s">
        <v>1868</v>
      </c>
      <c r="I419" s="1" t="s">
        <v>599</v>
      </c>
      <c r="J419" s="1" t="s">
        <v>608</v>
      </c>
      <c r="K419" s="1" t="e">
        <f t="shared" si="49"/>
        <v>#REF!</v>
      </c>
      <c r="L419" s="1" t="e">
        <f t="shared" si="50"/>
        <v>#REF!</v>
      </c>
      <c r="M419" s="1" t="e">
        <f t="shared" si="51"/>
        <v>#REF!</v>
      </c>
      <c r="N419" s="1" t="s">
        <v>56</v>
      </c>
      <c r="O419" s="1" t="s">
        <v>165</v>
      </c>
      <c r="P419" s="11" t="e">
        <f t="shared" si="48"/>
        <v>#REF!</v>
      </c>
      <c r="Q419" s="1" t="str">
        <f>Table110[[#This Row],[Manufacturer''s Category]]</f>
        <v>Community</v>
      </c>
      <c r="S419" s="1" t="e">
        <f t="shared" si="52"/>
        <v>#REF!</v>
      </c>
    </row>
    <row r="420" spans="1:19" ht="42" customHeight="1" x14ac:dyDescent="0.3">
      <c r="A420" s="1" t="e">
        <f t="shared" si="46"/>
        <v>#REF!</v>
      </c>
      <c r="B420" s="5" t="e">
        <f t="shared" si="47"/>
        <v>#REF!</v>
      </c>
      <c r="C420" s="39" t="s">
        <v>1869</v>
      </c>
      <c r="D420" s="1" t="s">
        <v>1870</v>
      </c>
      <c r="E420" s="1" t="s">
        <v>55</v>
      </c>
      <c r="F420" s="38">
        <v>226</v>
      </c>
      <c r="G420" s="7" t="str">
        <f>Table110[[#This Row],[Short Description]]</f>
        <v>VB-Y12W</v>
      </c>
      <c r="H420" s="1" t="s">
        <v>1871</v>
      </c>
      <c r="I420" s="1" t="s">
        <v>599</v>
      </c>
      <c r="J420" s="1" t="s">
        <v>608</v>
      </c>
      <c r="K420" s="1" t="e">
        <f t="shared" si="49"/>
        <v>#REF!</v>
      </c>
      <c r="L420" s="1" t="e">
        <f t="shared" si="50"/>
        <v>#REF!</v>
      </c>
      <c r="M420" s="1" t="e">
        <f t="shared" si="51"/>
        <v>#REF!</v>
      </c>
      <c r="N420" s="1" t="s">
        <v>56</v>
      </c>
      <c r="O420" s="1" t="s">
        <v>165</v>
      </c>
      <c r="P420" s="11" t="e">
        <f t="shared" si="48"/>
        <v>#REF!</v>
      </c>
      <c r="Q420" s="1" t="str">
        <f>Table110[[#This Row],[Manufacturer''s Category]]</f>
        <v>Community</v>
      </c>
      <c r="S420" s="1" t="e">
        <f t="shared" si="52"/>
        <v>#REF!</v>
      </c>
    </row>
    <row r="421" spans="1:19" ht="42" customHeight="1" x14ac:dyDescent="0.3">
      <c r="A421" s="1" t="e">
        <f t="shared" si="46"/>
        <v>#REF!</v>
      </c>
      <c r="B421" s="5" t="e">
        <f t="shared" si="47"/>
        <v>#REF!</v>
      </c>
      <c r="C421" s="39" t="s">
        <v>1872</v>
      </c>
      <c r="D421" s="1" t="s">
        <v>1873</v>
      </c>
      <c r="E421" s="1" t="s">
        <v>55</v>
      </c>
      <c r="F421" s="38">
        <v>244</v>
      </c>
      <c r="G421" s="7" t="str">
        <f>Table110[[#This Row],[Short Description]]</f>
        <v>VB-Y15</v>
      </c>
      <c r="H421" s="1" t="s">
        <v>1874</v>
      </c>
      <c r="I421" s="1" t="s">
        <v>599</v>
      </c>
      <c r="J421" s="1" t="s">
        <v>608</v>
      </c>
      <c r="K421" s="1" t="e">
        <f t="shared" si="49"/>
        <v>#REF!</v>
      </c>
      <c r="L421" s="1" t="e">
        <f t="shared" si="50"/>
        <v>#REF!</v>
      </c>
      <c r="M421" s="1" t="e">
        <f t="shared" si="51"/>
        <v>#REF!</v>
      </c>
      <c r="N421" s="1" t="s">
        <v>56</v>
      </c>
      <c r="O421" s="1" t="s">
        <v>165</v>
      </c>
      <c r="P421" s="11" t="e">
        <f t="shared" si="48"/>
        <v>#REF!</v>
      </c>
      <c r="Q421" s="1" t="str">
        <f>Table110[[#This Row],[Manufacturer''s Category]]</f>
        <v>Community</v>
      </c>
      <c r="S421" s="1" t="e">
        <f t="shared" si="52"/>
        <v>#REF!</v>
      </c>
    </row>
    <row r="422" spans="1:19" ht="42" customHeight="1" x14ac:dyDescent="0.3">
      <c r="A422" s="1" t="e">
        <f t="shared" si="46"/>
        <v>#REF!</v>
      </c>
      <c r="B422" s="5" t="e">
        <f t="shared" si="47"/>
        <v>#REF!</v>
      </c>
      <c r="C422" s="39" t="s">
        <v>1875</v>
      </c>
      <c r="D422" s="1" t="s">
        <v>1876</v>
      </c>
      <c r="E422" s="1" t="s">
        <v>55</v>
      </c>
      <c r="F422" s="38">
        <v>244</v>
      </c>
      <c r="G422" s="7" t="str">
        <f>Table110[[#This Row],[Short Description]]</f>
        <v>VB-Y15W</v>
      </c>
      <c r="H422" s="1" t="s">
        <v>1877</v>
      </c>
      <c r="I422" s="1" t="s">
        <v>599</v>
      </c>
      <c r="J422" s="1" t="s">
        <v>608</v>
      </c>
      <c r="K422" s="1" t="e">
        <f t="shared" si="49"/>
        <v>#REF!</v>
      </c>
      <c r="L422" s="1" t="e">
        <f t="shared" si="50"/>
        <v>#REF!</v>
      </c>
      <c r="M422" s="1" t="e">
        <f t="shared" si="51"/>
        <v>#REF!</v>
      </c>
      <c r="N422" s="1" t="s">
        <v>56</v>
      </c>
      <c r="O422" s="1" t="s">
        <v>165</v>
      </c>
      <c r="P422" s="11" t="e">
        <f t="shared" si="48"/>
        <v>#REF!</v>
      </c>
      <c r="Q422" s="1" t="str">
        <f>Table110[[#This Row],[Manufacturer''s Category]]</f>
        <v>Community</v>
      </c>
      <c r="S422" s="1" t="e">
        <f t="shared" si="52"/>
        <v>#REF!</v>
      </c>
    </row>
    <row r="423" spans="1:19" ht="42" customHeight="1" x14ac:dyDescent="0.3">
      <c r="A423" s="1" t="e">
        <f t="shared" si="46"/>
        <v>#REF!</v>
      </c>
      <c r="B423" s="5" t="e">
        <f t="shared" si="47"/>
        <v>#REF!</v>
      </c>
      <c r="C423" s="39" t="s">
        <v>1878</v>
      </c>
      <c r="D423" s="1" t="s">
        <v>1879</v>
      </c>
      <c r="E423" s="1" t="s">
        <v>55</v>
      </c>
      <c r="F423" s="38">
        <v>260</v>
      </c>
      <c r="G423" s="7" t="str">
        <f>Table110[[#This Row],[Short Description]]</f>
        <v>VB-Y32</v>
      </c>
      <c r="H423" s="1" t="s">
        <v>1880</v>
      </c>
      <c r="I423" s="1" t="s">
        <v>599</v>
      </c>
      <c r="J423" s="1" t="s">
        <v>608</v>
      </c>
      <c r="K423" s="1" t="e">
        <f t="shared" si="49"/>
        <v>#REF!</v>
      </c>
      <c r="L423" s="1" t="e">
        <f t="shared" si="50"/>
        <v>#REF!</v>
      </c>
      <c r="M423" s="1" t="e">
        <f t="shared" si="51"/>
        <v>#REF!</v>
      </c>
      <c r="N423" s="1" t="s">
        <v>56</v>
      </c>
      <c r="O423" s="1" t="s">
        <v>165</v>
      </c>
      <c r="P423" s="11" t="e">
        <f t="shared" si="48"/>
        <v>#REF!</v>
      </c>
      <c r="Q423" s="1" t="str">
        <f>Table110[[#This Row],[Manufacturer''s Category]]</f>
        <v>Community</v>
      </c>
      <c r="S423" s="1" t="e">
        <f t="shared" si="52"/>
        <v>#REF!</v>
      </c>
    </row>
    <row r="424" spans="1:19" ht="42" customHeight="1" x14ac:dyDescent="0.3">
      <c r="A424" s="1" t="e">
        <f t="shared" si="46"/>
        <v>#REF!</v>
      </c>
      <c r="B424" s="5" t="e">
        <f t="shared" si="47"/>
        <v>#REF!</v>
      </c>
      <c r="C424" s="39" t="s">
        <v>1881</v>
      </c>
      <c r="D424" s="1" t="s">
        <v>1882</v>
      </c>
      <c r="E424" s="1" t="s">
        <v>55</v>
      </c>
      <c r="F424" s="38">
        <v>260</v>
      </c>
      <c r="G424" s="7" t="str">
        <f>Table110[[#This Row],[Short Description]]</f>
        <v>VB-Y32W</v>
      </c>
      <c r="H424" s="1" t="s">
        <v>1883</v>
      </c>
      <c r="I424" s="1" t="s">
        <v>599</v>
      </c>
      <c r="J424" s="1" t="s">
        <v>608</v>
      </c>
      <c r="K424" s="1" t="e">
        <f t="shared" si="49"/>
        <v>#REF!</v>
      </c>
      <c r="L424" s="1" t="e">
        <f t="shared" si="50"/>
        <v>#REF!</v>
      </c>
      <c r="M424" s="1" t="e">
        <f t="shared" si="51"/>
        <v>#REF!</v>
      </c>
      <c r="N424" s="1" t="s">
        <v>56</v>
      </c>
      <c r="O424" s="1" t="s">
        <v>165</v>
      </c>
      <c r="P424" s="11" t="e">
        <f t="shared" si="48"/>
        <v>#REF!</v>
      </c>
      <c r="Q424" s="1" t="str">
        <f>Table110[[#This Row],[Manufacturer''s Category]]</f>
        <v>Community</v>
      </c>
      <c r="S424" s="1" t="e">
        <f t="shared" si="52"/>
        <v>#REF!</v>
      </c>
    </row>
    <row r="425" spans="1:19" ht="42" customHeight="1" x14ac:dyDescent="0.3">
      <c r="A425" s="1" t="e">
        <f t="shared" si="46"/>
        <v>#REF!</v>
      </c>
      <c r="B425" s="5" t="e">
        <f t="shared" si="47"/>
        <v>#REF!</v>
      </c>
      <c r="C425" s="39" t="s">
        <v>1884</v>
      </c>
      <c r="D425" s="1" t="s">
        <v>1885</v>
      </c>
      <c r="E425" s="1" t="s">
        <v>55</v>
      </c>
      <c r="F425" s="38">
        <v>276</v>
      </c>
      <c r="G425" s="7" t="str">
        <f>Table110[[#This Row],[Short Description]]</f>
        <v>VB-Y35</v>
      </c>
      <c r="H425" s="1" t="s">
        <v>1886</v>
      </c>
      <c r="I425" s="1" t="s">
        <v>599</v>
      </c>
      <c r="J425" s="1" t="s">
        <v>608</v>
      </c>
      <c r="K425" s="1" t="e">
        <f t="shared" si="49"/>
        <v>#REF!</v>
      </c>
      <c r="L425" s="1" t="e">
        <f t="shared" si="50"/>
        <v>#REF!</v>
      </c>
      <c r="M425" s="1" t="e">
        <f t="shared" si="51"/>
        <v>#REF!</v>
      </c>
      <c r="N425" s="1" t="s">
        <v>56</v>
      </c>
      <c r="O425" s="1" t="s">
        <v>165</v>
      </c>
      <c r="P425" s="11" t="e">
        <f t="shared" si="48"/>
        <v>#REF!</v>
      </c>
      <c r="Q425" s="1" t="str">
        <f>Table110[[#This Row],[Manufacturer''s Category]]</f>
        <v>Community</v>
      </c>
      <c r="S425" s="1" t="e">
        <f t="shared" si="52"/>
        <v>#REF!</v>
      </c>
    </row>
    <row r="426" spans="1:19" ht="42" customHeight="1" x14ac:dyDescent="0.3">
      <c r="A426" s="1" t="e">
        <f t="shared" si="46"/>
        <v>#REF!</v>
      </c>
      <c r="B426" s="5" t="e">
        <f t="shared" si="47"/>
        <v>#REF!</v>
      </c>
      <c r="C426" s="39" t="s">
        <v>1887</v>
      </c>
      <c r="D426" s="1" t="s">
        <v>1888</v>
      </c>
      <c r="E426" s="1" t="s">
        <v>55</v>
      </c>
      <c r="F426" s="38">
        <v>276</v>
      </c>
      <c r="G426" s="7" t="str">
        <f>Table110[[#This Row],[Short Description]]</f>
        <v>VB-Y35W</v>
      </c>
      <c r="H426" s="1" t="s">
        <v>1889</v>
      </c>
      <c r="I426" s="1" t="s">
        <v>599</v>
      </c>
      <c r="J426" s="1" t="s">
        <v>608</v>
      </c>
      <c r="K426" s="1" t="e">
        <f t="shared" si="49"/>
        <v>#REF!</v>
      </c>
      <c r="L426" s="1" t="e">
        <f t="shared" si="50"/>
        <v>#REF!</v>
      </c>
      <c r="M426" s="1" t="e">
        <f t="shared" si="51"/>
        <v>#REF!</v>
      </c>
      <c r="N426" s="1" t="s">
        <v>56</v>
      </c>
      <c r="O426" s="1" t="s">
        <v>165</v>
      </c>
      <c r="P426" s="11" t="e">
        <f t="shared" si="48"/>
        <v>#REF!</v>
      </c>
      <c r="Q426" s="1" t="str">
        <f>Table110[[#This Row],[Manufacturer''s Category]]</f>
        <v>Community</v>
      </c>
      <c r="S426" s="1" t="e">
        <f t="shared" si="52"/>
        <v>#REF!</v>
      </c>
    </row>
    <row r="427" spans="1:19" ht="42" customHeight="1" x14ac:dyDescent="0.3">
      <c r="A427" s="1" t="e">
        <f t="shared" si="46"/>
        <v>#REF!</v>
      </c>
      <c r="B427" s="5" t="e">
        <f t="shared" si="47"/>
        <v>#REF!</v>
      </c>
      <c r="C427" s="39" t="s">
        <v>1890</v>
      </c>
      <c r="D427" s="1" t="s">
        <v>1891</v>
      </c>
      <c r="E427" s="1" t="s">
        <v>55</v>
      </c>
      <c r="F427" s="38">
        <v>144</v>
      </c>
      <c r="G427" s="7" t="str">
        <f>Table110[[#This Row],[Short Description]]</f>
        <v>VFKIT</v>
      </c>
      <c r="H427" s="1" t="s">
        <v>1892</v>
      </c>
      <c r="I427" s="1" t="s">
        <v>599</v>
      </c>
      <c r="J427" s="1" t="s">
        <v>608</v>
      </c>
      <c r="K427" s="1" t="e">
        <f t="shared" si="49"/>
        <v>#REF!</v>
      </c>
      <c r="L427" s="1" t="e">
        <f t="shared" si="50"/>
        <v>#REF!</v>
      </c>
      <c r="M427" s="1" t="e">
        <f t="shared" si="51"/>
        <v>#REF!</v>
      </c>
      <c r="N427" s="1" t="s">
        <v>56</v>
      </c>
      <c r="O427" s="1" t="s">
        <v>165</v>
      </c>
      <c r="P427" s="11" t="e">
        <f t="shared" si="48"/>
        <v>#REF!</v>
      </c>
      <c r="Q427" s="1" t="str">
        <f>Table110[[#This Row],[Manufacturer''s Category]]</f>
        <v>Community</v>
      </c>
      <c r="S427" s="1" t="e">
        <f t="shared" si="52"/>
        <v>#REF!</v>
      </c>
    </row>
    <row r="428" spans="1:19" ht="42" customHeight="1" x14ac:dyDescent="0.3">
      <c r="A428" s="1" t="e">
        <f t="shared" si="46"/>
        <v>#REF!</v>
      </c>
      <c r="B428" s="5" t="e">
        <f t="shared" si="47"/>
        <v>#REF!</v>
      </c>
      <c r="C428" s="39" t="s">
        <v>1893</v>
      </c>
      <c r="D428" s="1" t="s">
        <v>1894</v>
      </c>
      <c r="E428" s="1" t="s">
        <v>55</v>
      </c>
      <c r="F428" s="38">
        <v>144</v>
      </c>
      <c r="G428" s="7" t="str">
        <f>Table110[[#This Row],[Short Description]]</f>
        <v>VFKITW</v>
      </c>
      <c r="H428" s="1" t="s">
        <v>1895</v>
      </c>
      <c r="I428" s="1" t="s">
        <v>599</v>
      </c>
      <c r="J428" s="1" t="s">
        <v>608</v>
      </c>
      <c r="K428" s="1" t="e">
        <f t="shared" si="49"/>
        <v>#REF!</v>
      </c>
      <c r="L428" s="1" t="e">
        <f t="shared" si="50"/>
        <v>#REF!</v>
      </c>
      <c r="M428" s="1" t="e">
        <f t="shared" si="51"/>
        <v>#REF!</v>
      </c>
      <c r="N428" s="1" t="s">
        <v>56</v>
      </c>
      <c r="O428" s="1" t="s">
        <v>165</v>
      </c>
      <c r="P428" s="11" t="e">
        <f t="shared" si="48"/>
        <v>#REF!</v>
      </c>
      <c r="Q428" s="1" t="str">
        <f>Table110[[#This Row],[Manufacturer''s Category]]</f>
        <v>Community</v>
      </c>
      <c r="S428" s="1" t="e">
        <f t="shared" si="52"/>
        <v>#REF!</v>
      </c>
    </row>
    <row r="429" spans="1:19" ht="42" customHeight="1" x14ac:dyDescent="0.3">
      <c r="A429" s="1" t="e">
        <f t="shared" si="46"/>
        <v>#REF!</v>
      </c>
      <c r="B429" s="5" t="e">
        <f t="shared" si="47"/>
        <v>#REF!</v>
      </c>
      <c r="C429" s="39" t="s">
        <v>1896</v>
      </c>
      <c r="D429" s="1" t="s">
        <v>1897</v>
      </c>
      <c r="E429" s="1" t="s">
        <v>55</v>
      </c>
      <c r="F429" s="38">
        <v>848</v>
      </c>
      <c r="G429" s="7" t="str">
        <f>Table110[[#This Row],[Short Description]]</f>
        <v>VLF208B</v>
      </c>
      <c r="H429" s="1" t="s">
        <v>1898</v>
      </c>
      <c r="I429" s="1" t="s">
        <v>1067</v>
      </c>
      <c r="J429" s="1" t="s">
        <v>608</v>
      </c>
      <c r="K429" s="1" t="e">
        <f t="shared" si="49"/>
        <v>#REF!</v>
      </c>
      <c r="L429" s="1" t="e">
        <f t="shared" si="50"/>
        <v>#REF!</v>
      </c>
      <c r="M429" s="1" t="e">
        <f t="shared" si="51"/>
        <v>#REF!</v>
      </c>
      <c r="N429" s="1" t="s">
        <v>75</v>
      </c>
      <c r="O429" s="1" t="s">
        <v>78</v>
      </c>
      <c r="P429" s="11" t="e">
        <f t="shared" si="48"/>
        <v>#REF!</v>
      </c>
      <c r="Q429" s="1" t="str">
        <f>Table110[[#This Row],[Manufacturer''s Category]]</f>
        <v>Community</v>
      </c>
      <c r="S429" s="1" t="e">
        <f t="shared" si="52"/>
        <v>#REF!</v>
      </c>
    </row>
    <row r="430" spans="1:19" ht="42" customHeight="1" x14ac:dyDescent="0.3">
      <c r="A430" s="1" t="e">
        <f t="shared" si="46"/>
        <v>#REF!</v>
      </c>
      <c r="B430" s="5" t="e">
        <f t="shared" si="47"/>
        <v>#REF!</v>
      </c>
      <c r="C430" s="39" t="s">
        <v>1899</v>
      </c>
      <c r="D430" s="1" t="s">
        <v>1900</v>
      </c>
      <c r="E430" s="1" t="s">
        <v>55</v>
      </c>
      <c r="F430" s="38">
        <v>970</v>
      </c>
      <c r="G430" s="7" t="str">
        <f>Table110[[#This Row],[Short Description]]</f>
        <v>VLF208LV-BI</v>
      </c>
      <c r="H430" s="1" t="s">
        <v>1901</v>
      </c>
      <c r="I430" s="1" t="s">
        <v>1067</v>
      </c>
      <c r="J430" s="1" t="s">
        <v>608</v>
      </c>
      <c r="K430" s="1" t="e">
        <f t="shared" si="49"/>
        <v>#REF!</v>
      </c>
      <c r="L430" s="1" t="e">
        <f t="shared" si="50"/>
        <v>#REF!</v>
      </c>
      <c r="M430" s="1" t="e">
        <f t="shared" si="51"/>
        <v>#REF!</v>
      </c>
      <c r="N430" s="1" t="s">
        <v>75</v>
      </c>
      <c r="O430" s="1" t="s">
        <v>78</v>
      </c>
      <c r="P430" s="11" t="e">
        <f t="shared" si="48"/>
        <v>#REF!</v>
      </c>
      <c r="Q430" s="1" t="str">
        <f>Table110[[#This Row],[Manufacturer''s Category]]</f>
        <v>Community</v>
      </c>
      <c r="S430" s="1" t="e">
        <f t="shared" si="52"/>
        <v>#REF!</v>
      </c>
    </row>
    <row r="431" spans="1:19" ht="42" customHeight="1" x14ac:dyDescent="0.3">
      <c r="A431" s="1" t="e">
        <f t="shared" si="46"/>
        <v>#REF!</v>
      </c>
      <c r="B431" s="5" t="e">
        <f t="shared" si="47"/>
        <v>#REF!</v>
      </c>
      <c r="C431" s="39" t="s">
        <v>1902</v>
      </c>
      <c r="D431" s="1" t="s">
        <v>1903</v>
      </c>
      <c r="E431" s="1" t="s">
        <v>55</v>
      </c>
      <c r="F431" s="38">
        <v>970</v>
      </c>
      <c r="G431" s="7" t="str">
        <f>Table110[[#This Row],[Short Description]]</f>
        <v>VLF208LV-WI</v>
      </c>
      <c r="H431" s="1" t="s">
        <v>1904</v>
      </c>
      <c r="I431" s="1" t="s">
        <v>1067</v>
      </c>
      <c r="J431" s="1" t="s">
        <v>608</v>
      </c>
      <c r="K431" s="1" t="e">
        <f t="shared" si="49"/>
        <v>#REF!</v>
      </c>
      <c r="L431" s="1" t="e">
        <f t="shared" si="50"/>
        <v>#REF!</v>
      </c>
      <c r="M431" s="1" t="e">
        <f t="shared" si="51"/>
        <v>#REF!</v>
      </c>
      <c r="N431" s="1" t="s">
        <v>75</v>
      </c>
      <c r="O431" s="1" t="s">
        <v>78</v>
      </c>
      <c r="P431" s="11" t="e">
        <f t="shared" si="48"/>
        <v>#REF!</v>
      </c>
      <c r="Q431" s="1" t="str">
        <f>Table110[[#This Row],[Manufacturer''s Category]]</f>
        <v>Community</v>
      </c>
      <c r="S431" s="1" t="e">
        <f t="shared" si="52"/>
        <v>#REF!</v>
      </c>
    </row>
    <row r="432" spans="1:19" ht="42" customHeight="1" x14ac:dyDescent="0.3">
      <c r="A432" s="1" t="e">
        <f t="shared" si="46"/>
        <v>#REF!</v>
      </c>
      <c r="B432" s="5" t="e">
        <f t="shared" si="47"/>
        <v>#REF!</v>
      </c>
      <c r="C432" s="39" t="s">
        <v>1905</v>
      </c>
      <c r="D432" s="1" t="s">
        <v>1906</v>
      </c>
      <c r="E432" s="1" t="s">
        <v>55</v>
      </c>
      <c r="F432" s="38">
        <v>848</v>
      </c>
      <c r="G432" s="7" t="str">
        <f>Table110[[#This Row],[Short Description]]</f>
        <v>VLF208W</v>
      </c>
      <c r="H432" s="1" t="s">
        <v>1907</v>
      </c>
      <c r="I432" s="1" t="s">
        <v>1067</v>
      </c>
      <c r="J432" s="1" t="s">
        <v>608</v>
      </c>
      <c r="K432" s="1" t="e">
        <f t="shared" si="49"/>
        <v>#REF!</v>
      </c>
      <c r="L432" s="1" t="e">
        <f t="shared" si="50"/>
        <v>#REF!</v>
      </c>
      <c r="M432" s="1" t="e">
        <f t="shared" si="51"/>
        <v>#REF!</v>
      </c>
      <c r="N432" s="1" t="s">
        <v>75</v>
      </c>
      <c r="O432" s="1" t="s">
        <v>78</v>
      </c>
      <c r="P432" s="11" t="e">
        <f t="shared" si="48"/>
        <v>#REF!</v>
      </c>
      <c r="Q432" s="1" t="str">
        <f>Table110[[#This Row],[Manufacturer''s Category]]</f>
        <v>Community</v>
      </c>
      <c r="S432" s="1" t="e">
        <f t="shared" si="52"/>
        <v>#REF!</v>
      </c>
    </row>
    <row r="433" spans="1:19" ht="42" customHeight="1" x14ac:dyDescent="0.3">
      <c r="A433" s="1" t="e">
        <f t="shared" si="46"/>
        <v>#REF!</v>
      </c>
      <c r="B433" s="5" t="e">
        <f t="shared" si="47"/>
        <v>#REF!</v>
      </c>
      <c r="C433" s="39" t="s">
        <v>1908</v>
      </c>
      <c r="D433" s="1" t="s">
        <v>1909</v>
      </c>
      <c r="E433" s="1" t="s">
        <v>55</v>
      </c>
      <c r="F433" s="38">
        <v>116</v>
      </c>
      <c r="G433" s="7" t="str">
        <f>Table110[[#This Row],[Short Description]]</f>
        <v>VLF-Y208</v>
      </c>
      <c r="H433" s="1" t="s">
        <v>1910</v>
      </c>
      <c r="I433" s="1" t="s">
        <v>599</v>
      </c>
      <c r="J433" s="1" t="s">
        <v>608</v>
      </c>
      <c r="K433" s="1" t="e">
        <f t="shared" si="49"/>
        <v>#REF!</v>
      </c>
      <c r="L433" s="1" t="e">
        <f t="shared" si="50"/>
        <v>#REF!</v>
      </c>
      <c r="M433" s="1" t="e">
        <f t="shared" si="51"/>
        <v>#REF!</v>
      </c>
      <c r="N433" s="1" t="s">
        <v>56</v>
      </c>
      <c r="O433" s="1" t="s">
        <v>165</v>
      </c>
      <c r="P433" s="11" t="e">
        <f t="shared" si="48"/>
        <v>#REF!</v>
      </c>
      <c r="Q433" s="1" t="str">
        <f>Table110[[#This Row],[Manufacturer''s Category]]</f>
        <v>Community</v>
      </c>
      <c r="S433" s="1" t="e">
        <f t="shared" si="52"/>
        <v>#REF!</v>
      </c>
    </row>
    <row r="434" spans="1:19" ht="42" customHeight="1" x14ac:dyDescent="0.3">
      <c r="A434" s="1" t="e">
        <f t="shared" si="46"/>
        <v>#REF!</v>
      </c>
      <c r="B434" s="5" t="e">
        <f t="shared" si="47"/>
        <v>#REF!</v>
      </c>
      <c r="C434" s="39" t="s">
        <v>1911</v>
      </c>
      <c r="D434" s="1" t="s">
        <v>1912</v>
      </c>
      <c r="E434" s="1" t="s">
        <v>55</v>
      </c>
      <c r="F434" s="38">
        <v>116</v>
      </c>
      <c r="G434" s="7" t="str">
        <f>Table110[[#This Row],[Short Description]]</f>
        <v>VLF-Y208W</v>
      </c>
      <c r="H434" s="1" t="s">
        <v>1913</v>
      </c>
      <c r="I434" s="1" t="s">
        <v>599</v>
      </c>
      <c r="J434" s="1" t="s">
        <v>608</v>
      </c>
      <c r="K434" s="1" t="e">
        <f t="shared" si="49"/>
        <v>#REF!</v>
      </c>
      <c r="L434" s="1" t="e">
        <f t="shared" si="50"/>
        <v>#REF!</v>
      </c>
      <c r="M434" s="1" t="e">
        <f t="shared" si="51"/>
        <v>#REF!</v>
      </c>
      <c r="N434" s="1" t="s">
        <v>56</v>
      </c>
      <c r="O434" s="1" t="s">
        <v>165</v>
      </c>
      <c r="P434" s="11" t="e">
        <f t="shared" si="48"/>
        <v>#REF!</v>
      </c>
      <c r="Q434" s="1" t="str">
        <f>Table110[[#This Row],[Manufacturer''s Category]]</f>
        <v>Community</v>
      </c>
      <c r="S434" s="1" t="e">
        <f t="shared" si="52"/>
        <v>#REF!</v>
      </c>
    </row>
    <row r="435" spans="1:19" ht="42" customHeight="1" x14ac:dyDescent="0.3">
      <c r="A435" s="1" t="e">
        <f t="shared" si="46"/>
        <v>#REF!</v>
      </c>
      <c r="B435" s="5" t="e">
        <f t="shared" si="47"/>
        <v>#REF!</v>
      </c>
      <c r="C435" s="39" t="s">
        <v>1914</v>
      </c>
      <c r="D435" s="1" t="s">
        <v>1915</v>
      </c>
      <c r="E435" s="1" t="s">
        <v>55</v>
      </c>
      <c r="F435" s="38">
        <v>1320</v>
      </c>
      <c r="G435" s="7" t="str">
        <f>Table110[[#This Row],[Short Description]]</f>
        <v>VSB3-BFR22B</v>
      </c>
      <c r="H435" s="1" t="s">
        <v>1916</v>
      </c>
      <c r="I435" s="1" t="s">
        <v>599</v>
      </c>
      <c r="J435" s="1" t="s">
        <v>608</v>
      </c>
      <c r="K435" s="1" t="e">
        <f t="shared" si="49"/>
        <v>#REF!</v>
      </c>
      <c r="L435" s="1" t="e">
        <f t="shared" si="50"/>
        <v>#REF!</v>
      </c>
      <c r="M435" s="1" t="e">
        <f t="shared" si="51"/>
        <v>#REF!</v>
      </c>
      <c r="N435" s="1" t="s">
        <v>56</v>
      </c>
      <c r="O435" s="1" t="s">
        <v>165</v>
      </c>
      <c r="P435" s="11" t="e">
        <f t="shared" si="48"/>
        <v>#REF!</v>
      </c>
      <c r="Q435" s="1" t="str">
        <f>Table110[[#This Row],[Manufacturer''s Category]]</f>
        <v>Community</v>
      </c>
      <c r="S435" s="1" t="e">
        <f t="shared" si="52"/>
        <v>#REF!</v>
      </c>
    </row>
    <row r="436" spans="1:19" ht="42" customHeight="1" x14ac:dyDescent="0.3">
      <c r="A436" s="1" t="e">
        <f t="shared" si="46"/>
        <v>#REF!</v>
      </c>
      <c r="B436" s="5" t="e">
        <f t="shared" si="47"/>
        <v>#REF!</v>
      </c>
      <c r="C436" s="39" t="s">
        <v>1917</v>
      </c>
      <c r="D436" s="1" t="s">
        <v>1918</v>
      </c>
      <c r="E436" s="1" t="s">
        <v>55</v>
      </c>
      <c r="F436" s="38">
        <v>1320</v>
      </c>
      <c r="G436" s="7" t="str">
        <f>Table110[[#This Row],[Short Description]]</f>
        <v>VSB3-BFR22W</v>
      </c>
      <c r="H436" s="1" t="s">
        <v>1919</v>
      </c>
      <c r="I436" s="1" t="s">
        <v>599</v>
      </c>
      <c r="J436" s="1" t="s">
        <v>608</v>
      </c>
      <c r="K436" s="1" t="e">
        <f t="shared" si="49"/>
        <v>#REF!</v>
      </c>
      <c r="L436" s="1" t="e">
        <f t="shared" si="50"/>
        <v>#REF!</v>
      </c>
      <c r="M436" s="1" t="e">
        <f t="shared" si="51"/>
        <v>#REF!</v>
      </c>
      <c r="N436" s="1" t="s">
        <v>56</v>
      </c>
      <c r="O436" s="1" t="s">
        <v>165</v>
      </c>
      <c r="P436" s="11" t="e">
        <f t="shared" si="48"/>
        <v>#REF!</v>
      </c>
      <c r="Q436" s="1" t="str">
        <f>Table110[[#This Row],[Manufacturer''s Category]]</f>
        <v>Community</v>
      </c>
      <c r="S436" s="1" t="e">
        <f t="shared" si="52"/>
        <v>#REF!</v>
      </c>
    </row>
    <row r="437" spans="1:19" ht="42" customHeight="1" x14ac:dyDescent="0.3">
      <c r="A437" s="1" t="e">
        <f t="shared" si="46"/>
        <v>#REF!</v>
      </c>
      <c r="B437" s="5" t="e">
        <f t="shared" si="47"/>
        <v>#REF!</v>
      </c>
      <c r="C437" s="39" t="s">
        <v>1920</v>
      </c>
      <c r="D437" s="1" t="s">
        <v>1921</v>
      </c>
      <c r="E437" s="1" t="s">
        <v>55</v>
      </c>
      <c r="F437" s="38">
        <v>1816</v>
      </c>
      <c r="G437" s="7" t="str">
        <f>Table110[[#This Row],[Short Description]]</f>
        <v>VSB3-SBR54B</v>
      </c>
      <c r="H437" s="1" t="s">
        <v>1922</v>
      </c>
      <c r="I437" s="1" t="s">
        <v>599</v>
      </c>
      <c r="J437" s="1" t="s">
        <v>608</v>
      </c>
      <c r="K437" s="1" t="e">
        <f t="shared" si="49"/>
        <v>#REF!</v>
      </c>
      <c r="L437" s="1" t="e">
        <f t="shared" si="50"/>
        <v>#REF!</v>
      </c>
      <c r="M437" s="1" t="e">
        <f t="shared" si="51"/>
        <v>#REF!</v>
      </c>
      <c r="N437" s="1" t="s">
        <v>56</v>
      </c>
      <c r="O437" s="1" t="s">
        <v>165</v>
      </c>
      <c r="P437" s="11" t="e">
        <f t="shared" si="48"/>
        <v>#REF!</v>
      </c>
      <c r="Q437" s="1" t="str">
        <f>Table110[[#This Row],[Manufacturer''s Category]]</f>
        <v>Community</v>
      </c>
      <c r="S437" s="1" t="e">
        <f t="shared" si="52"/>
        <v>#REF!</v>
      </c>
    </row>
    <row r="438" spans="1:19" ht="42" customHeight="1" x14ac:dyDescent="0.3">
      <c r="A438" s="1" t="e">
        <f t="shared" si="46"/>
        <v>#REF!</v>
      </c>
      <c r="B438" s="5" t="e">
        <f t="shared" si="47"/>
        <v>#REF!</v>
      </c>
      <c r="C438" s="39" t="s">
        <v>1923</v>
      </c>
      <c r="D438" s="1" t="s">
        <v>1924</v>
      </c>
      <c r="E438" s="1" t="s">
        <v>55</v>
      </c>
      <c r="F438" s="38">
        <v>1816</v>
      </c>
      <c r="G438" s="7" t="str">
        <f>Table110[[#This Row],[Short Description]]</f>
        <v>VSB3-SBR54W</v>
      </c>
      <c r="H438" s="1" t="s">
        <v>1925</v>
      </c>
      <c r="I438" s="1" t="s">
        <v>599</v>
      </c>
      <c r="J438" s="1" t="s">
        <v>608</v>
      </c>
      <c r="K438" s="1" t="e">
        <f t="shared" si="49"/>
        <v>#REF!</v>
      </c>
      <c r="L438" s="1" t="e">
        <f t="shared" si="50"/>
        <v>#REF!</v>
      </c>
      <c r="M438" s="1" t="e">
        <f t="shared" si="51"/>
        <v>#REF!</v>
      </c>
      <c r="N438" s="1" t="s">
        <v>56</v>
      </c>
      <c r="O438" s="1" t="s">
        <v>165</v>
      </c>
      <c r="P438" s="11" t="e">
        <f t="shared" si="48"/>
        <v>#REF!</v>
      </c>
      <c r="Q438" s="1" t="str">
        <f>Table110[[#This Row],[Manufacturer''s Category]]</f>
        <v>Community</v>
      </c>
      <c r="S438" s="1" t="e">
        <f t="shared" si="52"/>
        <v>#REF!</v>
      </c>
    </row>
    <row r="439" spans="1:19" ht="42" customHeight="1" x14ac:dyDescent="0.3">
      <c r="A439" s="1" t="e">
        <f t="shared" si="46"/>
        <v>#REF!</v>
      </c>
      <c r="B439" s="5" t="e">
        <f t="shared" si="47"/>
        <v>#REF!</v>
      </c>
      <c r="C439" s="39" t="s">
        <v>1926</v>
      </c>
      <c r="D439" s="1" t="s">
        <v>1927</v>
      </c>
      <c r="E439" s="1" t="s">
        <v>55</v>
      </c>
      <c r="F439" s="38">
        <v>1210</v>
      </c>
      <c r="G439" s="7" t="str">
        <f>Table110[[#This Row],[Short Description]]</f>
        <v>VSB-BFR22B</v>
      </c>
      <c r="H439" s="1" t="s">
        <v>1928</v>
      </c>
      <c r="I439" s="1" t="s">
        <v>599</v>
      </c>
      <c r="J439" s="1" t="s">
        <v>608</v>
      </c>
      <c r="K439" s="1" t="e">
        <f t="shared" si="49"/>
        <v>#REF!</v>
      </c>
      <c r="L439" s="1" t="e">
        <f t="shared" si="50"/>
        <v>#REF!</v>
      </c>
      <c r="M439" s="1" t="e">
        <f t="shared" si="51"/>
        <v>#REF!</v>
      </c>
      <c r="N439" s="1" t="s">
        <v>56</v>
      </c>
      <c r="O439" s="1" t="s">
        <v>165</v>
      </c>
      <c r="P439" s="11" t="e">
        <f t="shared" si="48"/>
        <v>#REF!</v>
      </c>
      <c r="Q439" s="1" t="str">
        <f>Table110[[#This Row],[Manufacturer''s Category]]</f>
        <v>Community</v>
      </c>
      <c r="S439" s="1" t="e">
        <f t="shared" si="52"/>
        <v>#REF!</v>
      </c>
    </row>
    <row r="440" spans="1:19" ht="42" customHeight="1" x14ac:dyDescent="0.3">
      <c r="A440" s="1" t="e">
        <f t="shared" si="46"/>
        <v>#REF!</v>
      </c>
      <c r="B440" s="5" t="e">
        <f t="shared" si="47"/>
        <v>#REF!</v>
      </c>
      <c r="C440" s="39" t="s">
        <v>1929</v>
      </c>
      <c r="D440" s="1" t="s">
        <v>1930</v>
      </c>
      <c r="E440" s="1" t="s">
        <v>55</v>
      </c>
      <c r="F440" s="38">
        <v>1210</v>
      </c>
      <c r="G440" s="7" t="str">
        <f>Table110[[#This Row],[Short Description]]</f>
        <v>VSB-BFR22W</v>
      </c>
      <c r="H440" s="1" t="s">
        <v>1931</v>
      </c>
      <c r="I440" s="1" t="s">
        <v>599</v>
      </c>
      <c r="J440" s="1" t="s">
        <v>608</v>
      </c>
      <c r="K440" s="1" t="e">
        <f t="shared" si="49"/>
        <v>#REF!</v>
      </c>
      <c r="L440" s="1" t="e">
        <f t="shared" si="50"/>
        <v>#REF!</v>
      </c>
      <c r="M440" s="1" t="e">
        <f t="shared" si="51"/>
        <v>#REF!</v>
      </c>
      <c r="N440" s="1" t="s">
        <v>56</v>
      </c>
      <c r="O440" s="1" t="s">
        <v>165</v>
      </c>
      <c r="P440" s="11" t="e">
        <f t="shared" si="48"/>
        <v>#REF!</v>
      </c>
      <c r="Q440" s="1" t="str">
        <f>Table110[[#This Row],[Manufacturer''s Category]]</f>
        <v>Community</v>
      </c>
      <c r="S440" s="1" t="e">
        <f t="shared" si="52"/>
        <v>#REF!</v>
      </c>
    </row>
    <row r="441" spans="1:19" ht="42" customHeight="1" x14ac:dyDescent="0.3">
      <c r="A441" s="1" t="e">
        <f t="shared" si="46"/>
        <v>#REF!</v>
      </c>
      <c r="B441" s="5" t="e">
        <f t="shared" si="47"/>
        <v>#REF!</v>
      </c>
      <c r="C441" s="39" t="s">
        <v>1932</v>
      </c>
      <c r="D441" s="1" t="s">
        <v>1933</v>
      </c>
      <c r="E441" s="1" t="s">
        <v>55</v>
      </c>
      <c r="F441" s="38">
        <v>1706</v>
      </c>
      <c r="G441" s="7" t="str">
        <f>Table110[[#This Row],[Short Description]]</f>
        <v>VSB-SBR54B</v>
      </c>
      <c r="H441" s="1" t="s">
        <v>1934</v>
      </c>
      <c r="I441" s="1" t="s">
        <v>599</v>
      </c>
      <c r="J441" s="1" t="s">
        <v>608</v>
      </c>
      <c r="K441" s="1" t="e">
        <f t="shared" si="49"/>
        <v>#REF!</v>
      </c>
      <c r="L441" s="1" t="e">
        <f t="shared" si="50"/>
        <v>#REF!</v>
      </c>
      <c r="M441" s="1" t="e">
        <f t="shared" si="51"/>
        <v>#REF!</v>
      </c>
      <c r="N441" s="1" t="s">
        <v>56</v>
      </c>
      <c r="O441" s="1" t="s">
        <v>165</v>
      </c>
      <c r="P441" s="11" t="e">
        <f t="shared" si="48"/>
        <v>#REF!</v>
      </c>
      <c r="Q441" s="1" t="str">
        <f>Table110[[#This Row],[Manufacturer''s Category]]</f>
        <v>Community</v>
      </c>
      <c r="S441" s="1" t="e">
        <f t="shared" si="52"/>
        <v>#REF!</v>
      </c>
    </row>
    <row r="442" spans="1:19" ht="42" customHeight="1" x14ac:dyDescent="0.3">
      <c r="A442" s="1" t="e">
        <f t="shared" si="46"/>
        <v>#REF!</v>
      </c>
      <c r="B442" s="5" t="e">
        <f t="shared" si="47"/>
        <v>#REF!</v>
      </c>
      <c r="C442" s="39" t="s">
        <v>1935</v>
      </c>
      <c r="D442" s="1" t="s">
        <v>1936</v>
      </c>
      <c r="E442" s="1" t="s">
        <v>55</v>
      </c>
      <c r="F442" s="38">
        <v>1706</v>
      </c>
      <c r="G442" s="7" t="str">
        <f>Table110[[#This Row],[Short Description]]</f>
        <v>VSB-SBR54W</v>
      </c>
      <c r="H442" s="1" t="s">
        <v>1937</v>
      </c>
      <c r="I442" s="1" t="s">
        <v>599</v>
      </c>
      <c r="J442" s="1" t="s">
        <v>608</v>
      </c>
      <c r="K442" s="1" t="e">
        <f t="shared" si="49"/>
        <v>#REF!</v>
      </c>
      <c r="L442" s="1" t="e">
        <f t="shared" si="50"/>
        <v>#REF!</v>
      </c>
      <c r="M442" s="1" t="e">
        <f t="shared" si="51"/>
        <v>#REF!</v>
      </c>
      <c r="N442" s="1" t="s">
        <v>56</v>
      </c>
      <c r="O442" s="1" t="s">
        <v>165</v>
      </c>
      <c r="P442" s="11" t="e">
        <f t="shared" si="48"/>
        <v>#REF!</v>
      </c>
      <c r="Q442" s="1" t="str">
        <f>Table110[[#This Row],[Manufacturer''s Category]]</f>
        <v>Community</v>
      </c>
      <c r="S442" s="1" t="e">
        <f t="shared" si="52"/>
        <v>#REF!</v>
      </c>
    </row>
    <row r="443" spans="1:19" ht="42" customHeight="1" x14ac:dyDescent="0.3">
      <c r="A443" s="1" t="e">
        <f t="shared" si="46"/>
        <v>#REF!</v>
      </c>
      <c r="B443" s="5" t="e">
        <f t="shared" si="47"/>
        <v>#REF!</v>
      </c>
      <c r="C443" s="39" t="s">
        <v>1938</v>
      </c>
      <c r="D443" s="1" t="s">
        <v>1939</v>
      </c>
      <c r="E443" s="1" t="s">
        <v>55</v>
      </c>
      <c r="F443" s="38">
        <v>1550</v>
      </c>
      <c r="G443" s="7" t="str">
        <f>Table110[[#This Row],[Short Description]]</f>
        <v>W2-218</v>
      </c>
      <c r="H443" s="1" t="s">
        <v>1940</v>
      </c>
      <c r="I443" s="1" t="s">
        <v>1554</v>
      </c>
      <c r="J443" s="1" t="s">
        <v>608</v>
      </c>
      <c r="K443" s="1" t="e">
        <f t="shared" si="49"/>
        <v>#REF!</v>
      </c>
      <c r="L443" s="1" t="e">
        <f t="shared" si="50"/>
        <v>#REF!</v>
      </c>
      <c r="M443" s="1" t="e">
        <f t="shared" si="51"/>
        <v>#REF!</v>
      </c>
      <c r="N443" s="1" t="s">
        <v>56</v>
      </c>
      <c r="O443" s="1" t="s">
        <v>165</v>
      </c>
      <c r="P443" s="11" t="e">
        <f t="shared" si="48"/>
        <v>#REF!</v>
      </c>
      <c r="Q443" s="1" t="str">
        <f>Table110[[#This Row],[Manufacturer''s Category]]</f>
        <v>Community</v>
      </c>
      <c r="S443" s="1" t="e">
        <f t="shared" si="52"/>
        <v>#REF!</v>
      </c>
    </row>
    <row r="444" spans="1:19" ht="42" customHeight="1" x14ac:dyDescent="0.3">
      <c r="A444" s="1" t="e">
        <f t="shared" si="46"/>
        <v>#REF!</v>
      </c>
      <c r="B444" s="5" t="e">
        <f t="shared" si="47"/>
        <v>#REF!</v>
      </c>
      <c r="C444" s="39" t="s">
        <v>1941</v>
      </c>
      <c r="D444" s="1" t="s">
        <v>1942</v>
      </c>
      <c r="E444" s="1" t="s">
        <v>55</v>
      </c>
      <c r="F444" s="38">
        <v>1652</v>
      </c>
      <c r="G444" s="7" t="str">
        <f>Table110[[#This Row],[Short Description]]</f>
        <v>W2-218T</v>
      </c>
      <c r="H444" s="1" t="s">
        <v>1943</v>
      </c>
      <c r="I444" s="1" t="s">
        <v>1554</v>
      </c>
      <c r="J444" s="1" t="s">
        <v>608</v>
      </c>
      <c r="K444" s="1" t="e">
        <f t="shared" si="49"/>
        <v>#REF!</v>
      </c>
      <c r="L444" s="1" t="e">
        <f t="shared" si="50"/>
        <v>#REF!</v>
      </c>
      <c r="M444" s="1" t="e">
        <f t="shared" si="51"/>
        <v>#REF!</v>
      </c>
      <c r="N444" s="1" t="s">
        <v>56</v>
      </c>
      <c r="O444" s="1" t="s">
        <v>165</v>
      </c>
      <c r="P444" s="11" t="e">
        <f t="shared" si="48"/>
        <v>#REF!</v>
      </c>
      <c r="Q444" s="1" t="str">
        <f>Table110[[#This Row],[Manufacturer''s Category]]</f>
        <v>Community</v>
      </c>
      <c r="S444" s="1" t="e">
        <f t="shared" si="52"/>
        <v>#REF!</v>
      </c>
    </row>
    <row r="445" spans="1:19" ht="42" customHeight="1" x14ac:dyDescent="0.3">
      <c r="A445" s="1" t="e">
        <f t="shared" si="46"/>
        <v>#REF!</v>
      </c>
      <c r="B445" s="5" t="e">
        <f t="shared" si="47"/>
        <v>#REF!</v>
      </c>
      <c r="C445" s="39" t="s">
        <v>1944</v>
      </c>
      <c r="D445" s="1" t="s">
        <v>1945</v>
      </c>
      <c r="E445" s="1" t="s">
        <v>55</v>
      </c>
      <c r="F445" s="38">
        <v>1550</v>
      </c>
      <c r="G445" s="7" t="str">
        <f>Table110[[#This Row],[Short Description]]</f>
        <v>W2-218W</v>
      </c>
      <c r="H445" s="1" t="s">
        <v>1946</v>
      </c>
      <c r="I445" s="1" t="s">
        <v>1554</v>
      </c>
      <c r="J445" s="1" t="s">
        <v>608</v>
      </c>
      <c r="K445" s="1" t="e">
        <f t="shared" si="49"/>
        <v>#REF!</v>
      </c>
      <c r="L445" s="1" t="e">
        <f t="shared" si="50"/>
        <v>#REF!</v>
      </c>
      <c r="M445" s="1" t="e">
        <f t="shared" si="51"/>
        <v>#REF!</v>
      </c>
      <c r="N445" s="1" t="s">
        <v>56</v>
      </c>
      <c r="O445" s="1" t="s">
        <v>165</v>
      </c>
      <c r="P445" s="11" t="e">
        <f t="shared" si="48"/>
        <v>#REF!</v>
      </c>
      <c r="Q445" s="1" t="str">
        <f>Table110[[#This Row],[Manufacturer''s Category]]</f>
        <v>Community</v>
      </c>
      <c r="S445" s="1" t="e">
        <f t="shared" si="52"/>
        <v>#REF!</v>
      </c>
    </row>
    <row r="446" spans="1:19" ht="42" customHeight="1" x14ac:dyDescent="0.3">
      <c r="A446" s="1" t="e">
        <f t="shared" si="46"/>
        <v>#REF!</v>
      </c>
      <c r="B446" s="5" t="e">
        <f t="shared" si="47"/>
        <v>#REF!</v>
      </c>
      <c r="C446" s="39" t="s">
        <v>1947</v>
      </c>
      <c r="D446" s="1" t="s">
        <v>1948</v>
      </c>
      <c r="E446" s="1" t="s">
        <v>55</v>
      </c>
      <c r="F446" s="38">
        <v>1652</v>
      </c>
      <c r="G446" s="7" t="str">
        <f>Table110[[#This Row],[Short Description]]</f>
        <v>W2-218WT</v>
      </c>
      <c r="H446" s="1" t="s">
        <v>1949</v>
      </c>
      <c r="I446" s="1" t="s">
        <v>1554</v>
      </c>
      <c r="J446" s="1" t="s">
        <v>608</v>
      </c>
      <c r="K446" s="1" t="e">
        <f t="shared" si="49"/>
        <v>#REF!</v>
      </c>
      <c r="L446" s="1" t="e">
        <f t="shared" si="50"/>
        <v>#REF!</v>
      </c>
      <c r="M446" s="1" t="e">
        <f t="shared" si="51"/>
        <v>#REF!</v>
      </c>
      <c r="N446" s="1" t="s">
        <v>56</v>
      </c>
      <c r="O446" s="1" t="s">
        <v>165</v>
      </c>
      <c r="P446" s="11" t="e">
        <f t="shared" si="48"/>
        <v>#REF!</v>
      </c>
      <c r="Q446" s="1" t="str">
        <f>Table110[[#This Row],[Manufacturer''s Category]]</f>
        <v>Community</v>
      </c>
      <c r="S446" s="1" t="e">
        <f t="shared" si="52"/>
        <v>#REF!</v>
      </c>
    </row>
    <row r="447" spans="1:19" ht="42" customHeight="1" x14ac:dyDescent="0.3">
      <c r="A447" s="1" t="e">
        <f t="shared" si="46"/>
        <v>#REF!</v>
      </c>
      <c r="B447" s="5" t="e">
        <f t="shared" si="47"/>
        <v>#REF!</v>
      </c>
      <c r="C447" s="39" t="s">
        <v>1950</v>
      </c>
      <c r="D447" s="1" t="s">
        <v>1951</v>
      </c>
      <c r="E447" s="1" t="s">
        <v>55</v>
      </c>
      <c r="F447" s="38">
        <v>2500</v>
      </c>
      <c r="G447" s="7" t="str">
        <f>Table110[[#This Row],[Short Description]]</f>
        <v>W2-228</v>
      </c>
      <c r="H447" s="1" t="s">
        <v>1952</v>
      </c>
      <c r="I447" s="1" t="s">
        <v>1554</v>
      </c>
      <c r="J447" s="1" t="s">
        <v>608</v>
      </c>
      <c r="K447" s="1" t="e">
        <f t="shared" si="49"/>
        <v>#REF!</v>
      </c>
      <c r="L447" s="1" t="e">
        <f t="shared" si="50"/>
        <v>#REF!</v>
      </c>
      <c r="M447" s="1" t="e">
        <f t="shared" si="51"/>
        <v>#REF!</v>
      </c>
      <c r="N447" s="1" t="s">
        <v>56</v>
      </c>
      <c r="O447" s="1" t="s">
        <v>165</v>
      </c>
      <c r="P447" s="11" t="e">
        <f t="shared" si="48"/>
        <v>#REF!</v>
      </c>
      <c r="Q447" s="1" t="str">
        <f>Table110[[#This Row],[Manufacturer''s Category]]</f>
        <v>Community</v>
      </c>
      <c r="S447" s="1" t="e">
        <f t="shared" si="52"/>
        <v>#REF!</v>
      </c>
    </row>
    <row r="448" spans="1:19" ht="42" customHeight="1" x14ac:dyDescent="0.3">
      <c r="A448" s="1" t="e">
        <f t="shared" si="46"/>
        <v>#REF!</v>
      </c>
      <c r="B448" s="5" t="e">
        <f t="shared" si="47"/>
        <v>#REF!</v>
      </c>
      <c r="C448" s="39" t="s">
        <v>1953</v>
      </c>
      <c r="D448" s="1" t="s">
        <v>1954</v>
      </c>
      <c r="E448" s="1" t="s">
        <v>55</v>
      </c>
      <c r="F448" s="38">
        <v>2600</v>
      </c>
      <c r="G448" s="7" t="str">
        <f>Table110[[#This Row],[Short Description]]</f>
        <v>W2-228T</v>
      </c>
      <c r="H448" s="1" t="s">
        <v>1955</v>
      </c>
      <c r="I448" s="1" t="s">
        <v>1554</v>
      </c>
      <c r="J448" s="1" t="s">
        <v>608</v>
      </c>
      <c r="K448" s="1" t="e">
        <f t="shared" si="49"/>
        <v>#REF!</v>
      </c>
      <c r="L448" s="1" t="e">
        <f t="shared" si="50"/>
        <v>#REF!</v>
      </c>
      <c r="M448" s="1" t="e">
        <f t="shared" si="51"/>
        <v>#REF!</v>
      </c>
      <c r="N448" s="1" t="s">
        <v>56</v>
      </c>
      <c r="O448" s="1" t="s">
        <v>165</v>
      </c>
      <c r="P448" s="11" t="e">
        <f t="shared" si="48"/>
        <v>#REF!</v>
      </c>
      <c r="Q448" s="1" t="str">
        <f>Table110[[#This Row],[Manufacturer''s Category]]</f>
        <v>Community</v>
      </c>
      <c r="S448" s="1" t="e">
        <f t="shared" si="52"/>
        <v>#REF!</v>
      </c>
    </row>
    <row r="449" spans="1:19" ht="42" customHeight="1" x14ac:dyDescent="0.3">
      <c r="A449" s="1" t="e">
        <f t="shared" si="46"/>
        <v>#REF!</v>
      </c>
      <c r="B449" s="5" t="e">
        <f t="shared" si="47"/>
        <v>#REF!</v>
      </c>
      <c r="C449" s="39" t="s">
        <v>1956</v>
      </c>
      <c r="D449" s="1" t="s">
        <v>1957</v>
      </c>
      <c r="E449" s="1" t="s">
        <v>55</v>
      </c>
      <c r="F449" s="38">
        <v>2500</v>
      </c>
      <c r="G449" s="7" t="str">
        <f>Table110[[#This Row],[Short Description]]</f>
        <v>W2-228W</v>
      </c>
      <c r="H449" s="1" t="s">
        <v>1958</v>
      </c>
      <c r="I449" s="1" t="s">
        <v>1554</v>
      </c>
      <c r="J449" s="1" t="s">
        <v>608</v>
      </c>
      <c r="K449" s="1" t="e">
        <f t="shared" si="49"/>
        <v>#REF!</v>
      </c>
      <c r="L449" s="1" t="e">
        <f t="shared" si="50"/>
        <v>#REF!</v>
      </c>
      <c r="M449" s="1" t="e">
        <f t="shared" si="51"/>
        <v>#REF!</v>
      </c>
      <c r="N449" s="1" t="s">
        <v>56</v>
      </c>
      <c r="O449" s="1" t="s">
        <v>165</v>
      </c>
      <c r="P449" s="11" t="e">
        <f t="shared" si="48"/>
        <v>#REF!</v>
      </c>
      <c r="Q449" s="1" t="str">
        <f>Table110[[#This Row],[Manufacturer''s Category]]</f>
        <v>Community</v>
      </c>
      <c r="S449" s="1" t="e">
        <f t="shared" si="52"/>
        <v>#REF!</v>
      </c>
    </row>
    <row r="450" spans="1:19" ht="42" customHeight="1" x14ac:dyDescent="0.3">
      <c r="A450" s="1" t="e">
        <f t="shared" si="46"/>
        <v>#REF!</v>
      </c>
      <c r="B450" s="5" t="e">
        <f t="shared" si="47"/>
        <v>#REF!</v>
      </c>
      <c r="C450" s="39" t="s">
        <v>1959</v>
      </c>
      <c r="D450" s="1" t="s">
        <v>1960</v>
      </c>
      <c r="E450" s="1" t="s">
        <v>55</v>
      </c>
      <c r="F450" s="38">
        <v>2600</v>
      </c>
      <c r="G450" s="7" t="str">
        <f>Table110[[#This Row],[Short Description]]</f>
        <v>W2-228WT</v>
      </c>
      <c r="H450" s="1" t="s">
        <v>1961</v>
      </c>
      <c r="I450" s="1" t="s">
        <v>1554</v>
      </c>
      <c r="J450" s="1" t="s">
        <v>608</v>
      </c>
      <c r="K450" s="1" t="e">
        <f t="shared" si="49"/>
        <v>#REF!</v>
      </c>
      <c r="L450" s="1" t="e">
        <f t="shared" si="50"/>
        <v>#REF!</v>
      </c>
      <c r="M450" s="1" t="e">
        <f t="shared" si="51"/>
        <v>#REF!</v>
      </c>
      <c r="N450" s="1" t="s">
        <v>56</v>
      </c>
      <c r="O450" s="1" t="s">
        <v>165</v>
      </c>
      <c r="P450" s="11" t="e">
        <f t="shared" si="48"/>
        <v>#REF!</v>
      </c>
      <c r="Q450" s="1" t="str">
        <f>Table110[[#This Row],[Manufacturer''s Category]]</f>
        <v>Community</v>
      </c>
      <c r="S450" s="1" t="e">
        <f t="shared" si="52"/>
        <v>#REF!</v>
      </c>
    </row>
    <row r="451" spans="1:19" ht="42" customHeight="1" x14ac:dyDescent="0.3">
      <c r="A451" s="1" t="e">
        <f t="shared" si="46"/>
        <v>#REF!</v>
      </c>
      <c r="B451" s="5" t="e">
        <f t="shared" si="47"/>
        <v>#REF!</v>
      </c>
      <c r="C451" s="39" t="s">
        <v>1962</v>
      </c>
      <c r="D451" s="7" t="s">
        <v>1963</v>
      </c>
      <c r="E451" s="7" t="s">
        <v>55</v>
      </c>
      <c r="F451" s="32">
        <v>2500</v>
      </c>
      <c r="G451" s="7" t="str">
        <f>Table110[[#This Row],[Short Description]]</f>
        <v>W2-2W8</v>
      </c>
      <c r="H451" s="7" t="s">
        <v>1964</v>
      </c>
      <c r="I451" s="1" t="s">
        <v>1554</v>
      </c>
      <c r="J451" s="1" t="s">
        <v>608</v>
      </c>
      <c r="K451" s="1" t="e">
        <f t="shared" si="49"/>
        <v>#REF!</v>
      </c>
      <c r="L451" s="1" t="e">
        <f t="shared" si="50"/>
        <v>#REF!</v>
      </c>
      <c r="M451" s="1" t="e">
        <f t="shared" si="51"/>
        <v>#REF!</v>
      </c>
      <c r="N451" s="1" t="s">
        <v>56</v>
      </c>
      <c r="O451" s="1" t="s">
        <v>165</v>
      </c>
      <c r="P451" s="11" t="e">
        <f t="shared" si="48"/>
        <v>#REF!</v>
      </c>
      <c r="Q451" s="1" t="str">
        <f>Table110[[#This Row],[Manufacturer''s Category]]</f>
        <v>Community</v>
      </c>
      <c r="S451" s="1" t="e">
        <f t="shared" si="52"/>
        <v>#REF!</v>
      </c>
    </row>
    <row r="452" spans="1:19" ht="42" customHeight="1" x14ac:dyDescent="0.3">
      <c r="A452" s="1" t="e">
        <f t="shared" si="46"/>
        <v>#REF!</v>
      </c>
      <c r="B452" s="5" t="e">
        <f t="shared" si="47"/>
        <v>#REF!</v>
      </c>
      <c r="C452" s="39" t="s">
        <v>1965</v>
      </c>
      <c r="D452" s="1" t="s">
        <v>1966</v>
      </c>
      <c r="E452" s="7" t="s">
        <v>55</v>
      </c>
      <c r="F452" s="38">
        <v>2600</v>
      </c>
      <c r="G452" s="7" t="str">
        <f>Table110[[#This Row],[Short Description]]</f>
        <v>W2-2W8T</v>
      </c>
      <c r="H452" s="7" t="s">
        <v>1967</v>
      </c>
      <c r="I452" s="1" t="s">
        <v>1554</v>
      </c>
      <c r="J452" s="1" t="s">
        <v>608</v>
      </c>
      <c r="K452" s="1" t="e">
        <f t="shared" si="49"/>
        <v>#REF!</v>
      </c>
      <c r="L452" s="1" t="e">
        <f t="shared" si="50"/>
        <v>#REF!</v>
      </c>
      <c r="M452" s="1" t="e">
        <f t="shared" si="51"/>
        <v>#REF!</v>
      </c>
      <c r="N452" s="1" t="s">
        <v>56</v>
      </c>
      <c r="O452" s="1" t="s">
        <v>165</v>
      </c>
      <c r="P452" s="11" t="e">
        <f t="shared" si="48"/>
        <v>#REF!</v>
      </c>
      <c r="Q452" s="1" t="str">
        <f>Table110[[#This Row],[Manufacturer''s Category]]</f>
        <v>Community</v>
      </c>
      <c r="S452" s="1" t="e">
        <f t="shared" si="52"/>
        <v>#REF!</v>
      </c>
    </row>
    <row r="453" spans="1:19" ht="42" customHeight="1" x14ac:dyDescent="0.3">
      <c r="A453" s="1" t="e">
        <f t="shared" si="46"/>
        <v>#REF!</v>
      </c>
      <c r="B453" s="5" t="e">
        <f t="shared" si="47"/>
        <v>#REF!</v>
      </c>
      <c r="C453" s="39" t="s">
        <v>1968</v>
      </c>
      <c r="D453" s="1" t="s">
        <v>1969</v>
      </c>
      <c r="E453" s="7" t="s">
        <v>55</v>
      </c>
      <c r="F453" s="38">
        <v>2500</v>
      </c>
      <c r="G453" s="7" t="str">
        <f>Table110[[#This Row],[Short Description]]</f>
        <v>W2-2W8W</v>
      </c>
      <c r="H453" s="7" t="s">
        <v>1970</v>
      </c>
      <c r="I453" s="1" t="s">
        <v>1554</v>
      </c>
      <c r="J453" s="1" t="s">
        <v>608</v>
      </c>
      <c r="K453" s="1" t="e">
        <f t="shared" si="49"/>
        <v>#REF!</v>
      </c>
      <c r="L453" s="1" t="e">
        <f t="shared" si="50"/>
        <v>#REF!</v>
      </c>
      <c r="M453" s="1" t="e">
        <f t="shared" si="51"/>
        <v>#REF!</v>
      </c>
      <c r="N453" s="1" t="s">
        <v>56</v>
      </c>
      <c r="O453" s="1" t="s">
        <v>165</v>
      </c>
      <c r="P453" s="11" t="e">
        <f t="shared" si="48"/>
        <v>#REF!</v>
      </c>
      <c r="Q453" s="1" t="str">
        <f>Table110[[#This Row],[Manufacturer''s Category]]</f>
        <v>Community</v>
      </c>
      <c r="S453" s="1" t="e">
        <f t="shared" si="52"/>
        <v>#REF!</v>
      </c>
    </row>
    <row r="454" spans="1:19" ht="42" customHeight="1" x14ac:dyDescent="0.3">
      <c r="A454" s="1" t="e">
        <f t="shared" si="46"/>
        <v>#REF!</v>
      </c>
      <c r="B454" s="5" t="e">
        <f t="shared" si="47"/>
        <v>#REF!</v>
      </c>
      <c r="C454" s="39" t="s">
        <v>1971</v>
      </c>
      <c r="D454" s="1" t="s">
        <v>1972</v>
      </c>
      <c r="E454" s="1" t="s">
        <v>55</v>
      </c>
      <c r="F454" s="38">
        <v>2600</v>
      </c>
      <c r="G454" s="1" t="str">
        <f>Table110[[#This Row],[Short Description]]</f>
        <v>W2-2W8WT</v>
      </c>
      <c r="H454" s="1" t="s">
        <v>1973</v>
      </c>
      <c r="I454" s="1" t="s">
        <v>1554</v>
      </c>
      <c r="J454" s="1" t="s">
        <v>608</v>
      </c>
      <c r="K454" s="1" t="e">
        <f t="shared" si="49"/>
        <v>#REF!</v>
      </c>
      <c r="L454" s="1" t="e">
        <f t="shared" si="50"/>
        <v>#REF!</v>
      </c>
      <c r="M454" s="1" t="e">
        <f t="shared" si="51"/>
        <v>#REF!</v>
      </c>
      <c r="N454" s="1" t="s">
        <v>56</v>
      </c>
      <c r="O454" s="1" t="s">
        <v>165</v>
      </c>
      <c r="P454" s="11" t="e">
        <f t="shared" si="48"/>
        <v>#REF!</v>
      </c>
      <c r="Q454" s="1" t="str">
        <f>Table110[[#This Row],[Manufacturer''s Category]]</f>
        <v>Community</v>
      </c>
      <c r="S454" s="1" t="e">
        <f t="shared" si="52"/>
        <v>#REF!</v>
      </c>
    </row>
  </sheetData>
  <conditionalFormatting sqref="C7:C9">
    <cfRule type="duplicateValues" dxfId="42" priority="13"/>
  </conditionalFormatting>
  <conditionalFormatting sqref="C10 C2:C6">
    <cfRule type="duplicateValues" dxfId="41" priority="14"/>
  </conditionalFormatting>
  <conditionalFormatting sqref="C395">
    <cfRule type="duplicateValues" dxfId="40" priority="12"/>
  </conditionalFormatting>
  <conditionalFormatting sqref="C396:C397">
    <cfRule type="duplicateValues" dxfId="39" priority="11"/>
  </conditionalFormatting>
  <conditionalFormatting sqref="C399">
    <cfRule type="duplicateValues" dxfId="38" priority="10"/>
  </conditionalFormatting>
  <conditionalFormatting sqref="C402">
    <cfRule type="duplicateValues" dxfId="37" priority="9"/>
  </conditionalFormatting>
  <conditionalFormatting sqref="C403">
    <cfRule type="duplicateValues" dxfId="36" priority="8"/>
  </conditionalFormatting>
  <conditionalFormatting sqref="C404">
    <cfRule type="duplicateValues" dxfId="35" priority="7"/>
  </conditionalFormatting>
  <conditionalFormatting sqref="C405">
    <cfRule type="duplicateValues" dxfId="34" priority="6"/>
  </conditionalFormatting>
  <conditionalFormatting sqref="C406:C407">
    <cfRule type="duplicateValues" dxfId="33" priority="5"/>
  </conditionalFormatting>
  <conditionalFormatting sqref="C408">
    <cfRule type="duplicateValues" dxfId="32" priority="4"/>
  </conditionalFormatting>
  <conditionalFormatting sqref="C451">
    <cfRule type="duplicateValues" dxfId="31" priority="1"/>
  </conditionalFormatting>
  <conditionalFormatting sqref="C452:C453">
    <cfRule type="duplicateValues" dxfId="30" priority="24"/>
  </conditionalFormatting>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E8D1-69EE-48DF-A656-9C4A48F562BB}">
  <dimension ref="A1:AS8"/>
  <sheetViews>
    <sheetView workbookViewId="0">
      <pane xSplit="4" ySplit="1" topLeftCell="E2" activePane="bottomRight" state="frozen"/>
      <selection pane="topRight" activeCell="E1" sqref="E1"/>
      <selection pane="bottomLeft" activeCell="A2" sqref="A2"/>
      <selection pane="bottomRight" activeCell="G1" sqref="G1:H1048576"/>
    </sheetView>
  </sheetViews>
  <sheetFormatPr defaultRowHeight="13.2" x14ac:dyDescent="0.25"/>
  <cols>
    <col min="1" max="1" width="17.5546875" customWidth="1"/>
    <col min="2" max="2" width="19.44140625" customWidth="1"/>
    <col min="3" max="3" width="15.44140625" customWidth="1"/>
    <col min="4" max="4" width="28.44140625" customWidth="1"/>
    <col min="5" max="5" width="11.109375" customWidth="1"/>
    <col min="6" max="6" width="14.109375" customWidth="1"/>
    <col min="7" max="13" width="11.33203125" hidden="1" customWidth="1"/>
    <col min="14" max="15" width="11.33203125" bestFit="1" customWidth="1"/>
    <col min="16" max="16" width="13.88671875" bestFit="1" customWidth="1"/>
    <col min="17" max="17" width="14.109375" customWidth="1"/>
    <col min="18" max="18" width="11.44140625" bestFit="1" customWidth="1"/>
    <col min="19" max="19" width="23.109375" bestFit="1" customWidth="1"/>
    <col min="20" max="20" width="56.33203125" customWidth="1"/>
    <col min="21" max="21" width="34.44140625" customWidth="1"/>
    <col min="22" max="22" width="10.5546875" customWidth="1"/>
    <col min="23" max="23" width="13.88671875" customWidth="1"/>
    <col min="24" max="24" width="10.5546875" customWidth="1"/>
    <col min="25" max="25" width="17" customWidth="1"/>
    <col min="26" max="26" width="18.88671875" customWidth="1"/>
    <col min="27" max="27" width="20" customWidth="1"/>
    <col min="28" max="28" width="23.44140625" customWidth="1"/>
    <col min="29" max="29" width="22.33203125" bestFit="1" customWidth="1"/>
    <col min="30" max="30" width="19.88671875" customWidth="1"/>
    <col min="31" max="31" width="10" customWidth="1"/>
    <col min="32" max="32" width="9.44140625" customWidth="1"/>
    <col min="33" max="33" width="14.5546875" customWidth="1"/>
    <col min="34" max="34" width="10.5546875" customWidth="1"/>
    <col min="35" max="35" width="16.109375" bestFit="1" customWidth="1"/>
    <col min="36" max="36" width="15.44140625" customWidth="1"/>
    <col min="37" max="37" width="12" customWidth="1"/>
    <col min="38" max="38" width="16.5546875" customWidth="1"/>
    <col min="39" max="39" width="16.44140625" customWidth="1"/>
    <col min="40" max="40" width="18.109375" bestFit="1" customWidth="1"/>
    <col min="41" max="41" width="21" customWidth="1"/>
    <col min="42" max="42" width="15.44140625" customWidth="1"/>
    <col min="43" max="43" width="15.33203125" customWidth="1"/>
    <col min="44" max="44" width="20.44140625" customWidth="1"/>
    <col min="45" max="45" width="72.109375" customWidth="1"/>
  </cols>
  <sheetData>
    <row r="1" spans="1:45" ht="31.2" x14ac:dyDescent="0.3">
      <c r="A1" s="17" t="s">
        <v>8</v>
      </c>
      <c r="B1" s="17" t="s">
        <v>9</v>
      </c>
      <c r="C1" s="18" t="s">
        <v>10</v>
      </c>
      <c r="D1" s="17" t="s">
        <v>11</v>
      </c>
      <c r="E1" s="17" t="s">
        <v>12</v>
      </c>
      <c r="F1" s="17" t="s">
        <v>13</v>
      </c>
      <c r="G1" s="17" t="s">
        <v>14</v>
      </c>
      <c r="H1" s="17" t="s">
        <v>15</v>
      </c>
      <c r="I1" s="17" t="s">
        <v>16</v>
      </c>
      <c r="J1" s="17" t="s">
        <v>17</v>
      </c>
      <c r="K1" s="17" t="s">
        <v>18</v>
      </c>
      <c r="L1" s="17" t="s">
        <v>19</v>
      </c>
      <c r="M1" s="17" t="s">
        <v>20</v>
      </c>
      <c r="N1" s="17" t="s">
        <v>21</v>
      </c>
      <c r="O1" s="17" t="s">
        <v>22</v>
      </c>
      <c r="P1" s="16" t="s">
        <v>23</v>
      </c>
      <c r="Q1" s="17" t="s">
        <v>24</v>
      </c>
      <c r="R1" s="17" t="s">
        <v>25</v>
      </c>
      <c r="S1" s="17" t="s">
        <v>26</v>
      </c>
      <c r="T1" s="17" t="s">
        <v>27</v>
      </c>
      <c r="U1" s="17" t="s">
        <v>28</v>
      </c>
      <c r="V1" s="17" t="s">
        <v>29</v>
      </c>
      <c r="W1" s="17" t="s">
        <v>30</v>
      </c>
      <c r="X1" s="17" t="s">
        <v>31</v>
      </c>
      <c r="Y1" s="17" t="s">
        <v>32</v>
      </c>
      <c r="Z1" s="17" t="s">
        <v>33</v>
      </c>
      <c r="AA1" s="17" t="s">
        <v>34</v>
      </c>
      <c r="AB1" s="17" t="s">
        <v>35</v>
      </c>
      <c r="AC1" s="17" t="s">
        <v>36</v>
      </c>
      <c r="AD1" s="17" t="s">
        <v>37</v>
      </c>
      <c r="AE1" s="17" t="s">
        <v>38</v>
      </c>
      <c r="AF1" s="17" t="s">
        <v>39</v>
      </c>
      <c r="AG1" s="17" t="s">
        <v>40</v>
      </c>
      <c r="AH1" s="17" t="s">
        <v>41</v>
      </c>
      <c r="AI1" s="17" t="s">
        <v>42</v>
      </c>
      <c r="AJ1" s="17" t="s">
        <v>43</v>
      </c>
      <c r="AK1" s="17" t="s">
        <v>44</v>
      </c>
      <c r="AL1" s="17" t="s">
        <v>45</v>
      </c>
      <c r="AM1" s="17" t="s">
        <v>46</v>
      </c>
      <c r="AN1" s="17" t="s">
        <v>47</v>
      </c>
      <c r="AO1" s="17" t="s">
        <v>48</v>
      </c>
      <c r="AP1" s="17" t="s">
        <v>49</v>
      </c>
      <c r="AQ1" s="17" t="s">
        <v>50</v>
      </c>
      <c r="AR1" s="17" t="s">
        <v>51</v>
      </c>
      <c r="AS1" s="17" t="s">
        <v>52</v>
      </c>
    </row>
    <row r="2" spans="1:45" ht="42" customHeight="1" x14ac:dyDescent="0.3">
      <c r="A2" s="1" t="e">
        <f t="shared" ref="A2:A8" si="0">Company</f>
        <v>#REF!</v>
      </c>
      <c r="B2" s="5" t="e">
        <f t="shared" ref="B2:B8" si="1">Effectivity_Date</f>
        <v>#REF!</v>
      </c>
      <c r="C2" s="15" t="s">
        <v>1974</v>
      </c>
      <c r="D2" s="7" t="s">
        <v>1975</v>
      </c>
      <c r="E2" s="7" t="s">
        <v>55</v>
      </c>
      <c r="F2" s="32">
        <v>2500</v>
      </c>
      <c r="G2" s="7"/>
      <c r="H2" s="7"/>
      <c r="I2" s="7"/>
      <c r="J2" s="7"/>
      <c r="K2" s="7"/>
      <c r="L2" s="7"/>
      <c r="M2" s="7"/>
      <c r="N2" s="1" t="s">
        <v>56</v>
      </c>
      <c r="O2" s="7" t="e">
        <f t="shared" ref="O2:O8" si="2">Currency</f>
        <v>#REF!</v>
      </c>
      <c r="P2" s="30"/>
      <c r="Q2" s="1" t="e">
        <f t="shared" ref="Q2:Q8" si="3">WeightUOM</f>
        <v>#REF!</v>
      </c>
      <c r="R2" s="7"/>
      <c r="S2" s="7" t="str">
        <f>Table131115[[#This Row],[Short Description]]</f>
        <v>Crowd Mics ATOM</v>
      </c>
      <c r="T2" s="7" t="s">
        <v>1976</v>
      </c>
      <c r="U2" s="7" t="s">
        <v>1977</v>
      </c>
      <c r="V2" s="7" t="s">
        <v>59</v>
      </c>
      <c r="W2" s="7" t="e">
        <f t="shared" ref="W2:W8" si="4">NotForSale</f>
        <v>#REF!</v>
      </c>
      <c r="X2" s="7" t="e">
        <f t="shared" ref="X2:X8" si="5">ItemStatus</f>
        <v>#REF!</v>
      </c>
      <c r="Y2" s="7" t="s">
        <v>1978</v>
      </c>
      <c r="Z2" s="7"/>
      <c r="AA2" s="7"/>
      <c r="AB2" s="7" t="s">
        <v>61</v>
      </c>
      <c r="AC2" s="1" t="s">
        <v>1979</v>
      </c>
      <c r="AD2" s="8">
        <f>Table131115[[#This Row],[US MSRP]]</f>
        <v>2500</v>
      </c>
      <c r="AE2" s="7"/>
      <c r="AF2" s="7"/>
      <c r="AG2" s="7"/>
      <c r="AH2" s="7"/>
      <c r="AI2" s="7" t="e">
        <f t="shared" ref="AI2:AI8" si="6">FOB</f>
        <v>#REF!</v>
      </c>
      <c r="AJ2" s="7" t="e">
        <f t="shared" ref="AJ2:AJ8" si="7">Freight</f>
        <v>#REF!</v>
      </c>
      <c r="AK2" s="7" t="e">
        <f t="shared" ref="AK2:AK8" si="8">DropShip</f>
        <v>#REF!</v>
      </c>
      <c r="AL2" s="1" t="e">
        <f t="shared" ref="AL2:AL8" si="9">EnergyStar</f>
        <v>#REF!</v>
      </c>
      <c r="AM2" s="1" t="s">
        <v>56</v>
      </c>
      <c r="AN2" s="1" t="s">
        <v>63</v>
      </c>
      <c r="AO2" s="52" t="e">
        <f t="shared" ref="AO2:AO8" si="10">URL</f>
        <v>#REF!</v>
      </c>
      <c r="AP2" s="7" t="str">
        <f>Table131115[[#This Row],[Manufacturer''s Category]]</f>
        <v>Crowd Mics</v>
      </c>
      <c r="AQ2" s="7"/>
      <c r="AR2" s="7" t="e">
        <f t="shared" ref="AR2:AR8" si="11">InfoComm_Number</f>
        <v>#REF!</v>
      </c>
      <c r="AS2" s="10"/>
    </row>
    <row r="3" spans="1:45" ht="42" customHeight="1" x14ac:dyDescent="0.3">
      <c r="A3" s="1" t="e">
        <f t="shared" si="0"/>
        <v>#REF!</v>
      </c>
      <c r="B3" s="5" t="e">
        <f t="shared" si="1"/>
        <v>#REF!</v>
      </c>
      <c r="C3" s="15" t="s">
        <v>1980</v>
      </c>
      <c r="D3" s="7" t="s">
        <v>1981</v>
      </c>
      <c r="E3" s="7" t="s">
        <v>55</v>
      </c>
      <c r="F3" s="53">
        <v>1980</v>
      </c>
      <c r="G3" s="7"/>
      <c r="H3" s="7"/>
      <c r="I3" s="7"/>
      <c r="J3" s="7"/>
      <c r="K3" s="7"/>
      <c r="L3" s="7"/>
      <c r="M3" s="7"/>
      <c r="N3" s="1" t="s">
        <v>75</v>
      </c>
      <c r="O3" s="7" t="e">
        <f t="shared" si="2"/>
        <v>#REF!</v>
      </c>
      <c r="P3" s="40" t="s">
        <v>1982</v>
      </c>
      <c r="Q3" s="1" t="e">
        <f t="shared" si="3"/>
        <v>#REF!</v>
      </c>
      <c r="R3" s="7"/>
      <c r="S3" s="7" t="str">
        <f>Table131115[[#This Row],[Short Description]]</f>
        <v>Crowd Mics Online - Device License (annual)</v>
      </c>
      <c r="T3" s="7" t="s">
        <v>1983</v>
      </c>
      <c r="U3" s="7" t="s">
        <v>1977</v>
      </c>
      <c r="V3" s="7" t="s">
        <v>3</v>
      </c>
      <c r="W3" s="7" t="e">
        <f t="shared" si="4"/>
        <v>#REF!</v>
      </c>
      <c r="X3" s="7" t="e">
        <f t="shared" si="5"/>
        <v>#REF!</v>
      </c>
      <c r="Y3" s="7" t="s">
        <v>1978</v>
      </c>
      <c r="Z3" s="7"/>
      <c r="AA3" s="7"/>
      <c r="AB3" s="7" t="s">
        <v>61</v>
      </c>
      <c r="AC3" s="1"/>
      <c r="AD3" s="8">
        <f>Table131115[[#This Row],[US MSRP]]</f>
        <v>1980</v>
      </c>
      <c r="AE3" s="7"/>
      <c r="AF3" s="7"/>
      <c r="AG3" s="7"/>
      <c r="AH3" s="7"/>
      <c r="AI3" s="7" t="e">
        <f t="shared" si="6"/>
        <v>#REF!</v>
      </c>
      <c r="AJ3" s="7" t="e">
        <f t="shared" si="7"/>
        <v>#REF!</v>
      </c>
      <c r="AK3" s="7" t="e">
        <f t="shared" si="8"/>
        <v>#REF!</v>
      </c>
      <c r="AL3" s="1" t="e">
        <f t="shared" si="9"/>
        <v>#REF!</v>
      </c>
      <c r="AM3" s="1" t="s">
        <v>56</v>
      </c>
      <c r="AN3" s="1" t="s">
        <v>63</v>
      </c>
      <c r="AO3" s="52" t="e">
        <f t="shared" si="10"/>
        <v>#REF!</v>
      </c>
      <c r="AP3" s="7" t="str">
        <f>Table131115[[#This Row],[Manufacturer''s Category]]</f>
        <v>Crowd Mics</v>
      </c>
      <c r="AQ3" s="7"/>
      <c r="AR3" s="7" t="e">
        <f t="shared" si="11"/>
        <v>#REF!</v>
      </c>
      <c r="AS3" s="10"/>
    </row>
    <row r="4" spans="1:45" ht="42" customHeight="1" x14ac:dyDescent="0.3">
      <c r="A4" s="1" t="e">
        <f t="shared" si="0"/>
        <v>#REF!</v>
      </c>
      <c r="B4" s="5" t="e">
        <f t="shared" si="1"/>
        <v>#REF!</v>
      </c>
      <c r="C4" s="15" t="s">
        <v>1984</v>
      </c>
      <c r="D4" s="7" t="s">
        <v>1985</v>
      </c>
      <c r="E4" s="7" t="s">
        <v>55</v>
      </c>
      <c r="F4" s="53">
        <v>220</v>
      </c>
      <c r="G4" s="7"/>
      <c r="H4" s="7"/>
      <c r="I4" s="7"/>
      <c r="J4" s="7"/>
      <c r="K4" s="7"/>
      <c r="L4" s="7"/>
      <c r="M4" s="7"/>
      <c r="N4" s="1" t="s">
        <v>75</v>
      </c>
      <c r="O4" s="7" t="e">
        <f t="shared" si="2"/>
        <v>#REF!</v>
      </c>
      <c r="P4" s="40" t="s">
        <v>1982</v>
      </c>
      <c r="Q4" s="1" t="e">
        <f t="shared" si="3"/>
        <v>#REF!</v>
      </c>
      <c r="R4" s="7"/>
      <c r="S4" s="7" t="str">
        <f>Table131115[[#This Row],[Short Description]]</f>
        <v>Crowd Mics Online - Device License (monthly)</v>
      </c>
      <c r="T4" s="7" t="s">
        <v>1986</v>
      </c>
      <c r="U4" s="7" t="s">
        <v>1977</v>
      </c>
      <c r="V4" s="7" t="s">
        <v>3</v>
      </c>
      <c r="W4" s="7" t="e">
        <f t="shared" si="4"/>
        <v>#REF!</v>
      </c>
      <c r="X4" s="7" t="e">
        <f t="shared" si="5"/>
        <v>#REF!</v>
      </c>
      <c r="Y4" s="7" t="s">
        <v>1978</v>
      </c>
      <c r="Z4" s="7"/>
      <c r="AA4" s="7"/>
      <c r="AB4" s="7" t="s">
        <v>61</v>
      </c>
      <c r="AC4" s="1"/>
      <c r="AD4" s="8">
        <f>Table131115[[#This Row],[US MSRP]]</f>
        <v>220</v>
      </c>
      <c r="AE4" s="7"/>
      <c r="AF4" s="7"/>
      <c r="AG4" s="7"/>
      <c r="AH4" s="7"/>
      <c r="AI4" s="7" t="e">
        <f t="shared" si="6"/>
        <v>#REF!</v>
      </c>
      <c r="AJ4" s="7" t="e">
        <f t="shared" si="7"/>
        <v>#REF!</v>
      </c>
      <c r="AK4" s="7" t="e">
        <f t="shared" si="8"/>
        <v>#REF!</v>
      </c>
      <c r="AL4" s="1" t="e">
        <f t="shared" si="9"/>
        <v>#REF!</v>
      </c>
      <c r="AM4" s="1" t="s">
        <v>56</v>
      </c>
      <c r="AN4" s="1" t="s">
        <v>63</v>
      </c>
      <c r="AO4" s="52" t="e">
        <f t="shared" si="10"/>
        <v>#REF!</v>
      </c>
      <c r="AP4" s="7" t="str">
        <f>Table131115[[#This Row],[Manufacturer''s Category]]</f>
        <v>Crowd Mics</v>
      </c>
      <c r="AQ4" s="7"/>
      <c r="AR4" s="7" t="e">
        <f t="shared" si="11"/>
        <v>#REF!</v>
      </c>
      <c r="AS4" s="10"/>
    </row>
    <row r="5" spans="1:45" ht="42" customHeight="1" x14ac:dyDescent="0.3">
      <c r="A5" s="1" t="e">
        <f t="shared" si="0"/>
        <v>#REF!</v>
      </c>
      <c r="B5" s="5" t="e">
        <f t="shared" si="1"/>
        <v>#REF!</v>
      </c>
      <c r="C5" s="15" t="s">
        <v>1987</v>
      </c>
      <c r="D5" s="7" t="s">
        <v>1988</v>
      </c>
      <c r="E5" s="7" t="s">
        <v>55</v>
      </c>
      <c r="F5" s="32" t="s">
        <v>842</v>
      </c>
      <c r="G5" s="7"/>
      <c r="H5" s="7"/>
      <c r="I5" s="7"/>
      <c r="J5" s="7"/>
      <c r="K5" s="7"/>
      <c r="L5" s="7"/>
      <c r="M5" s="7"/>
      <c r="N5" s="1" t="s">
        <v>75</v>
      </c>
      <c r="O5" s="7" t="e">
        <f t="shared" si="2"/>
        <v>#REF!</v>
      </c>
      <c r="P5" s="40" t="s">
        <v>1982</v>
      </c>
      <c r="Q5" s="1" t="e">
        <f t="shared" si="3"/>
        <v>#REF!</v>
      </c>
      <c r="R5" s="7"/>
      <c r="S5" s="7" t="str">
        <f>Table131115[[#This Row],[Short Description]]</f>
        <v>Crowd Mics Online - Enterprise License</v>
      </c>
      <c r="T5" s="7" t="s">
        <v>1989</v>
      </c>
      <c r="U5" s="7" t="s">
        <v>1977</v>
      </c>
      <c r="V5" s="7" t="s">
        <v>3</v>
      </c>
      <c r="W5" s="7" t="e">
        <f t="shared" si="4"/>
        <v>#REF!</v>
      </c>
      <c r="X5" s="7" t="e">
        <f t="shared" si="5"/>
        <v>#REF!</v>
      </c>
      <c r="Y5" s="7" t="s">
        <v>1978</v>
      </c>
      <c r="Z5" s="7"/>
      <c r="AA5" s="7"/>
      <c r="AB5" s="7" t="s">
        <v>61</v>
      </c>
      <c r="AC5" s="1"/>
      <c r="AD5" s="32" t="str">
        <f>Table131115[[#This Row],[US MSRP]]</f>
        <v>CALL FOR QUOTE</v>
      </c>
      <c r="AE5" s="7"/>
      <c r="AF5" s="7"/>
      <c r="AG5" s="7"/>
      <c r="AH5" s="7"/>
      <c r="AI5" s="7" t="e">
        <f t="shared" si="6"/>
        <v>#REF!</v>
      </c>
      <c r="AJ5" s="7" t="e">
        <f t="shared" si="7"/>
        <v>#REF!</v>
      </c>
      <c r="AK5" s="7" t="e">
        <f t="shared" si="8"/>
        <v>#REF!</v>
      </c>
      <c r="AL5" s="1" t="e">
        <f t="shared" si="9"/>
        <v>#REF!</v>
      </c>
      <c r="AM5" s="1" t="s">
        <v>56</v>
      </c>
      <c r="AN5" s="1" t="s">
        <v>63</v>
      </c>
      <c r="AO5" s="52" t="e">
        <f t="shared" si="10"/>
        <v>#REF!</v>
      </c>
      <c r="AP5" s="7" t="str">
        <f>Table131115[[#This Row],[Manufacturer''s Category]]</f>
        <v>Crowd Mics</v>
      </c>
      <c r="AQ5" s="7"/>
      <c r="AR5" s="7" t="e">
        <f t="shared" si="11"/>
        <v>#REF!</v>
      </c>
      <c r="AS5" s="10"/>
    </row>
    <row r="6" spans="1:45" ht="42" customHeight="1" x14ac:dyDescent="0.3">
      <c r="A6" s="1" t="e">
        <f t="shared" si="0"/>
        <v>#REF!</v>
      </c>
      <c r="B6" s="5" t="e">
        <f t="shared" si="1"/>
        <v>#REF!</v>
      </c>
      <c r="C6" s="15" t="s">
        <v>1990</v>
      </c>
      <c r="D6" s="7" t="s">
        <v>1991</v>
      </c>
      <c r="E6" s="7" t="s">
        <v>55</v>
      </c>
      <c r="F6" s="53">
        <v>2700</v>
      </c>
      <c r="G6" s="7"/>
      <c r="H6" s="7"/>
      <c r="I6" s="7"/>
      <c r="J6" s="7"/>
      <c r="K6" s="7"/>
      <c r="L6" s="7"/>
      <c r="M6" s="7"/>
      <c r="N6" s="1" t="s">
        <v>75</v>
      </c>
      <c r="O6" s="7" t="e">
        <f t="shared" si="2"/>
        <v>#REF!</v>
      </c>
      <c r="P6" s="40" t="s">
        <v>1982</v>
      </c>
      <c r="Q6" s="1" t="e">
        <f t="shared" si="3"/>
        <v>#REF!</v>
      </c>
      <c r="R6" s="7"/>
      <c r="S6" s="7" t="str">
        <f>Table131115[[#This Row],[Short Description]]</f>
        <v>Crowd Mics Online - Floating License (annual)</v>
      </c>
      <c r="T6" s="7" t="s">
        <v>1992</v>
      </c>
      <c r="U6" s="7" t="s">
        <v>1977</v>
      </c>
      <c r="V6" s="7" t="s">
        <v>3</v>
      </c>
      <c r="W6" s="7" t="e">
        <f t="shared" si="4"/>
        <v>#REF!</v>
      </c>
      <c r="X6" s="7" t="e">
        <f t="shared" si="5"/>
        <v>#REF!</v>
      </c>
      <c r="Y6" s="7" t="s">
        <v>1978</v>
      </c>
      <c r="Z6" s="7"/>
      <c r="AA6" s="7"/>
      <c r="AB6" s="7" t="s">
        <v>61</v>
      </c>
      <c r="AC6" s="1"/>
      <c r="AD6" s="8">
        <f>Table131115[[#This Row],[US MSRP]]</f>
        <v>2700</v>
      </c>
      <c r="AE6" s="7"/>
      <c r="AF6" s="7"/>
      <c r="AG6" s="7"/>
      <c r="AH6" s="7"/>
      <c r="AI6" s="7" t="e">
        <f t="shared" si="6"/>
        <v>#REF!</v>
      </c>
      <c r="AJ6" s="7" t="e">
        <f t="shared" si="7"/>
        <v>#REF!</v>
      </c>
      <c r="AK6" s="7" t="e">
        <f t="shared" si="8"/>
        <v>#REF!</v>
      </c>
      <c r="AL6" s="1" t="e">
        <f t="shared" si="9"/>
        <v>#REF!</v>
      </c>
      <c r="AM6" s="1" t="s">
        <v>56</v>
      </c>
      <c r="AN6" s="1" t="s">
        <v>63</v>
      </c>
      <c r="AO6" s="52" t="e">
        <f t="shared" si="10"/>
        <v>#REF!</v>
      </c>
      <c r="AP6" s="7" t="str">
        <f>Table131115[[#This Row],[Manufacturer''s Category]]</f>
        <v>Crowd Mics</v>
      </c>
      <c r="AQ6" s="7"/>
      <c r="AR6" s="7" t="e">
        <f t="shared" si="11"/>
        <v>#REF!</v>
      </c>
      <c r="AS6" s="10"/>
    </row>
    <row r="7" spans="1:45" ht="42" customHeight="1" x14ac:dyDescent="0.3">
      <c r="A7" s="1" t="e">
        <f t="shared" si="0"/>
        <v>#REF!</v>
      </c>
      <c r="B7" s="5" t="e">
        <f t="shared" si="1"/>
        <v>#REF!</v>
      </c>
      <c r="C7" s="15" t="s">
        <v>1993</v>
      </c>
      <c r="D7" s="7" t="s">
        <v>1994</v>
      </c>
      <c r="E7" s="7" t="s">
        <v>55</v>
      </c>
      <c r="F7" s="53">
        <v>280</v>
      </c>
      <c r="G7" s="7"/>
      <c r="H7" s="7"/>
      <c r="I7" s="7"/>
      <c r="J7" s="7"/>
      <c r="K7" s="7"/>
      <c r="L7" s="7"/>
      <c r="M7" s="7"/>
      <c r="N7" s="1" t="s">
        <v>75</v>
      </c>
      <c r="O7" s="7" t="e">
        <f t="shared" si="2"/>
        <v>#REF!</v>
      </c>
      <c r="P7" s="40" t="s">
        <v>1982</v>
      </c>
      <c r="Q7" s="1" t="e">
        <f t="shared" si="3"/>
        <v>#REF!</v>
      </c>
      <c r="R7" s="7"/>
      <c r="S7" s="7" t="str">
        <f>Table131115[[#This Row],[Short Description]]</f>
        <v>Crowd Mics Online - Floating License (monthly)</v>
      </c>
      <c r="T7" s="7" t="s">
        <v>1995</v>
      </c>
      <c r="U7" s="7" t="s">
        <v>1977</v>
      </c>
      <c r="V7" s="7" t="s">
        <v>3</v>
      </c>
      <c r="W7" s="7" t="e">
        <f t="shared" si="4"/>
        <v>#REF!</v>
      </c>
      <c r="X7" s="7" t="e">
        <f t="shared" si="5"/>
        <v>#REF!</v>
      </c>
      <c r="Y7" s="7" t="s">
        <v>1978</v>
      </c>
      <c r="Z7" s="7"/>
      <c r="AA7" s="7"/>
      <c r="AB7" s="7" t="s">
        <v>61</v>
      </c>
      <c r="AC7" s="1"/>
      <c r="AD7" s="8">
        <f>Table131115[[#This Row],[US MSRP]]</f>
        <v>280</v>
      </c>
      <c r="AE7" s="7"/>
      <c r="AF7" s="7"/>
      <c r="AG7" s="7"/>
      <c r="AH7" s="7"/>
      <c r="AI7" s="7" t="e">
        <f t="shared" si="6"/>
        <v>#REF!</v>
      </c>
      <c r="AJ7" s="7" t="e">
        <f t="shared" si="7"/>
        <v>#REF!</v>
      </c>
      <c r="AK7" s="7" t="e">
        <f t="shared" si="8"/>
        <v>#REF!</v>
      </c>
      <c r="AL7" s="1" t="e">
        <f t="shared" si="9"/>
        <v>#REF!</v>
      </c>
      <c r="AM7" s="1" t="s">
        <v>56</v>
      </c>
      <c r="AN7" s="1" t="s">
        <v>63</v>
      </c>
      <c r="AO7" s="52" t="e">
        <f t="shared" si="10"/>
        <v>#REF!</v>
      </c>
      <c r="AP7" s="7" t="str">
        <f>Table131115[[#This Row],[Manufacturer''s Category]]</f>
        <v>Crowd Mics</v>
      </c>
      <c r="AQ7" s="7"/>
      <c r="AR7" s="7" t="e">
        <f t="shared" si="11"/>
        <v>#REF!</v>
      </c>
      <c r="AS7" s="10"/>
    </row>
    <row r="8" spans="1:45" ht="42" customHeight="1" x14ac:dyDescent="0.3">
      <c r="A8" s="1" t="e">
        <f t="shared" si="0"/>
        <v>#REF!</v>
      </c>
      <c r="B8" s="5" t="e">
        <f t="shared" si="1"/>
        <v>#REF!</v>
      </c>
      <c r="C8" s="27" t="s">
        <v>1996</v>
      </c>
      <c r="D8" s="12" t="s">
        <v>1997</v>
      </c>
      <c r="E8" s="12" t="s">
        <v>55</v>
      </c>
      <c r="F8" s="54">
        <v>110</v>
      </c>
      <c r="G8" s="12"/>
      <c r="H8" s="12"/>
      <c r="I8" s="12"/>
      <c r="J8" s="12"/>
      <c r="K8" s="12"/>
      <c r="L8" s="12"/>
      <c r="M8" s="12"/>
      <c r="N8" s="1" t="s">
        <v>75</v>
      </c>
      <c r="O8" s="7" t="e">
        <f t="shared" si="2"/>
        <v>#REF!</v>
      </c>
      <c r="P8" s="41" t="s">
        <v>1982</v>
      </c>
      <c r="Q8" s="1" t="e">
        <f t="shared" si="3"/>
        <v>#REF!</v>
      </c>
      <c r="R8" s="12"/>
      <c r="S8" s="7" t="str">
        <f>Table131115[[#This Row],[Short Description]]</f>
        <v>Crowd Mics Online - Single Use License</v>
      </c>
      <c r="T8" s="12" t="s">
        <v>1998</v>
      </c>
      <c r="U8" s="12" t="s">
        <v>1977</v>
      </c>
      <c r="V8" s="12" t="s">
        <v>3</v>
      </c>
      <c r="W8" s="7" t="e">
        <f t="shared" si="4"/>
        <v>#REF!</v>
      </c>
      <c r="X8" s="7" t="e">
        <f t="shared" si="5"/>
        <v>#REF!</v>
      </c>
      <c r="Y8" s="12" t="s">
        <v>1978</v>
      </c>
      <c r="Z8" s="12"/>
      <c r="AA8" s="12"/>
      <c r="AB8" s="12" t="s">
        <v>61</v>
      </c>
      <c r="AC8" s="1"/>
      <c r="AD8" s="28">
        <f>Table131115[[#This Row],[US MSRP]]</f>
        <v>110</v>
      </c>
      <c r="AE8" s="12"/>
      <c r="AF8" s="12"/>
      <c r="AG8" s="12"/>
      <c r="AH8" s="12"/>
      <c r="AI8" s="7" t="e">
        <f t="shared" si="6"/>
        <v>#REF!</v>
      </c>
      <c r="AJ8" s="7" t="e">
        <f t="shared" si="7"/>
        <v>#REF!</v>
      </c>
      <c r="AK8" s="7" t="e">
        <f t="shared" si="8"/>
        <v>#REF!</v>
      </c>
      <c r="AL8" s="1" t="e">
        <f t="shared" si="9"/>
        <v>#REF!</v>
      </c>
      <c r="AM8" s="1" t="s">
        <v>56</v>
      </c>
      <c r="AN8" s="1" t="s">
        <v>63</v>
      </c>
      <c r="AO8" s="52" t="e">
        <f t="shared" si="10"/>
        <v>#REF!</v>
      </c>
      <c r="AP8" s="7" t="str">
        <f>Table131115[[#This Row],[Manufacturer''s Category]]</f>
        <v>Crowd Mics</v>
      </c>
      <c r="AQ8" s="12"/>
      <c r="AR8" s="7" t="e">
        <f t="shared" si="11"/>
        <v>#REF!</v>
      </c>
      <c r="AS8" s="14"/>
    </row>
  </sheetData>
  <conditionalFormatting sqref="C2:C8">
    <cfRule type="duplicateValues" dxfId="29" priority="1"/>
    <cfRule type="duplicateValues" dxfId="28" priority="2"/>
  </conditionalFormatting>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6D3B-60AA-4690-ADB9-9354C532440F}">
  <dimension ref="A1:AJ168"/>
  <sheetViews>
    <sheetView workbookViewId="0">
      <pane xSplit="4" ySplit="1" topLeftCell="E2" activePane="bottomRight" state="frozen"/>
      <selection pane="topRight" activeCell="E1" sqref="E1"/>
      <selection pane="bottomLeft" activeCell="A2" sqref="A2"/>
      <selection pane="bottomRight" activeCell="J6" sqref="J6"/>
    </sheetView>
  </sheetViews>
  <sheetFormatPr defaultRowHeight="13.2" x14ac:dyDescent="0.25"/>
  <cols>
    <col min="1" max="1" width="17.5546875" customWidth="1"/>
    <col min="2" max="2" width="19.5546875" customWidth="1"/>
    <col min="3" max="3" width="15.5546875" customWidth="1"/>
    <col min="4" max="4" width="29.5546875" customWidth="1"/>
    <col min="5" max="5" width="11.109375" customWidth="1"/>
    <col min="6" max="6" width="14" customWidth="1"/>
    <col min="7" max="7" width="14.88671875" hidden="1" customWidth="1"/>
    <col min="8" max="8" width="13.6640625" hidden="1" customWidth="1"/>
    <col min="9" max="9" width="12.5546875" hidden="1" customWidth="1"/>
    <col min="10" max="10" width="25.88671875" customWidth="1"/>
    <col min="11" max="11" width="56.5546875" customWidth="1"/>
    <col min="12" max="12" width="27.88671875" customWidth="1"/>
    <col min="13" max="13" width="10.6640625" customWidth="1"/>
    <col min="14" max="14" width="14" customWidth="1"/>
    <col min="15" max="15" width="10.109375" customWidth="1"/>
    <col min="16" max="16" width="16.109375" customWidth="1"/>
    <col min="17" max="17" width="19" customWidth="1"/>
    <col min="18" max="18" width="19.44140625" customWidth="1"/>
    <col min="19" max="19" width="26.88671875" customWidth="1"/>
    <col min="20" max="20" width="25.44140625" customWidth="1"/>
    <col min="21" max="21" width="19.88671875" customWidth="1"/>
    <col min="22" max="22" width="11.109375" customWidth="1"/>
    <col min="23" max="23" width="10.88671875" customWidth="1"/>
    <col min="24" max="24" width="13.44140625" customWidth="1"/>
    <col min="25" max="25" width="10.109375" customWidth="1"/>
    <col min="26" max="26" width="16.5546875" customWidth="1"/>
    <col min="27" max="27" width="17.44140625" customWidth="1"/>
    <col min="28" max="28" width="11.88671875" customWidth="1"/>
    <col min="29" max="29" width="15.5546875" customWidth="1"/>
    <col min="30" max="30" width="22" customWidth="1"/>
    <col min="31" max="31" width="14.88671875" customWidth="1"/>
    <col min="32" max="32" width="23.44140625" customWidth="1"/>
    <col min="33" max="33" width="17.109375" customWidth="1"/>
    <col min="34" max="34" width="15.33203125" customWidth="1"/>
    <col min="35" max="35" width="21" customWidth="1"/>
    <col min="36" max="36" width="74.5546875" customWidth="1"/>
  </cols>
  <sheetData>
    <row r="1" spans="1:36" ht="31.2" x14ac:dyDescent="0.3">
      <c r="A1" s="17" t="s">
        <v>8</v>
      </c>
      <c r="B1" s="17" t="s">
        <v>9</v>
      </c>
      <c r="C1" s="18" t="s">
        <v>10</v>
      </c>
      <c r="D1" s="17" t="s">
        <v>11</v>
      </c>
      <c r="E1" s="17" t="s">
        <v>12</v>
      </c>
      <c r="F1" s="17" t="s">
        <v>13</v>
      </c>
      <c r="G1" s="16" t="s">
        <v>23</v>
      </c>
      <c r="H1" s="17" t="s">
        <v>24</v>
      </c>
      <c r="I1" s="17" t="s">
        <v>25</v>
      </c>
      <c r="J1" s="17" t="s">
        <v>26</v>
      </c>
      <c r="K1" s="17" t="s">
        <v>27</v>
      </c>
      <c r="L1" s="17" t="s">
        <v>28</v>
      </c>
      <c r="M1" s="17" t="s">
        <v>29</v>
      </c>
      <c r="N1" s="17" t="s">
        <v>30</v>
      </c>
      <c r="O1" s="17" t="s">
        <v>31</v>
      </c>
      <c r="P1" s="17" t="s">
        <v>32</v>
      </c>
      <c r="Q1" s="17" t="s">
        <v>33</v>
      </c>
      <c r="R1" s="17" t="s">
        <v>34</v>
      </c>
      <c r="S1" s="17" t="s">
        <v>35</v>
      </c>
      <c r="T1" s="17" t="s">
        <v>36</v>
      </c>
      <c r="U1" s="17" t="s">
        <v>37</v>
      </c>
      <c r="V1" s="17" t="s">
        <v>38</v>
      </c>
      <c r="W1" s="17" t="s">
        <v>39</v>
      </c>
      <c r="X1" s="17" t="s">
        <v>40</v>
      </c>
      <c r="Y1" s="17" t="s">
        <v>41</v>
      </c>
      <c r="Z1" s="17" t="s">
        <v>42</v>
      </c>
      <c r="AA1" s="17" t="s">
        <v>43</v>
      </c>
      <c r="AB1" s="17" t="s">
        <v>44</v>
      </c>
      <c r="AC1" s="17" t="s">
        <v>45</v>
      </c>
      <c r="AD1" s="17" t="s">
        <v>46</v>
      </c>
      <c r="AE1" s="17" t="s">
        <v>47</v>
      </c>
      <c r="AF1" s="17" t="s">
        <v>48</v>
      </c>
      <c r="AG1" s="17" t="s">
        <v>49</v>
      </c>
      <c r="AH1" s="17" t="s">
        <v>50</v>
      </c>
      <c r="AI1" s="17" t="s">
        <v>51</v>
      </c>
      <c r="AJ1" s="17" t="s">
        <v>52</v>
      </c>
    </row>
    <row r="2" spans="1:36" ht="42" customHeight="1" x14ac:dyDescent="0.3">
      <c r="A2" s="1" t="e">
        <f t="shared" ref="A2:A24" si="0">Company</f>
        <v>#REF!</v>
      </c>
      <c r="B2" s="5" t="e">
        <f t="shared" ref="B2:B33" si="1">Effectivity_Date</f>
        <v>#REF!</v>
      </c>
      <c r="C2" s="45" t="s">
        <v>3521</v>
      </c>
      <c r="D2" s="46" t="s">
        <v>1999</v>
      </c>
      <c r="E2" s="1" t="s">
        <v>55</v>
      </c>
      <c r="F2" s="38">
        <v>96</v>
      </c>
      <c r="G2" s="4"/>
      <c r="H2" s="1" t="e">
        <f t="shared" ref="H2:H17" si="2">WeightUOM</f>
        <v>#REF!</v>
      </c>
      <c r="I2" s="1"/>
      <c r="J2" s="1" t="str">
        <f>Table148[[#This Row],[Short Description]]</f>
        <v>BPAK</v>
      </c>
      <c r="K2" s="1" t="s">
        <v>2000</v>
      </c>
      <c r="L2" s="1" t="s">
        <v>498</v>
      </c>
      <c r="M2" s="1" t="s">
        <v>3</v>
      </c>
      <c r="N2" s="1" t="e">
        <f t="shared" ref="N2:N17" si="3">NotForSale</f>
        <v>#REF!</v>
      </c>
      <c r="O2" s="1" t="e">
        <f t="shared" ref="O2:O17" si="4">ItemStatus</f>
        <v>#REF!</v>
      </c>
      <c r="P2" s="1" t="s">
        <v>394</v>
      </c>
      <c r="Q2" s="1"/>
      <c r="R2" s="1"/>
      <c r="S2" s="1"/>
      <c r="T2" s="1"/>
      <c r="U2" s="38">
        <f>Table148[[#This Row],[US MSRP]]</f>
        <v>96</v>
      </c>
      <c r="V2" s="1"/>
      <c r="W2" s="1"/>
      <c r="X2" s="1"/>
      <c r="Y2" s="1"/>
      <c r="Z2" s="1" t="e">
        <f t="shared" ref="Z2:Z17" si="5">FOB</f>
        <v>#REF!</v>
      </c>
      <c r="AA2" s="1" t="e">
        <f t="shared" ref="AA2:AA17" si="6">Freight</f>
        <v>#REF!</v>
      </c>
      <c r="AB2" s="1" t="e">
        <f t="shared" ref="AB2:AB17" si="7">DropShip</f>
        <v>#REF!</v>
      </c>
      <c r="AC2" s="1" t="e">
        <f t="shared" ref="AC2:AC17" si="8">EnergyStar</f>
        <v>#REF!</v>
      </c>
      <c r="AD2" s="1" t="s">
        <v>75</v>
      </c>
      <c r="AE2" s="1" t="s">
        <v>78</v>
      </c>
      <c r="AF2" s="11" t="e">
        <f t="shared" ref="AF2:AF17" si="9">URL</f>
        <v>#REF!</v>
      </c>
      <c r="AG2" s="1" t="str">
        <f>Table148[[#This Row],[Manufacturer''s Category]]</f>
        <v>Biamp</v>
      </c>
      <c r="AH2" s="1"/>
      <c r="AI2" s="1" t="e">
        <f t="shared" ref="AI2:AI17" si="10">InfoComm_Number</f>
        <v>#REF!</v>
      </c>
      <c r="AJ2" s="33"/>
    </row>
    <row r="3" spans="1:36" ht="42" customHeight="1" x14ac:dyDescent="0.3">
      <c r="A3" s="1" t="e">
        <f t="shared" si="0"/>
        <v>#REF!</v>
      </c>
      <c r="B3" s="5" t="e">
        <f t="shared" si="1"/>
        <v>#REF!</v>
      </c>
      <c r="C3" s="45" t="s">
        <v>2001</v>
      </c>
      <c r="D3" s="46" t="s">
        <v>2002</v>
      </c>
      <c r="E3" s="1" t="s">
        <v>55</v>
      </c>
      <c r="F3" s="38">
        <v>242</v>
      </c>
      <c r="G3" s="4"/>
      <c r="H3" s="1" t="e">
        <f t="shared" si="2"/>
        <v>#REF!</v>
      </c>
      <c r="I3" s="1"/>
      <c r="J3" s="1" t="str">
        <f>Table148[[#This Row],[Short Description]]</f>
        <v>CCA</v>
      </c>
      <c r="K3" s="1" t="s">
        <v>2003</v>
      </c>
      <c r="L3" s="1" t="s">
        <v>498</v>
      </c>
      <c r="M3" s="1" t="s">
        <v>3</v>
      </c>
      <c r="N3" s="1" t="e">
        <f t="shared" si="3"/>
        <v>#REF!</v>
      </c>
      <c r="O3" s="1" t="e">
        <f t="shared" si="4"/>
        <v>#REF!</v>
      </c>
      <c r="P3" s="1" t="s">
        <v>394</v>
      </c>
      <c r="Q3" s="1"/>
      <c r="R3" s="1"/>
      <c r="S3" s="1"/>
      <c r="T3" s="1"/>
      <c r="U3" s="38">
        <f>Table148[[#This Row],[US MSRP]]</f>
        <v>242</v>
      </c>
      <c r="V3" s="1"/>
      <c r="W3" s="1"/>
      <c r="X3" s="1"/>
      <c r="Y3" s="1"/>
      <c r="Z3" s="1" t="e">
        <f t="shared" si="5"/>
        <v>#REF!</v>
      </c>
      <c r="AA3" s="1" t="e">
        <f t="shared" si="6"/>
        <v>#REF!</v>
      </c>
      <c r="AB3" s="1" t="e">
        <f t="shared" si="7"/>
        <v>#REF!</v>
      </c>
      <c r="AC3" s="1" t="e">
        <f t="shared" si="8"/>
        <v>#REF!</v>
      </c>
      <c r="AD3" s="1" t="s">
        <v>75</v>
      </c>
      <c r="AE3" s="1" t="s">
        <v>78</v>
      </c>
      <c r="AF3" s="11" t="e">
        <f t="shared" si="9"/>
        <v>#REF!</v>
      </c>
      <c r="AG3" s="1" t="str">
        <f>Table148[[#This Row],[Manufacturer''s Category]]</f>
        <v>Biamp</v>
      </c>
      <c r="AH3" s="1"/>
      <c r="AI3" s="1" t="e">
        <f t="shared" si="10"/>
        <v>#REF!</v>
      </c>
      <c r="AJ3" s="33"/>
    </row>
    <row r="4" spans="1:36" ht="42" customHeight="1" x14ac:dyDescent="0.3">
      <c r="A4" s="1" t="e">
        <f t="shared" si="0"/>
        <v>#REF!</v>
      </c>
      <c r="B4" s="5" t="e">
        <f t="shared" si="1"/>
        <v>#REF!</v>
      </c>
      <c r="C4" s="45" t="s">
        <v>2018</v>
      </c>
      <c r="D4" s="46" t="s">
        <v>2019</v>
      </c>
      <c r="E4" s="1" t="s">
        <v>55</v>
      </c>
      <c r="F4" s="38">
        <v>160</v>
      </c>
      <c r="G4" s="3">
        <v>2.0499999999999998</v>
      </c>
      <c r="H4" s="1" t="e">
        <f t="shared" si="2"/>
        <v>#REF!</v>
      </c>
      <c r="I4" s="1"/>
      <c r="J4" s="1" t="str">
        <f>Table148[[#This Row],[Short Description]]</f>
        <v>CM20DTS</v>
      </c>
      <c r="K4" s="1" t="s">
        <v>2020</v>
      </c>
      <c r="L4" s="1" t="s">
        <v>2006</v>
      </c>
      <c r="M4" s="7" t="s">
        <v>59</v>
      </c>
      <c r="N4" s="1" t="e">
        <f t="shared" si="3"/>
        <v>#REF!</v>
      </c>
      <c r="O4" s="1" t="e">
        <f t="shared" si="4"/>
        <v>#REF!</v>
      </c>
      <c r="P4" s="1" t="s">
        <v>2007</v>
      </c>
      <c r="Q4" s="1"/>
      <c r="R4" s="1"/>
      <c r="S4" s="1"/>
      <c r="T4" s="1"/>
      <c r="U4" s="6">
        <f>Table148[[#This Row],[US MSRP]]</f>
        <v>160</v>
      </c>
      <c r="V4" s="1"/>
      <c r="W4" s="1"/>
      <c r="X4" s="1"/>
      <c r="Y4" s="1"/>
      <c r="Z4" s="1" t="e">
        <f t="shared" si="5"/>
        <v>#REF!</v>
      </c>
      <c r="AA4" s="1" t="e">
        <f t="shared" si="6"/>
        <v>#REF!</v>
      </c>
      <c r="AB4" s="1" t="e">
        <f t="shared" si="7"/>
        <v>#REF!</v>
      </c>
      <c r="AC4" s="1" t="e">
        <f t="shared" si="8"/>
        <v>#REF!</v>
      </c>
      <c r="AD4" s="1" t="s">
        <v>75</v>
      </c>
      <c r="AE4" s="1" t="s">
        <v>78</v>
      </c>
      <c r="AF4" s="11" t="e">
        <f t="shared" si="9"/>
        <v>#REF!</v>
      </c>
      <c r="AG4" s="1" t="str">
        <f>Table148[[#This Row],[Manufacturer''s Category]]</f>
        <v>Desono</v>
      </c>
      <c r="AH4" s="12"/>
      <c r="AI4" s="1" t="e">
        <f t="shared" si="10"/>
        <v>#REF!</v>
      </c>
      <c r="AJ4" s="1"/>
    </row>
    <row r="5" spans="1:36" ht="42" customHeight="1" x14ac:dyDescent="0.3">
      <c r="A5" s="1" t="e">
        <f t="shared" si="0"/>
        <v>#REF!</v>
      </c>
      <c r="B5" s="5" t="e">
        <f t="shared" si="1"/>
        <v>#REF!</v>
      </c>
      <c r="C5" s="49" t="s">
        <v>2021</v>
      </c>
      <c r="D5" s="46" t="s">
        <v>2022</v>
      </c>
      <c r="E5" s="1" t="s">
        <v>55</v>
      </c>
      <c r="F5" s="38">
        <v>172</v>
      </c>
      <c r="G5" s="3">
        <v>2.5</v>
      </c>
      <c r="H5" s="1" t="e">
        <f t="shared" si="2"/>
        <v>#REF!</v>
      </c>
      <c r="I5" s="1"/>
      <c r="J5" s="1" t="str">
        <f>Table148[[#This Row],[Short Description]]</f>
        <v>CM30DTD</v>
      </c>
      <c r="K5" s="1" t="s">
        <v>2023</v>
      </c>
      <c r="L5" s="1" t="s">
        <v>2006</v>
      </c>
      <c r="M5" s="7" t="s">
        <v>59</v>
      </c>
      <c r="N5" s="1" t="e">
        <f t="shared" si="3"/>
        <v>#REF!</v>
      </c>
      <c r="O5" s="1" t="e">
        <f t="shared" si="4"/>
        <v>#REF!</v>
      </c>
      <c r="P5" s="1" t="s">
        <v>2007</v>
      </c>
      <c r="Q5" s="1"/>
      <c r="R5" s="1"/>
      <c r="S5" s="1"/>
      <c r="T5" s="1"/>
      <c r="U5" s="6">
        <f>Table148[[#This Row],[US MSRP]]</f>
        <v>172</v>
      </c>
      <c r="V5" s="1"/>
      <c r="W5" s="1"/>
      <c r="X5" s="1"/>
      <c r="Y5" s="1"/>
      <c r="Z5" s="1" t="e">
        <f t="shared" si="5"/>
        <v>#REF!</v>
      </c>
      <c r="AA5" s="1" t="e">
        <f t="shared" si="6"/>
        <v>#REF!</v>
      </c>
      <c r="AB5" s="1" t="e">
        <f t="shared" si="7"/>
        <v>#REF!</v>
      </c>
      <c r="AC5" s="1" t="e">
        <f t="shared" si="8"/>
        <v>#REF!</v>
      </c>
      <c r="AD5" s="1" t="s">
        <v>75</v>
      </c>
      <c r="AE5" s="1" t="s">
        <v>78</v>
      </c>
      <c r="AF5" s="11" t="e">
        <f t="shared" si="9"/>
        <v>#REF!</v>
      </c>
      <c r="AG5" s="1" t="str">
        <f>Table148[[#This Row],[Manufacturer''s Category]]</f>
        <v>Desono</v>
      </c>
      <c r="AH5" s="12"/>
      <c r="AI5" s="1" t="e">
        <f t="shared" si="10"/>
        <v>#REF!</v>
      </c>
      <c r="AJ5" s="1"/>
    </row>
    <row r="6" spans="1:36" ht="42" customHeight="1" x14ac:dyDescent="0.3">
      <c r="A6" s="1" t="e">
        <f t="shared" si="0"/>
        <v>#REF!</v>
      </c>
      <c r="B6" s="5" t="e">
        <f t="shared" si="1"/>
        <v>#REF!</v>
      </c>
      <c r="C6" s="45" t="s">
        <v>2024</v>
      </c>
      <c r="D6" s="46" t="s">
        <v>2025</v>
      </c>
      <c r="E6" s="1" t="s">
        <v>55</v>
      </c>
      <c r="F6" s="38">
        <v>212</v>
      </c>
      <c r="G6" s="3">
        <v>4.01</v>
      </c>
      <c r="H6" s="1" t="e">
        <f t="shared" si="2"/>
        <v>#REF!</v>
      </c>
      <c r="I6" s="1"/>
      <c r="J6" s="1" t="str">
        <f>Table148[[#This Row],[Short Description]]</f>
        <v>CM60DTD</v>
      </c>
      <c r="K6" s="1" t="s">
        <v>2026</v>
      </c>
      <c r="L6" s="1" t="s">
        <v>2006</v>
      </c>
      <c r="M6" s="7" t="s">
        <v>59</v>
      </c>
      <c r="N6" s="1" t="e">
        <f t="shared" si="3"/>
        <v>#REF!</v>
      </c>
      <c r="O6" s="1" t="e">
        <f t="shared" si="4"/>
        <v>#REF!</v>
      </c>
      <c r="P6" s="1" t="s">
        <v>2007</v>
      </c>
      <c r="Q6" s="1"/>
      <c r="R6" s="1"/>
      <c r="S6" s="1"/>
      <c r="T6" s="1"/>
      <c r="U6" s="6">
        <f>Table148[[#This Row],[US MSRP]]</f>
        <v>212</v>
      </c>
      <c r="V6" s="1"/>
      <c r="W6" s="1"/>
      <c r="X6" s="1"/>
      <c r="Y6" s="1"/>
      <c r="Z6" s="1" t="e">
        <f t="shared" si="5"/>
        <v>#REF!</v>
      </c>
      <c r="AA6" s="1" t="e">
        <f t="shared" si="6"/>
        <v>#REF!</v>
      </c>
      <c r="AB6" s="1" t="e">
        <f t="shared" si="7"/>
        <v>#REF!</v>
      </c>
      <c r="AC6" s="1" t="e">
        <f t="shared" si="8"/>
        <v>#REF!</v>
      </c>
      <c r="AD6" s="1" t="s">
        <v>75</v>
      </c>
      <c r="AE6" s="1" t="s">
        <v>78</v>
      </c>
      <c r="AF6" s="11" t="e">
        <f t="shared" si="9"/>
        <v>#REF!</v>
      </c>
      <c r="AG6" s="1" t="str">
        <f>Table148[[#This Row],[Manufacturer''s Category]]</f>
        <v>Desono</v>
      </c>
      <c r="AH6" s="12"/>
      <c r="AI6" s="1" t="e">
        <f t="shared" si="10"/>
        <v>#REF!</v>
      </c>
      <c r="AJ6" s="1"/>
    </row>
    <row r="7" spans="1:36" ht="42" customHeight="1" x14ac:dyDescent="0.3">
      <c r="A7" s="1" t="e">
        <f t="shared" si="0"/>
        <v>#REF!</v>
      </c>
      <c r="B7" s="5" t="e">
        <f t="shared" si="1"/>
        <v>#REF!</v>
      </c>
      <c r="C7" s="45" t="s">
        <v>2027</v>
      </c>
      <c r="D7" s="46" t="s">
        <v>2028</v>
      </c>
      <c r="E7" s="1" t="s">
        <v>55</v>
      </c>
      <c r="F7" s="38">
        <v>110</v>
      </c>
      <c r="G7" s="4"/>
      <c r="H7" s="1" t="e">
        <f t="shared" si="2"/>
        <v>#REF!</v>
      </c>
      <c r="I7" s="1"/>
      <c r="J7" s="1" t="str">
        <f>Table148[[#This Row],[Short Description]]</f>
        <v>CMX-LG​-B</v>
      </c>
      <c r="K7" s="1" t="s">
        <v>2029</v>
      </c>
      <c r="L7" s="1" t="s">
        <v>599</v>
      </c>
      <c r="M7" s="7" t="s">
        <v>3</v>
      </c>
      <c r="N7" s="1" t="e">
        <f t="shared" si="3"/>
        <v>#REF!</v>
      </c>
      <c r="O7" s="1" t="e">
        <f t="shared" si="4"/>
        <v>#REF!</v>
      </c>
      <c r="P7" s="1" t="s">
        <v>2007</v>
      </c>
      <c r="Q7" s="1"/>
      <c r="R7" s="1"/>
      <c r="S7" s="1"/>
      <c r="T7" s="1"/>
      <c r="U7" s="38">
        <f>Table148[[#This Row],[US MSRP]]</f>
        <v>110</v>
      </c>
      <c r="V7" s="1"/>
      <c r="W7" s="1"/>
      <c r="X7" s="1"/>
      <c r="Y7" s="1"/>
      <c r="Z7" s="1" t="e">
        <f t="shared" si="5"/>
        <v>#REF!</v>
      </c>
      <c r="AA7" s="1" t="e">
        <f t="shared" si="6"/>
        <v>#REF!</v>
      </c>
      <c r="AB7" s="1" t="e">
        <f t="shared" si="7"/>
        <v>#REF!</v>
      </c>
      <c r="AC7" s="1" t="e">
        <f t="shared" si="8"/>
        <v>#REF!</v>
      </c>
      <c r="AD7" s="1" t="s">
        <v>75</v>
      </c>
      <c r="AE7" s="1" t="s">
        <v>78</v>
      </c>
      <c r="AF7" s="11" t="e">
        <f t="shared" si="9"/>
        <v>#REF!</v>
      </c>
      <c r="AG7" s="1" t="str">
        <f>Table148[[#This Row],[Manufacturer''s Category]]</f>
        <v>Desono</v>
      </c>
      <c r="AH7" s="12"/>
      <c r="AI7" s="1" t="e">
        <f t="shared" si="10"/>
        <v>#REF!</v>
      </c>
      <c r="AJ7" s="1"/>
    </row>
    <row r="8" spans="1:36" ht="42" customHeight="1" x14ac:dyDescent="0.3">
      <c r="A8" s="1" t="e">
        <f t="shared" si="0"/>
        <v>#REF!</v>
      </c>
      <c r="B8" s="5" t="e">
        <f t="shared" si="1"/>
        <v>#REF!</v>
      </c>
      <c r="C8" s="45" t="s">
        <v>2030</v>
      </c>
      <c r="D8" s="46" t="s">
        <v>2031</v>
      </c>
      <c r="E8" s="1" t="s">
        <v>55</v>
      </c>
      <c r="F8" s="38">
        <v>110</v>
      </c>
      <c r="G8" s="4"/>
      <c r="H8" s="1" t="e">
        <f t="shared" si="2"/>
        <v>#REF!</v>
      </c>
      <c r="I8" s="1"/>
      <c r="J8" s="1" t="str">
        <f>Table148[[#This Row],[Short Description]]</f>
        <v>CMX-LG​-W</v>
      </c>
      <c r="K8" s="1" t="s">
        <v>2032</v>
      </c>
      <c r="L8" s="1" t="s">
        <v>599</v>
      </c>
      <c r="M8" s="7" t="s">
        <v>3</v>
      </c>
      <c r="N8" s="1" t="e">
        <f t="shared" si="3"/>
        <v>#REF!</v>
      </c>
      <c r="O8" s="1" t="e">
        <f t="shared" si="4"/>
        <v>#REF!</v>
      </c>
      <c r="P8" s="1" t="s">
        <v>2007</v>
      </c>
      <c r="Q8" s="1"/>
      <c r="R8" s="1"/>
      <c r="S8" s="1"/>
      <c r="T8" s="1"/>
      <c r="U8" s="38">
        <f>Table148[[#This Row],[US MSRP]]</f>
        <v>110</v>
      </c>
      <c r="V8" s="1"/>
      <c r="W8" s="1"/>
      <c r="X8" s="1"/>
      <c r="Y8" s="1"/>
      <c r="Z8" s="1" t="e">
        <f t="shared" si="5"/>
        <v>#REF!</v>
      </c>
      <c r="AA8" s="1" t="e">
        <f t="shared" si="6"/>
        <v>#REF!</v>
      </c>
      <c r="AB8" s="1" t="e">
        <f t="shared" si="7"/>
        <v>#REF!</v>
      </c>
      <c r="AC8" s="1" t="e">
        <f t="shared" si="8"/>
        <v>#REF!</v>
      </c>
      <c r="AD8" s="1" t="s">
        <v>75</v>
      </c>
      <c r="AE8" s="1" t="s">
        <v>78</v>
      </c>
      <c r="AF8" s="11" t="e">
        <f t="shared" si="9"/>
        <v>#REF!</v>
      </c>
      <c r="AG8" s="1" t="str">
        <f>Table148[[#This Row],[Manufacturer''s Category]]</f>
        <v>Desono</v>
      </c>
      <c r="AH8" s="12"/>
      <c r="AI8" s="1" t="e">
        <f t="shared" si="10"/>
        <v>#REF!</v>
      </c>
      <c r="AJ8" s="1"/>
    </row>
    <row r="9" spans="1:36" ht="42" customHeight="1" x14ac:dyDescent="0.3">
      <c r="A9" s="1" t="e">
        <f t="shared" si="0"/>
        <v>#REF!</v>
      </c>
      <c r="B9" s="5" t="e">
        <f t="shared" si="1"/>
        <v>#REF!</v>
      </c>
      <c r="C9" s="45" t="s">
        <v>2033</v>
      </c>
      <c r="D9" s="46" t="s">
        <v>2034</v>
      </c>
      <c r="E9" s="1" t="s">
        <v>55</v>
      </c>
      <c r="F9" s="38">
        <v>98</v>
      </c>
      <c r="G9" s="4"/>
      <c r="H9" s="1" t="e">
        <f t="shared" si="2"/>
        <v>#REF!</v>
      </c>
      <c r="I9" s="1"/>
      <c r="J9" s="1" t="str">
        <f>Table148[[#This Row],[Short Description]]</f>
        <v>CMX-SM​-B</v>
      </c>
      <c r="K9" s="1" t="s">
        <v>2035</v>
      </c>
      <c r="L9" s="1" t="s">
        <v>599</v>
      </c>
      <c r="M9" s="7" t="s">
        <v>3</v>
      </c>
      <c r="N9" s="1" t="e">
        <f t="shared" si="3"/>
        <v>#REF!</v>
      </c>
      <c r="O9" s="1" t="e">
        <f t="shared" si="4"/>
        <v>#REF!</v>
      </c>
      <c r="P9" s="1" t="s">
        <v>2007</v>
      </c>
      <c r="Q9" s="1"/>
      <c r="R9" s="1"/>
      <c r="S9" s="1"/>
      <c r="T9" s="1"/>
      <c r="U9" s="38">
        <f>Table148[[#This Row],[US MSRP]]</f>
        <v>98</v>
      </c>
      <c r="V9" s="1"/>
      <c r="W9" s="1"/>
      <c r="X9" s="1"/>
      <c r="Y9" s="1"/>
      <c r="Z9" s="1" t="e">
        <f t="shared" si="5"/>
        <v>#REF!</v>
      </c>
      <c r="AA9" s="1" t="e">
        <f t="shared" si="6"/>
        <v>#REF!</v>
      </c>
      <c r="AB9" s="1" t="e">
        <f t="shared" si="7"/>
        <v>#REF!</v>
      </c>
      <c r="AC9" s="1" t="e">
        <f t="shared" si="8"/>
        <v>#REF!</v>
      </c>
      <c r="AD9" s="1" t="s">
        <v>75</v>
      </c>
      <c r="AE9" s="1" t="s">
        <v>78</v>
      </c>
      <c r="AF9" s="11" t="e">
        <f t="shared" si="9"/>
        <v>#REF!</v>
      </c>
      <c r="AG9" s="1" t="str">
        <f>Table148[[#This Row],[Manufacturer''s Category]]</f>
        <v>Desono</v>
      </c>
      <c r="AH9" s="12"/>
      <c r="AI9" s="1" t="e">
        <f t="shared" si="10"/>
        <v>#REF!</v>
      </c>
      <c r="AJ9" s="1"/>
    </row>
    <row r="10" spans="1:36" ht="42" customHeight="1" x14ac:dyDescent="0.3">
      <c r="A10" s="1" t="e">
        <f t="shared" si="0"/>
        <v>#REF!</v>
      </c>
      <c r="B10" s="5" t="e">
        <f t="shared" si="1"/>
        <v>#REF!</v>
      </c>
      <c r="C10" s="45" t="s">
        <v>2036</v>
      </c>
      <c r="D10" s="46" t="s">
        <v>2037</v>
      </c>
      <c r="E10" s="1" t="s">
        <v>55</v>
      </c>
      <c r="F10" s="38">
        <v>98</v>
      </c>
      <c r="G10" s="4"/>
      <c r="H10" s="1" t="e">
        <f t="shared" si="2"/>
        <v>#REF!</v>
      </c>
      <c r="I10" s="1"/>
      <c r="J10" s="1" t="str">
        <f>Table148[[#This Row],[Short Description]]</f>
        <v>CMX-SM​-W</v>
      </c>
      <c r="K10" s="1" t="s">
        <v>2038</v>
      </c>
      <c r="L10" s="1" t="s">
        <v>599</v>
      </c>
      <c r="M10" s="7" t="s">
        <v>3</v>
      </c>
      <c r="N10" s="1" t="e">
        <f t="shared" si="3"/>
        <v>#REF!</v>
      </c>
      <c r="O10" s="1" t="e">
        <f t="shared" si="4"/>
        <v>#REF!</v>
      </c>
      <c r="P10" s="1" t="s">
        <v>2007</v>
      </c>
      <c r="Q10" s="1"/>
      <c r="R10" s="1"/>
      <c r="S10" s="1"/>
      <c r="T10" s="1"/>
      <c r="U10" s="38">
        <f>Table148[[#This Row],[US MSRP]]</f>
        <v>98</v>
      </c>
      <c r="V10" s="1"/>
      <c r="W10" s="1"/>
      <c r="X10" s="1"/>
      <c r="Y10" s="1"/>
      <c r="Z10" s="1" t="e">
        <f t="shared" si="5"/>
        <v>#REF!</v>
      </c>
      <c r="AA10" s="1" t="e">
        <f t="shared" si="6"/>
        <v>#REF!</v>
      </c>
      <c r="AB10" s="1" t="e">
        <f t="shared" si="7"/>
        <v>#REF!</v>
      </c>
      <c r="AC10" s="1" t="e">
        <f t="shared" si="8"/>
        <v>#REF!</v>
      </c>
      <c r="AD10" s="1" t="s">
        <v>75</v>
      </c>
      <c r="AE10" s="1" t="s">
        <v>78</v>
      </c>
      <c r="AF10" s="11" t="e">
        <f t="shared" si="9"/>
        <v>#REF!</v>
      </c>
      <c r="AG10" s="1" t="str">
        <f>Table148[[#This Row],[Manufacturer''s Category]]</f>
        <v>Desono</v>
      </c>
      <c r="AH10" s="12"/>
      <c r="AI10" s="1" t="e">
        <f t="shared" si="10"/>
        <v>#REF!</v>
      </c>
      <c r="AJ10" s="1"/>
    </row>
    <row r="11" spans="1:36" ht="42" customHeight="1" x14ac:dyDescent="0.3">
      <c r="A11" s="1" t="e">
        <f t="shared" si="0"/>
        <v>#REF!</v>
      </c>
      <c r="B11" s="5" t="e">
        <f t="shared" si="1"/>
        <v>#REF!</v>
      </c>
      <c r="C11" s="49" t="s">
        <v>2004</v>
      </c>
      <c r="D11" s="46" t="s">
        <v>3365</v>
      </c>
      <c r="E11" s="1" t="s">
        <v>55</v>
      </c>
      <c r="F11" s="38">
        <v>260</v>
      </c>
      <c r="G11" s="29"/>
      <c r="H11" s="1" t="e">
        <f t="shared" si="2"/>
        <v>#REF!</v>
      </c>
      <c r="I11" s="1"/>
      <c r="J11" s="1" t="str">
        <f>Table148[[#This Row],[Short Description]]</f>
        <v>Desono C-IC6 Black</v>
      </c>
      <c r="K11" s="1" t="s">
        <v>2005</v>
      </c>
      <c r="L11" s="1" t="s">
        <v>2006</v>
      </c>
      <c r="M11" s="7" t="s">
        <v>59</v>
      </c>
      <c r="N11" s="1" t="e">
        <f t="shared" si="3"/>
        <v>#REF!</v>
      </c>
      <c r="O11" s="1" t="e">
        <f t="shared" si="4"/>
        <v>#REF!</v>
      </c>
      <c r="P11" s="1" t="s">
        <v>2007</v>
      </c>
      <c r="Q11" s="1"/>
      <c r="R11" s="1"/>
      <c r="S11" s="1"/>
      <c r="T11" s="1"/>
      <c r="U11" s="6">
        <f>Table148[[#This Row],[US MSRP]]</f>
        <v>260</v>
      </c>
      <c r="V11" s="1"/>
      <c r="W11" s="1"/>
      <c r="X11" s="1"/>
      <c r="Y11" s="1"/>
      <c r="Z11" s="1" t="e">
        <f t="shared" si="5"/>
        <v>#REF!</v>
      </c>
      <c r="AA11" s="1" t="e">
        <f t="shared" si="6"/>
        <v>#REF!</v>
      </c>
      <c r="AB11" s="1" t="e">
        <f t="shared" si="7"/>
        <v>#REF!</v>
      </c>
      <c r="AC11" s="1" t="e">
        <f t="shared" si="8"/>
        <v>#REF!</v>
      </c>
      <c r="AD11" s="1" t="s">
        <v>75</v>
      </c>
      <c r="AE11" s="1" t="s">
        <v>78</v>
      </c>
      <c r="AF11" s="11" t="e">
        <f t="shared" si="9"/>
        <v>#REF!</v>
      </c>
      <c r="AG11" s="1" t="str">
        <f>Table148[[#This Row],[Manufacturer''s Category]]</f>
        <v>Desono</v>
      </c>
      <c r="AH11" s="12"/>
      <c r="AI11" s="1" t="e">
        <f t="shared" si="10"/>
        <v>#REF!</v>
      </c>
      <c r="AJ11" s="33"/>
    </row>
    <row r="12" spans="1:36" ht="42" customHeight="1" x14ac:dyDescent="0.3">
      <c r="A12" s="1" t="e">
        <f t="shared" si="0"/>
        <v>#REF!</v>
      </c>
      <c r="B12" s="5" t="e">
        <f t="shared" si="1"/>
        <v>#REF!</v>
      </c>
      <c r="C12" s="49" t="s">
        <v>2008</v>
      </c>
      <c r="D12" s="46" t="s">
        <v>3366</v>
      </c>
      <c r="E12" s="1" t="s">
        <v>55</v>
      </c>
      <c r="F12" s="38">
        <v>260</v>
      </c>
      <c r="G12" s="29"/>
      <c r="H12" s="1" t="e">
        <f t="shared" si="2"/>
        <v>#REF!</v>
      </c>
      <c r="I12" s="1"/>
      <c r="J12" s="1" t="str">
        <f>Table148[[#This Row],[Short Description]]</f>
        <v>Desono C-IC6 Red</v>
      </c>
      <c r="K12" s="1" t="s">
        <v>2009</v>
      </c>
      <c r="L12" s="1" t="s">
        <v>2006</v>
      </c>
      <c r="M12" s="7" t="s">
        <v>59</v>
      </c>
      <c r="N12" s="1" t="e">
        <f t="shared" si="3"/>
        <v>#REF!</v>
      </c>
      <c r="O12" s="1" t="e">
        <f t="shared" si="4"/>
        <v>#REF!</v>
      </c>
      <c r="P12" s="1" t="s">
        <v>2007</v>
      </c>
      <c r="Q12" s="1"/>
      <c r="R12" s="1"/>
      <c r="S12" s="1"/>
      <c r="T12" s="1"/>
      <c r="U12" s="6">
        <f>Table148[[#This Row],[US MSRP]]</f>
        <v>260</v>
      </c>
      <c r="V12" s="1"/>
      <c r="W12" s="1"/>
      <c r="X12" s="1"/>
      <c r="Y12" s="1"/>
      <c r="Z12" s="1" t="e">
        <f t="shared" si="5"/>
        <v>#REF!</v>
      </c>
      <c r="AA12" s="1" t="e">
        <f t="shared" si="6"/>
        <v>#REF!</v>
      </c>
      <c r="AB12" s="1" t="e">
        <f t="shared" si="7"/>
        <v>#REF!</v>
      </c>
      <c r="AC12" s="1" t="e">
        <f t="shared" si="8"/>
        <v>#REF!</v>
      </c>
      <c r="AD12" s="1" t="s">
        <v>75</v>
      </c>
      <c r="AE12" s="1" t="s">
        <v>78</v>
      </c>
      <c r="AF12" s="11" t="e">
        <f t="shared" si="9"/>
        <v>#REF!</v>
      </c>
      <c r="AG12" s="1" t="str">
        <f>Table148[[#This Row],[Manufacturer''s Category]]</f>
        <v>Desono</v>
      </c>
      <c r="AH12" s="12"/>
      <c r="AI12" s="1" t="e">
        <f t="shared" si="10"/>
        <v>#REF!</v>
      </c>
      <c r="AJ12" s="33"/>
    </row>
    <row r="13" spans="1:36" ht="42" customHeight="1" x14ac:dyDescent="0.3">
      <c r="A13" s="1" t="e">
        <f t="shared" si="0"/>
        <v>#REF!</v>
      </c>
      <c r="B13" s="5" t="e">
        <f t="shared" si="1"/>
        <v>#REF!</v>
      </c>
      <c r="C13" s="49" t="s">
        <v>2010</v>
      </c>
      <c r="D13" s="46" t="s">
        <v>3367</v>
      </c>
      <c r="E13" s="1" t="s">
        <v>55</v>
      </c>
      <c r="F13" s="38">
        <v>260</v>
      </c>
      <c r="G13" s="29"/>
      <c r="H13" s="1" t="e">
        <f t="shared" si="2"/>
        <v>#REF!</v>
      </c>
      <c r="I13" s="1"/>
      <c r="J13" s="1" t="str">
        <f>Table148[[#This Row],[Short Description]]</f>
        <v>Desono C-IC6 White</v>
      </c>
      <c r="K13" s="1" t="s">
        <v>2011</v>
      </c>
      <c r="L13" s="1" t="s">
        <v>2006</v>
      </c>
      <c r="M13" s="7" t="s">
        <v>59</v>
      </c>
      <c r="N13" s="1" t="e">
        <f t="shared" si="3"/>
        <v>#REF!</v>
      </c>
      <c r="O13" s="1" t="e">
        <f t="shared" si="4"/>
        <v>#REF!</v>
      </c>
      <c r="P13" s="1" t="s">
        <v>2007</v>
      </c>
      <c r="Q13" s="1"/>
      <c r="R13" s="1"/>
      <c r="S13" s="1"/>
      <c r="T13" s="1"/>
      <c r="U13" s="6">
        <f>Table148[[#This Row],[US MSRP]]</f>
        <v>260</v>
      </c>
      <c r="V13" s="1"/>
      <c r="W13" s="1"/>
      <c r="X13" s="1"/>
      <c r="Y13" s="1"/>
      <c r="Z13" s="1" t="e">
        <f t="shared" si="5"/>
        <v>#REF!</v>
      </c>
      <c r="AA13" s="1" t="e">
        <f t="shared" si="6"/>
        <v>#REF!</v>
      </c>
      <c r="AB13" s="1" t="e">
        <f t="shared" si="7"/>
        <v>#REF!</v>
      </c>
      <c r="AC13" s="1" t="e">
        <f t="shared" si="8"/>
        <v>#REF!</v>
      </c>
      <c r="AD13" s="1" t="s">
        <v>75</v>
      </c>
      <c r="AE13" s="1" t="s">
        <v>78</v>
      </c>
      <c r="AF13" s="11" t="e">
        <f t="shared" si="9"/>
        <v>#REF!</v>
      </c>
      <c r="AG13" s="1" t="str">
        <f>Table148[[#This Row],[Manufacturer''s Category]]</f>
        <v>Desono</v>
      </c>
      <c r="AH13" s="12"/>
      <c r="AI13" s="1" t="e">
        <f t="shared" si="10"/>
        <v>#REF!</v>
      </c>
      <c r="AJ13" s="33"/>
    </row>
    <row r="14" spans="1:36" ht="42" customHeight="1" x14ac:dyDescent="0.3">
      <c r="A14" s="1" t="e">
        <f t="shared" si="0"/>
        <v>#REF!</v>
      </c>
      <c r="B14" s="5" t="e">
        <f t="shared" si="1"/>
        <v>#REF!</v>
      </c>
      <c r="C14" s="49" t="s">
        <v>2012</v>
      </c>
      <c r="D14" s="46" t="s">
        <v>3368</v>
      </c>
      <c r="E14" s="7" t="s">
        <v>55</v>
      </c>
      <c r="F14" s="38">
        <v>342</v>
      </c>
      <c r="G14" s="29"/>
      <c r="H14" s="1" t="e">
        <f t="shared" si="2"/>
        <v>#REF!</v>
      </c>
      <c r="I14" s="1"/>
      <c r="J14" s="1" t="str">
        <f>Table148[[#This Row],[Short Description]]</f>
        <v>Desono C-IC6-GK-12PK Black</v>
      </c>
      <c r="K14" s="7" t="s">
        <v>2013</v>
      </c>
      <c r="L14" s="1" t="s">
        <v>498</v>
      </c>
      <c r="M14" s="1" t="s">
        <v>3</v>
      </c>
      <c r="N14" s="1" t="e">
        <f t="shared" si="3"/>
        <v>#REF!</v>
      </c>
      <c r="O14" s="1" t="e">
        <f t="shared" si="4"/>
        <v>#REF!</v>
      </c>
      <c r="P14" s="1" t="s">
        <v>2007</v>
      </c>
      <c r="Q14" s="1"/>
      <c r="R14" s="1"/>
      <c r="S14" s="1"/>
      <c r="T14" s="1"/>
      <c r="U14" s="6">
        <f>Table148[[#This Row],[US MSRP]]</f>
        <v>342</v>
      </c>
      <c r="V14" s="1"/>
      <c r="W14" s="1"/>
      <c r="X14" s="1"/>
      <c r="Y14" s="1"/>
      <c r="Z14" s="1" t="e">
        <f t="shared" si="5"/>
        <v>#REF!</v>
      </c>
      <c r="AA14" s="1" t="e">
        <f t="shared" si="6"/>
        <v>#REF!</v>
      </c>
      <c r="AB14" s="1" t="e">
        <f t="shared" si="7"/>
        <v>#REF!</v>
      </c>
      <c r="AC14" s="1" t="e">
        <f t="shared" si="8"/>
        <v>#REF!</v>
      </c>
      <c r="AD14" s="1" t="s">
        <v>75</v>
      </c>
      <c r="AE14" s="1" t="s">
        <v>78</v>
      </c>
      <c r="AF14" s="11" t="e">
        <f t="shared" si="9"/>
        <v>#REF!</v>
      </c>
      <c r="AG14" s="1" t="str">
        <f>Table148[[#This Row],[Manufacturer''s Category]]</f>
        <v>Desono</v>
      </c>
      <c r="AH14" s="1"/>
      <c r="AI14" s="1" t="e">
        <f t="shared" si="10"/>
        <v>#REF!</v>
      </c>
      <c r="AJ14" s="33"/>
    </row>
    <row r="15" spans="1:36" ht="42" customHeight="1" x14ac:dyDescent="0.3">
      <c r="A15" s="1" t="e">
        <f t="shared" si="0"/>
        <v>#REF!</v>
      </c>
      <c r="B15" s="5" t="e">
        <f t="shared" si="1"/>
        <v>#REF!</v>
      </c>
      <c r="C15" s="49" t="s">
        <v>2014</v>
      </c>
      <c r="D15" s="46" t="s">
        <v>3369</v>
      </c>
      <c r="E15" s="7" t="s">
        <v>55</v>
      </c>
      <c r="F15" s="38">
        <v>342</v>
      </c>
      <c r="G15" s="29"/>
      <c r="H15" s="1" t="e">
        <f t="shared" si="2"/>
        <v>#REF!</v>
      </c>
      <c r="I15" s="1"/>
      <c r="J15" s="1" t="str">
        <f>Table148[[#This Row],[Short Description]]</f>
        <v>Desono C-IC6-GK-12PK Red</v>
      </c>
      <c r="K15" s="7" t="s">
        <v>2015</v>
      </c>
      <c r="L15" s="1" t="s">
        <v>498</v>
      </c>
      <c r="M15" s="1" t="s">
        <v>3</v>
      </c>
      <c r="N15" s="1" t="e">
        <f t="shared" si="3"/>
        <v>#REF!</v>
      </c>
      <c r="O15" s="1" t="e">
        <f t="shared" si="4"/>
        <v>#REF!</v>
      </c>
      <c r="P15" s="1" t="s">
        <v>2007</v>
      </c>
      <c r="Q15" s="1"/>
      <c r="R15" s="1"/>
      <c r="S15" s="1"/>
      <c r="T15" s="1"/>
      <c r="U15" s="6">
        <f>Table148[[#This Row],[US MSRP]]</f>
        <v>342</v>
      </c>
      <c r="V15" s="1"/>
      <c r="W15" s="1"/>
      <c r="X15" s="1"/>
      <c r="Y15" s="1"/>
      <c r="Z15" s="1" t="e">
        <f t="shared" si="5"/>
        <v>#REF!</v>
      </c>
      <c r="AA15" s="1" t="e">
        <f t="shared" si="6"/>
        <v>#REF!</v>
      </c>
      <c r="AB15" s="1" t="e">
        <f t="shared" si="7"/>
        <v>#REF!</v>
      </c>
      <c r="AC15" s="1" t="e">
        <f t="shared" si="8"/>
        <v>#REF!</v>
      </c>
      <c r="AD15" s="1" t="s">
        <v>75</v>
      </c>
      <c r="AE15" s="1" t="s">
        <v>78</v>
      </c>
      <c r="AF15" s="11" t="e">
        <f t="shared" si="9"/>
        <v>#REF!</v>
      </c>
      <c r="AG15" s="1" t="str">
        <f>Table148[[#This Row],[Manufacturer''s Category]]</f>
        <v>Desono</v>
      </c>
      <c r="AH15" s="1"/>
      <c r="AI15" s="1" t="e">
        <f t="shared" si="10"/>
        <v>#REF!</v>
      </c>
      <c r="AJ15" s="33"/>
    </row>
    <row r="16" spans="1:36" ht="42" customHeight="1" x14ac:dyDescent="0.3">
      <c r="A16" s="1" t="e">
        <f t="shared" si="0"/>
        <v>#REF!</v>
      </c>
      <c r="B16" s="5" t="e">
        <f t="shared" si="1"/>
        <v>#REF!</v>
      </c>
      <c r="C16" s="49" t="s">
        <v>2016</v>
      </c>
      <c r="D16" s="46" t="s">
        <v>3370</v>
      </c>
      <c r="E16" s="7" t="s">
        <v>55</v>
      </c>
      <c r="F16" s="38">
        <v>342</v>
      </c>
      <c r="G16" s="29"/>
      <c r="H16" s="1" t="e">
        <f t="shared" si="2"/>
        <v>#REF!</v>
      </c>
      <c r="I16" s="1"/>
      <c r="J16" s="1" t="str">
        <f>Table148[[#This Row],[Short Description]]</f>
        <v>Desono C-IC6-GK-12PK White</v>
      </c>
      <c r="K16" s="7" t="s">
        <v>2017</v>
      </c>
      <c r="L16" s="1" t="s">
        <v>498</v>
      </c>
      <c r="M16" s="1" t="s">
        <v>3</v>
      </c>
      <c r="N16" s="1" t="e">
        <f t="shared" si="3"/>
        <v>#REF!</v>
      </c>
      <c r="O16" s="1" t="e">
        <f t="shared" si="4"/>
        <v>#REF!</v>
      </c>
      <c r="P16" s="1" t="s">
        <v>2007</v>
      </c>
      <c r="Q16" s="1"/>
      <c r="R16" s="1"/>
      <c r="S16" s="1"/>
      <c r="T16" s="1"/>
      <c r="U16" s="6">
        <f>Table148[[#This Row],[US MSRP]]</f>
        <v>342</v>
      </c>
      <c r="V16" s="1"/>
      <c r="W16" s="1"/>
      <c r="X16" s="1"/>
      <c r="Y16" s="1"/>
      <c r="Z16" s="1" t="e">
        <f t="shared" si="5"/>
        <v>#REF!</v>
      </c>
      <c r="AA16" s="1" t="e">
        <f t="shared" si="6"/>
        <v>#REF!</v>
      </c>
      <c r="AB16" s="1" t="e">
        <f t="shared" si="7"/>
        <v>#REF!</v>
      </c>
      <c r="AC16" s="1" t="e">
        <f t="shared" si="8"/>
        <v>#REF!</v>
      </c>
      <c r="AD16" s="1" t="s">
        <v>75</v>
      </c>
      <c r="AE16" s="1" t="s">
        <v>78</v>
      </c>
      <c r="AF16" s="11" t="e">
        <f t="shared" si="9"/>
        <v>#REF!</v>
      </c>
      <c r="AG16" s="1" t="str">
        <f>Table148[[#This Row],[Manufacturer''s Category]]</f>
        <v>Desono</v>
      </c>
      <c r="AH16" s="1"/>
      <c r="AI16" s="1" t="e">
        <f t="shared" si="10"/>
        <v>#REF!</v>
      </c>
      <c r="AJ16" s="33"/>
    </row>
    <row r="17" spans="1:36" ht="42" customHeight="1" x14ac:dyDescent="0.3">
      <c r="A17" s="1" t="e">
        <f t="shared" si="0"/>
        <v>#REF!</v>
      </c>
      <c r="B17" s="5" t="e">
        <f t="shared" si="1"/>
        <v>#REF!</v>
      </c>
      <c r="C17" s="59" t="s">
        <v>3522</v>
      </c>
      <c r="D17" s="31" t="s">
        <v>3371</v>
      </c>
      <c r="E17" s="7" t="s">
        <v>55</v>
      </c>
      <c r="F17" s="32">
        <v>290</v>
      </c>
      <c r="G17" s="40"/>
      <c r="H17" s="1" t="e">
        <f t="shared" si="2"/>
        <v>#REF!</v>
      </c>
      <c r="I17" s="7"/>
      <c r="J17" s="1" t="str">
        <f>Table148[[#This Row],[Short Description]]</f>
        <v>Desono C-IC6LP-B Black</v>
      </c>
      <c r="K17" s="7" t="s">
        <v>3173</v>
      </c>
      <c r="L17" s="1" t="s">
        <v>2006</v>
      </c>
      <c r="M17" s="1" t="s">
        <v>59</v>
      </c>
      <c r="N17" s="1" t="e">
        <f t="shared" si="3"/>
        <v>#REF!</v>
      </c>
      <c r="O17" s="1" t="e">
        <f t="shared" si="4"/>
        <v>#REF!</v>
      </c>
      <c r="P17" s="1" t="s">
        <v>2007</v>
      </c>
      <c r="Q17" s="7"/>
      <c r="R17" s="7"/>
      <c r="S17" s="7"/>
      <c r="T17" s="7"/>
      <c r="U17" s="8">
        <f>Table148[[#This Row],[US MSRP]]</f>
        <v>290</v>
      </c>
      <c r="V17" s="7"/>
      <c r="W17" s="7"/>
      <c r="X17" s="7"/>
      <c r="Y17" s="7"/>
      <c r="Z17" s="1" t="e">
        <f t="shared" si="5"/>
        <v>#REF!</v>
      </c>
      <c r="AA17" s="1" t="e">
        <f t="shared" si="6"/>
        <v>#REF!</v>
      </c>
      <c r="AB17" s="1" t="e">
        <f t="shared" si="7"/>
        <v>#REF!</v>
      </c>
      <c r="AC17" s="1" t="e">
        <f t="shared" si="8"/>
        <v>#REF!</v>
      </c>
      <c r="AD17" s="1" t="s">
        <v>75</v>
      </c>
      <c r="AE17" s="1" t="s">
        <v>78</v>
      </c>
      <c r="AF17" s="11" t="e">
        <f t="shared" si="9"/>
        <v>#REF!</v>
      </c>
      <c r="AG17" s="1" t="str">
        <f>Table148[[#This Row],[Manufacturer''s Category]]</f>
        <v>Desono</v>
      </c>
      <c r="AH17" s="7"/>
      <c r="AI17" s="1" t="e">
        <f t="shared" si="10"/>
        <v>#REF!</v>
      </c>
      <c r="AJ17" s="1"/>
    </row>
    <row r="18" spans="1:36" ht="42" customHeight="1" x14ac:dyDescent="0.3">
      <c r="A18" s="1" t="e">
        <f t="shared" si="0"/>
        <v>#REF!</v>
      </c>
      <c r="B18" s="5" t="e">
        <f t="shared" si="1"/>
        <v>#REF!</v>
      </c>
      <c r="C18" s="45" t="s">
        <v>3304</v>
      </c>
      <c r="D18" s="46" t="s">
        <v>3305</v>
      </c>
      <c r="E18" s="7" t="s">
        <v>55</v>
      </c>
      <c r="F18" s="38">
        <v>400</v>
      </c>
      <c r="G18" s="4">
        <v>12.3</v>
      </c>
      <c r="H18" s="1" t="s">
        <v>2</v>
      </c>
      <c r="I18" s="1"/>
      <c r="J18" s="1" t="s">
        <v>3305</v>
      </c>
      <c r="K18" s="7" t="s">
        <v>3306</v>
      </c>
      <c r="L18" s="1" t="s">
        <v>3307</v>
      </c>
      <c r="M18" s="1" t="s">
        <v>56</v>
      </c>
      <c r="N18" s="1" t="s">
        <v>75</v>
      </c>
      <c r="O18" s="1" t="s">
        <v>4</v>
      </c>
      <c r="P18" s="1" t="s">
        <v>3287</v>
      </c>
      <c r="Q18" s="1"/>
      <c r="R18" s="1"/>
      <c r="S18" s="1"/>
      <c r="T18" s="1"/>
      <c r="U18" s="6">
        <v>400</v>
      </c>
      <c r="V18" s="1"/>
      <c r="W18" s="1"/>
      <c r="X18" s="1"/>
      <c r="Y18" s="1"/>
      <c r="Z18" s="1" t="s">
        <v>5</v>
      </c>
      <c r="AA18" s="1" t="s">
        <v>6</v>
      </c>
      <c r="AB18" s="1" t="s">
        <v>75</v>
      </c>
      <c r="AC18" s="1" t="s">
        <v>75</v>
      </c>
      <c r="AD18" s="1" t="s">
        <v>56</v>
      </c>
      <c r="AE18" s="1" t="s">
        <v>165</v>
      </c>
      <c r="AF18" s="67" t="s">
        <v>3236</v>
      </c>
      <c r="AG18" s="1" t="s">
        <v>2007</v>
      </c>
      <c r="AH18" s="1"/>
      <c r="AI18" s="1">
        <v>4911</v>
      </c>
      <c r="AJ18" s="1"/>
    </row>
    <row r="19" spans="1:36" ht="42" customHeight="1" x14ac:dyDescent="0.3">
      <c r="A19" s="1" t="e">
        <f t="shared" si="0"/>
        <v>#REF!</v>
      </c>
      <c r="B19" s="5" t="e">
        <f t="shared" si="1"/>
        <v>#REF!</v>
      </c>
      <c r="C19" s="45" t="s">
        <v>3523</v>
      </c>
      <c r="D19" s="46" t="s">
        <v>3372</v>
      </c>
      <c r="E19" s="1" t="s">
        <v>55</v>
      </c>
      <c r="F19" s="38">
        <v>290</v>
      </c>
      <c r="G19" s="4"/>
      <c r="H19" s="1" t="e">
        <f>WeightUOM</f>
        <v>#REF!</v>
      </c>
      <c r="I19" s="1"/>
      <c r="J19" s="1" t="str">
        <f>Table148[[#This Row],[Short Description]]</f>
        <v>Desono C-IC6LP-W White</v>
      </c>
      <c r="K19" s="1" t="s">
        <v>3172</v>
      </c>
      <c r="L19" s="1" t="s">
        <v>2006</v>
      </c>
      <c r="M19" s="1" t="s">
        <v>59</v>
      </c>
      <c r="N19" s="1" t="e">
        <f>NotForSale</f>
        <v>#REF!</v>
      </c>
      <c r="O19" s="1" t="e">
        <f>ItemStatus</f>
        <v>#REF!</v>
      </c>
      <c r="P19" s="1" t="s">
        <v>2007</v>
      </c>
      <c r="Q19" s="1"/>
      <c r="R19" s="1"/>
      <c r="S19" s="1"/>
      <c r="T19" s="1"/>
      <c r="U19" s="6">
        <f>Table148[[#This Row],[US MSRP]]</f>
        <v>290</v>
      </c>
      <c r="V19" s="1"/>
      <c r="W19" s="1"/>
      <c r="X19" s="1"/>
      <c r="Y19" s="1"/>
      <c r="Z19" s="1" t="e">
        <f>FOB</f>
        <v>#REF!</v>
      </c>
      <c r="AA19" s="1" t="e">
        <f>Freight</f>
        <v>#REF!</v>
      </c>
      <c r="AB19" s="1" t="e">
        <f>DropShip</f>
        <v>#REF!</v>
      </c>
      <c r="AC19" s="1" t="e">
        <f>EnergyStar</f>
        <v>#REF!</v>
      </c>
      <c r="AD19" s="1" t="s">
        <v>75</v>
      </c>
      <c r="AE19" s="1" t="s">
        <v>78</v>
      </c>
      <c r="AF19" s="11" t="e">
        <f>URL</f>
        <v>#REF!</v>
      </c>
      <c r="AG19" s="1" t="str">
        <f>Table148[[#This Row],[Manufacturer''s Category]]</f>
        <v>Desono</v>
      </c>
      <c r="AH19" s="1"/>
      <c r="AI19" s="1" t="e">
        <f>InfoComm_Number</f>
        <v>#REF!</v>
      </c>
      <c r="AJ19" s="1"/>
    </row>
    <row r="20" spans="1:36" ht="42" customHeight="1" x14ac:dyDescent="0.3">
      <c r="A20" s="1" t="e">
        <f t="shared" si="0"/>
        <v>#REF!</v>
      </c>
      <c r="B20" s="5" t="e">
        <f t="shared" si="1"/>
        <v>#REF!</v>
      </c>
      <c r="C20" s="45" t="s">
        <v>3308</v>
      </c>
      <c r="D20" s="46" t="s">
        <v>3309</v>
      </c>
      <c r="E20" s="1" t="s">
        <v>55</v>
      </c>
      <c r="F20" s="38">
        <v>440</v>
      </c>
      <c r="G20" s="4">
        <v>13.8</v>
      </c>
      <c r="H20" s="1" t="s">
        <v>2</v>
      </c>
      <c r="I20" s="1"/>
      <c r="J20" s="1" t="s">
        <v>3309</v>
      </c>
      <c r="K20" s="1" t="s">
        <v>3310</v>
      </c>
      <c r="L20" s="1" t="s">
        <v>3307</v>
      </c>
      <c r="M20" s="1" t="s">
        <v>56</v>
      </c>
      <c r="N20" s="1" t="s">
        <v>75</v>
      </c>
      <c r="O20" s="1" t="s">
        <v>4</v>
      </c>
      <c r="P20" s="1" t="s">
        <v>3287</v>
      </c>
      <c r="Q20" s="1"/>
      <c r="R20" s="1"/>
      <c r="S20" s="1"/>
      <c r="T20" s="1"/>
      <c r="U20" s="6">
        <v>440</v>
      </c>
      <c r="V20" s="1"/>
      <c r="W20" s="1"/>
      <c r="X20" s="1"/>
      <c r="Y20" s="1"/>
      <c r="Z20" s="1" t="s">
        <v>5</v>
      </c>
      <c r="AA20" s="1" t="s">
        <v>6</v>
      </c>
      <c r="AB20" s="1" t="s">
        <v>75</v>
      </c>
      <c r="AC20" s="1" t="s">
        <v>75</v>
      </c>
      <c r="AD20" s="1" t="s">
        <v>56</v>
      </c>
      <c r="AE20" s="1" t="s">
        <v>165</v>
      </c>
      <c r="AF20" s="67" t="s">
        <v>3236</v>
      </c>
      <c r="AG20" s="1" t="s">
        <v>2007</v>
      </c>
      <c r="AH20" s="1"/>
      <c r="AI20" s="1">
        <v>4911</v>
      </c>
      <c r="AJ20" s="1"/>
    </row>
    <row r="21" spans="1:36" ht="42" customHeight="1" x14ac:dyDescent="0.3">
      <c r="A21" s="1" t="e">
        <f t="shared" si="0"/>
        <v>#REF!</v>
      </c>
      <c r="B21" s="5" t="e">
        <f t="shared" si="1"/>
        <v>#REF!</v>
      </c>
      <c r="C21" s="45" t="s">
        <v>3291</v>
      </c>
      <c r="D21" s="46" t="s">
        <v>3292</v>
      </c>
      <c r="E21" s="12" t="s">
        <v>55</v>
      </c>
      <c r="F21" s="38">
        <v>270</v>
      </c>
      <c r="G21" s="4"/>
      <c r="H21" s="1"/>
      <c r="I21" s="1"/>
      <c r="J21" s="1" t="s">
        <v>3292</v>
      </c>
      <c r="K21" s="7" t="s">
        <v>3293</v>
      </c>
      <c r="L21" s="1" t="s">
        <v>3294</v>
      </c>
      <c r="M21" s="1" t="s">
        <v>56</v>
      </c>
      <c r="N21" s="1" t="s">
        <v>75</v>
      </c>
      <c r="O21" s="1" t="s">
        <v>4</v>
      </c>
      <c r="P21" s="1" t="s">
        <v>3287</v>
      </c>
      <c r="Q21" s="1"/>
      <c r="R21" s="1"/>
      <c r="S21" s="1"/>
      <c r="T21" s="1"/>
      <c r="U21" s="6">
        <v>270</v>
      </c>
      <c r="V21" s="1"/>
      <c r="W21" s="1"/>
      <c r="X21" s="1"/>
      <c r="Y21" s="1"/>
      <c r="Z21" s="1" t="s">
        <v>5</v>
      </c>
      <c r="AA21" s="1" t="s">
        <v>6</v>
      </c>
      <c r="AB21" s="1" t="s">
        <v>75</v>
      </c>
      <c r="AC21" s="1" t="s">
        <v>75</v>
      </c>
      <c r="AD21" s="1" t="s">
        <v>75</v>
      </c>
      <c r="AE21" s="1" t="s">
        <v>78</v>
      </c>
      <c r="AF21" s="67" t="s">
        <v>3236</v>
      </c>
      <c r="AG21" s="1" t="s">
        <v>2007</v>
      </c>
      <c r="AH21" s="1"/>
      <c r="AI21" s="1">
        <v>4911</v>
      </c>
      <c r="AJ21" s="1"/>
    </row>
    <row r="22" spans="1:36" ht="42" customHeight="1" x14ac:dyDescent="0.3">
      <c r="A22" s="1" t="e">
        <f t="shared" si="0"/>
        <v>#REF!</v>
      </c>
      <c r="B22" s="5" t="e">
        <f t="shared" si="1"/>
        <v>#REF!</v>
      </c>
      <c r="C22" s="45" t="s">
        <v>3295</v>
      </c>
      <c r="D22" s="46" t="s">
        <v>3296</v>
      </c>
      <c r="E22" s="12" t="s">
        <v>55</v>
      </c>
      <c r="F22" s="38">
        <v>270</v>
      </c>
      <c r="G22" s="4"/>
      <c r="H22" s="1"/>
      <c r="I22" s="1"/>
      <c r="J22" s="1" t="s">
        <v>3296</v>
      </c>
      <c r="K22" s="12" t="s">
        <v>3297</v>
      </c>
      <c r="L22" s="1" t="s">
        <v>3294</v>
      </c>
      <c r="M22" s="1" t="s">
        <v>56</v>
      </c>
      <c r="N22" s="1" t="s">
        <v>75</v>
      </c>
      <c r="O22" s="1" t="s">
        <v>4</v>
      </c>
      <c r="P22" s="1" t="s">
        <v>3287</v>
      </c>
      <c r="Q22" s="1"/>
      <c r="R22" s="1"/>
      <c r="S22" s="1"/>
      <c r="T22" s="1"/>
      <c r="U22" s="6">
        <v>270</v>
      </c>
      <c r="V22" s="1"/>
      <c r="W22" s="1"/>
      <c r="X22" s="1"/>
      <c r="Y22" s="1"/>
      <c r="Z22" s="1" t="s">
        <v>5</v>
      </c>
      <c r="AA22" s="1" t="s">
        <v>6</v>
      </c>
      <c r="AB22" s="1" t="s">
        <v>75</v>
      </c>
      <c r="AC22" s="1" t="s">
        <v>75</v>
      </c>
      <c r="AD22" s="1" t="s">
        <v>75</v>
      </c>
      <c r="AE22" s="1" t="s">
        <v>78</v>
      </c>
      <c r="AF22" s="67" t="s">
        <v>3236</v>
      </c>
      <c r="AG22" s="1" t="s">
        <v>2007</v>
      </c>
      <c r="AH22" s="1"/>
      <c r="AI22" s="1">
        <v>4911</v>
      </c>
      <c r="AJ22" s="1"/>
    </row>
    <row r="23" spans="1:36" ht="42" customHeight="1" x14ac:dyDescent="0.3">
      <c r="A23" s="1" t="e">
        <f t="shared" si="0"/>
        <v>#REF!</v>
      </c>
      <c r="B23" s="5" t="e">
        <f t="shared" si="1"/>
        <v>#REF!</v>
      </c>
      <c r="C23" s="45" t="s">
        <v>3298</v>
      </c>
      <c r="D23" s="46" t="s">
        <v>3299</v>
      </c>
      <c r="E23" s="12" t="s">
        <v>55</v>
      </c>
      <c r="F23" s="38">
        <v>410</v>
      </c>
      <c r="G23" s="4"/>
      <c r="H23" s="1"/>
      <c r="I23" s="1"/>
      <c r="J23" s="1" t="s">
        <v>3299</v>
      </c>
      <c r="K23" s="12" t="s">
        <v>3300</v>
      </c>
      <c r="L23" s="1" t="s">
        <v>3294</v>
      </c>
      <c r="M23" s="1" t="s">
        <v>56</v>
      </c>
      <c r="N23" s="1" t="s">
        <v>75</v>
      </c>
      <c r="O23" s="1" t="s">
        <v>4</v>
      </c>
      <c r="P23" s="1" t="s">
        <v>3287</v>
      </c>
      <c r="Q23" s="1"/>
      <c r="R23" s="1"/>
      <c r="S23" s="1"/>
      <c r="T23" s="1"/>
      <c r="U23" s="6">
        <v>410</v>
      </c>
      <c r="V23" s="1"/>
      <c r="W23" s="1"/>
      <c r="X23" s="1"/>
      <c r="Y23" s="1"/>
      <c r="Z23" s="1" t="s">
        <v>5</v>
      </c>
      <c r="AA23" s="1" t="s">
        <v>6</v>
      </c>
      <c r="AB23" s="1" t="s">
        <v>75</v>
      </c>
      <c r="AC23" s="1" t="s">
        <v>75</v>
      </c>
      <c r="AD23" s="1" t="s">
        <v>75</v>
      </c>
      <c r="AE23" s="1" t="s">
        <v>78</v>
      </c>
      <c r="AF23" s="67" t="s">
        <v>3236</v>
      </c>
      <c r="AG23" s="1" t="s">
        <v>2007</v>
      </c>
      <c r="AH23" s="1"/>
      <c r="AI23" s="1">
        <v>4911</v>
      </c>
      <c r="AJ23" s="1"/>
    </row>
    <row r="24" spans="1:36" ht="42" customHeight="1" x14ac:dyDescent="0.3">
      <c r="A24" s="1" t="e">
        <f t="shared" si="0"/>
        <v>#REF!</v>
      </c>
      <c r="B24" s="5" t="e">
        <f t="shared" si="1"/>
        <v>#REF!</v>
      </c>
      <c r="C24" s="45" t="s">
        <v>3301</v>
      </c>
      <c r="D24" s="46" t="s">
        <v>3302</v>
      </c>
      <c r="E24" s="12" t="s">
        <v>55</v>
      </c>
      <c r="F24" s="38">
        <v>410</v>
      </c>
      <c r="G24" s="4"/>
      <c r="H24" s="1"/>
      <c r="I24" s="1"/>
      <c r="J24" s="1" t="s">
        <v>3302</v>
      </c>
      <c r="K24" s="12" t="s">
        <v>3303</v>
      </c>
      <c r="L24" s="1" t="s">
        <v>3294</v>
      </c>
      <c r="M24" s="1" t="s">
        <v>56</v>
      </c>
      <c r="N24" s="1" t="s">
        <v>75</v>
      </c>
      <c r="O24" s="1" t="s">
        <v>4</v>
      </c>
      <c r="P24" s="1" t="s">
        <v>3287</v>
      </c>
      <c r="Q24" s="1"/>
      <c r="R24" s="1"/>
      <c r="S24" s="1"/>
      <c r="T24" s="1"/>
      <c r="U24" s="6">
        <v>410</v>
      </c>
      <c r="V24" s="1"/>
      <c r="W24" s="1"/>
      <c r="X24" s="1"/>
      <c r="Y24" s="1"/>
      <c r="Z24" s="1" t="s">
        <v>5</v>
      </c>
      <c r="AA24" s="1" t="s">
        <v>6</v>
      </c>
      <c r="AB24" s="1" t="s">
        <v>75</v>
      </c>
      <c r="AC24" s="1" t="s">
        <v>75</v>
      </c>
      <c r="AD24" s="1" t="s">
        <v>75</v>
      </c>
      <c r="AE24" s="1" t="s">
        <v>78</v>
      </c>
      <c r="AF24" s="67" t="s">
        <v>3236</v>
      </c>
      <c r="AG24" s="1" t="s">
        <v>2007</v>
      </c>
      <c r="AH24" s="1"/>
      <c r="AI24" s="1">
        <v>4911</v>
      </c>
      <c r="AJ24" s="1"/>
    </row>
    <row r="25" spans="1:36" ht="42" customHeight="1" x14ac:dyDescent="0.3">
      <c r="A25" s="1" t="s">
        <v>0</v>
      </c>
      <c r="B25" s="5" t="e">
        <f t="shared" si="1"/>
        <v>#REF!</v>
      </c>
      <c r="C25" s="45" t="s">
        <v>3288</v>
      </c>
      <c r="D25" s="46" t="s">
        <v>3289</v>
      </c>
      <c r="E25" s="12" t="s">
        <v>55</v>
      </c>
      <c r="F25" s="38">
        <v>240</v>
      </c>
      <c r="G25" s="4"/>
      <c r="H25" s="1"/>
      <c r="I25" s="1"/>
      <c r="J25" s="1" t="s">
        <v>3289</v>
      </c>
      <c r="K25" s="1" t="s">
        <v>3290</v>
      </c>
      <c r="L25" s="1" t="s">
        <v>3245</v>
      </c>
      <c r="M25" s="1" t="s">
        <v>75</v>
      </c>
      <c r="N25" s="1" t="s">
        <v>75</v>
      </c>
      <c r="O25" s="1" t="s">
        <v>4</v>
      </c>
      <c r="P25" s="1" t="s">
        <v>3246</v>
      </c>
      <c r="Q25" s="1"/>
      <c r="R25" s="1"/>
      <c r="S25" s="1"/>
      <c r="T25" s="1"/>
      <c r="U25" s="6">
        <v>240</v>
      </c>
      <c r="V25" s="1"/>
      <c r="W25" s="1"/>
      <c r="X25" s="1"/>
      <c r="Y25" s="1"/>
      <c r="Z25" s="1" t="s">
        <v>5</v>
      </c>
      <c r="AA25" s="1" t="s">
        <v>6</v>
      </c>
      <c r="AB25" s="1" t="s">
        <v>75</v>
      </c>
      <c r="AC25" s="1" t="s">
        <v>75</v>
      </c>
      <c r="AD25" s="1" t="s">
        <v>75</v>
      </c>
      <c r="AE25" s="1" t="s">
        <v>78</v>
      </c>
      <c r="AF25" s="68" t="s">
        <v>3236</v>
      </c>
      <c r="AG25" s="1" t="s">
        <v>2007</v>
      </c>
      <c r="AH25" s="1"/>
      <c r="AI25" s="1">
        <v>4911</v>
      </c>
      <c r="AJ25" s="1"/>
    </row>
    <row r="26" spans="1:36" ht="42" customHeight="1" x14ac:dyDescent="0.3">
      <c r="A26" s="1" t="e">
        <f t="shared" ref="A26:A57" si="11">Company</f>
        <v>#REF!</v>
      </c>
      <c r="B26" s="5" t="e">
        <f t="shared" si="1"/>
        <v>#REF!</v>
      </c>
      <c r="C26" s="49" t="s">
        <v>2040</v>
      </c>
      <c r="D26" s="46" t="s">
        <v>2041</v>
      </c>
      <c r="E26" s="12" t="s">
        <v>55</v>
      </c>
      <c r="F26" s="38">
        <v>496</v>
      </c>
      <c r="G26" s="29">
        <v>6.9853167999999997</v>
      </c>
      <c r="H26" s="1" t="e">
        <f t="shared" ref="H26:H57" si="12">WeightUOM</f>
        <v>#REF!</v>
      </c>
      <c r="I26" s="1"/>
      <c r="J26" s="1" t="str">
        <f>Table148[[#This Row],[Short Description]]</f>
        <v>DP6-B</v>
      </c>
      <c r="K26" s="1" t="s">
        <v>2042</v>
      </c>
      <c r="L26" s="1" t="s">
        <v>2043</v>
      </c>
      <c r="M26" s="1" t="s">
        <v>59</v>
      </c>
      <c r="N26" s="1" t="e">
        <f t="shared" ref="N26:N57" si="13">NotForSale</f>
        <v>#REF!</v>
      </c>
      <c r="O26" s="1" t="e">
        <f t="shared" ref="O26:O57" si="14">ItemStatus</f>
        <v>#REF!</v>
      </c>
      <c r="P26" s="1" t="s">
        <v>2007</v>
      </c>
      <c r="Q26" s="1"/>
      <c r="R26" s="1"/>
      <c r="S26" s="1"/>
      <c r="T26" s="1"/>
      <c r="U26" s="6">
        <f>Table148[[#This Row],[US MSRP]]</f>
        <v>496</v>
      </c>
      <c r="V26" s="1"/>
      <c r="W26" s="1"/>
      <c r="X26" s="1"/>
      <c r="Y26" s="1"/>
      <c r="Z26" s="1" t="e">
        <f t="shared" ref="Z26:Z57" si="15">FOB</f>
        <v>#REF!</v>
      </c>
      <c r="AA26" s="1" t="e">
        <f t="shared" ref="AA26:AA57" si="16">Freight</f>
        <v>#REF!</v>
      </c>
      <c r="AB26" s="1" t="e">
        <f t="shared" ref="AB26:AB57" si="17">DropShip</f>
        <v>#REF!</v>
      </c>
      <c r="AC26" s="1" t="e">
        <f t="shared" ref="AC26:AC57" si="18">EnergyStar</f>
        <v>#REF!</v>
      </c>
      <c r="AD26" s="1" t="s">
        <v>75</v>
      </c>
      <c r="AE26" s="1" t="s">
        <v>78</v>
      </c>
      <c r="AF26" s="11" t="e">
        <f t="shared" ref="AF26:AF57" si="19">URL</f>
        <v>#REF!</v>
      </c>
      <c r="AG26" s="1" t="str">
        <f>Table148[[#This Row],[Manufacturer''s Category]]</f>
        <v>Desono</v>
      </c>
      <c r="AH26" s="1"/>
      <c r="AI26" s="1" t="e">
        <f t="shared" ref="AI26:AI57" si="20">InfoComm_Number</f>
        <v>#REF!</v>
      </c>
      <c r="AJ26" s="1"/>
    </row>
    <row r="27" spans="1:36" ht="42" customHeight="1" x14ac:dyDescent="0.3">
      <c r="A27" s="1" t="e">
        <f t="shared" si="11"/>
        <v>#REF!</v>
      </c>
      <c r="B27" s="5" t="e">
        <f t="shared" si="1"/>
        <v>#REF!</v>
      </c>
      <c r="C27" s="49" t="s">
        <v>2044</v>
      </c>
      <c r="D27" s="46" t="s">
        <v>2045</v>
      </c>
      <c r="E27" s="12" t="s">
        <v>55</v>
      </c>
      <c r="F27" s="38">
        <v>496</v>
      </c>
      <c r="G27" s="29">
        <v>6.9853167999999997</v>
      </c>
      <c r="H27" s="1" t="e">
        <f t="shared" si="12"/>
        <v>#REF!</v>
      </c>
      <c r="I27" s="1"/>
      <c r="J27" s="1" t="str">
        <f>Table148[[#This Row],[Short Description]]</f>
        <v>DP6-W</v>
      </c>
      <c r="K27" s="1" t="s">
        <v>2046</v>
      </c>
      <c r="L27" s="1" t="s">
        <v>2043</v>
      </c>
      <c r="M27" s="1" t="s">
        <v>59</v>
      </c>
      <c r="N27" s="1" t="e">
        <f t="shared" si="13"/>
        <v>#REF!</v>
      </c>
      <c r="O27" s="1" t="e">
        <f t="shared" si="14"/>
        <v>#REF!</v>
      </c>
      <c r="P27" s="1" t="s">
        <v>2007</v>
      </c>
      <c r="Q27" s="1"/>
      <c r="R27" s="1"/>
      <c r="S27" s="1"/>
      <c r="T27" s="1"/>
      <c r="U27" s="6">
        <f>Table148[[#This Row],[US MSRP]]</f>
        <v>496</v>
      </c>
      <c r="V27" s="1"/>
      <c r="W27" s="1"/>
      <c r="X27" s="1"/>
      <c r="Y27" s="1"/>
      <c r="Z27" s="1" t="e">
        <f t="shared" si="15"/>
        <v>#REF!</v>
      </c>
      <c r="AA27" s="1" t="e">
        <f t="shared" si="16"/>
        <v>#REF!</v>
      </c>
      <c r="AB27" s="1" t="e">
        <f t="shared" si="17"/>
        <v>#REF!</v>
      </c>
      <c r="AC27" s="1" t="e">
        <f t="shared" si="18"/>
        <v>#REF!</v>
      </c>
      <c r="AD27" s="1" t="s">
        <v>75</v>
      </c>
      <c r="AE27" s="1" t="s">
        <v>78</v>
      </c>
      <c r="AF27" s="11" t="e">
        <f t="shared" si="19"/>
        <v>#REF!</v>
      </c>
      <c r="AG27" s="1" t="str">
        <f>Table148[[#This Row],[Manufacturer''s Category]]</f>
        <v>Desono</v>
      </c>
      <c r="AH27" s="1"/>
      <c r="AI27" s="1" t="e">
        <f t="shared" si="20"/>
        <v>#REF!</v>
      </c>
      <c r="AJ27" s="1"/>
    </row>
    <row r="28" spans="1:36" ht="42" customHeight="1" x14ac:dyDescent="0.3">
      <c r="A28" s="1" t="e">
        <f t="shared" si="11"/>
        <v>#REF!</v>
      </c>
      <c r="B28" s="5" t="e">
        <f t="shared" si="1"/>
        <v>#REF!</v>
      </c>
      <c r="C28" s="49" t="s">
        <v>2047</v>
      </c>
      <c r="D28" s="46" t="s">
        <v>2048</v>
      </c>
      <c r="E28" s="12" t="s">
        <v>55</v>
      </c>
      <c r="F28" s="38">
        <v>616</v>
      </c>
      <c r="G28" s="29">
        <v>10.5233344</v>
      </c>
      <c r="H28" s="1" t="e">
        <f t="shared" si="12"/>
        <v>#REF!</v>
      </c>
      <c r="I28" s="1"/>
      <c r="J28" s="1" t="str">
        <f>Table148[[#This Row],[Short Description]]</f>
        <v>DP8-B</v>
      </c>
      <c r="K28" s="7" t="s">
        <v>2049</v>
      </c>
      <c r="L28" s="1" t="s">
        <v>2043</v>
      </c>
      <c r="M28" s="1" t="s">
        <v>59</v>
      </c>
      <c r="N28" s="1" t="e">
        <f t="shared" si="13"/>
        <v>#REF!</v>
      </c>
      <c r="O28" s="1" t="e">
        <f t="shared" si="14"/>
        <v>#REF!</v>
      </c>
      <c r="P28" s="1" t="s">
        <v>2007</v>
      </c>
      <c r="Q28" s="1"/>
      <c r="R28" s="1"/>
      <c r="S28" s="1"/>
      <c r="T28" s="1"/>
      <c r="U28" s="6">
        <f>Table148[[#This Row],[US MSRP]]</f>
        <v>616</v>
      </c>
      <c r="V28" s="1"/>
      <c r="W28" s="1"/>
      <c r="X28" s="1"/>
      <c r="Y28" s="1"/>
      <c r="Z28" s="1" t="e">
        <f t="shared" si="15"/>
        <v>#REF!</v>
      </c>
      <c r="AA28" s="1" t="e">
        <f t="shared" si="16"/>
        <v>#REF!</v>
      </c>
      <c r="AB28" s="1" t="e">
        <f t="shared" si="17"/>
        <v>#REF!</v>
      </c>
      <c r="AC28" s="1" t="e">
        <f t="shared" si="18"/>
        <v>#REF!</v>
      </c>
      <c r="AD28" s="1" t="s">
        <v>75</v>
      </c>
      <c r="AE28" s="1" t="s">
        <v>78</v>
      </c>
      <c r="AF28" s="11" t="e">
        <f t="shared" si="19"/>
        <v>#REF!</v>
      </c>
      <c r="AG28" s="1" t="str">
        <f>Table148[[#This Row],[Manufacturer''s Category]]</f>
        <v>Desono</v>
      </c>
      <c r="AH28" s="1"/>
      <c r="AI28" s="1" t="e">
        <f t="shared" si="20"/>
        <v>#REF!</v>
      </c>
      <c r="AJ28" s="1"/>
    </row>
    <row r="29" spans="1:36" ht="42" customHeight="1" x14ac:dyDescent="0.3">
      <c r="A29" s="1" t="e">
        <f t="shared" si="11"/>
        <v>#REF!</v>
      </c>
      <c r="B29" s="5" t="e">
        <f t="shared" si="1"/>
        <v>#REF!</v>
      </c>
      <c r="C29" s="49" t="s">
        <v>2050</v>
      </c>
      <c r="D29" s="46" t="s">
        <v>2051</v>
      </c>
      <c r="E29" s="12" t="s">
        <v>55</v>
      </c>
      <c r="F29" s="38">
        <v>616</v>
      </c>
      <c r="G29" s="29">
        <v>10.5233344</v>
      </c>
      <c r="H29" s="1" t="e">
        <f t="shared" si="12"/>
        <v>#REF!</v>
      </c>
      <c r="I29" s="1"/>
      <c r="J29" s="1" t="str">
        <f>Table148[[#This Row],[Short Description]]</f>
        <v>DP8-W</v>
      </c>
      <c r="K29" s="7" t="s">
        <v>2052</v>
      </c>
      <c r="L29" s="1" t="s">
        <v>2043</v>
      </c>
      <c r="M29" s="1" t="s">
        <v>59</v>
      </c>
      <c r="N29" s="1" t="e">
        <f t="shared" si="13"/>
        <v>#REF!</v>
      </c>
      <c r="O29" s="1" t="e">
        <f t="shared" si="14"/>
        <v>#REF!</v>
      </c>
      <c r="P29" s="1" t="s">
        <v>2007</v>
      </c>
      <c r="Q29" s="1"/>
      <c r="R29" s="1"/>
      <c r="S29" s="1"/>
      <c r="T29" s="1"/>
      <c r="U29" s="6">
        <f>Table148[[#This Row],[US MSRP]]</f>
        <v>616</v>
      </c>
      <c r="V29" s="1"/>
      <c r="W29" s="1"/>
      <c r="X29" s="1"/>
      <c r="Y29" s="1"/>
      <c r="Z29" s="1" t="e">
        <f t="shared" si="15"/>
        <v>#REF!</v>
      </c>
      <c r="AA29" s="1" t="e">
        <f t="shared" si="16"/>
        <v>#REF!</v>
      </c>
      <c r="AB29" s="1" t="e">
        <f t="shared" si="17"/>
        <v>#REF!</v>
      </c>
      <c r="AC29" s="1" t="e">
        <f t="shared" si="18"/>
        <v>#REF!</v>
      </c>
      <c r="AD29" s="1" t="s">
        <v>75</v>
      </c>
      <c r="AE29" s="1" t="s">
        <v>78</v>
      </c>
      <c r="AF29" s="11" t="e">
        <f t="shared" si="19"/>
        <v>#REF!</v>
      </c>
      <c r="AG29" s="1" t="str">
        <f>Table148[[#This Row],[Manufacturer''s Category]]</f>
        <v>Desono</v>
      </c>
      <c r="AH29" s="1"/>
      <c r="AI29" s="1" t="e">
        <f t="shared" si="20"/>
        <v>#REF!</v>
      </c>
      <c r="AJ29" s="1"/>
    </row>
    <row r="30" spans="1:36" ht="42" customHeight="1" x14ac:dyDescent="0.3">
      <c r="A30" s="1" t="e">
        <f t="shared" si="11"/>
        <v>#REF!</v>
      </c>
      <c r="B30" s="5" t="e">
        <f t="shared" si="1"/>
        <v>#REF!</v>
      </c>
      <c r="C30" s="45" t="s">
        <v>2054</v>
      </c>
      <c r="D30" s="46" t="s">
        <v>2055</v>
      </c>
      <c r="E30" s="12" t="s">
        <v>55</v>
      </c>
      <c r="F30" s="38">
        <v>520</v>
      </c>
      <c r="G30" s="4"/>
      <c r="H30" s="1" t="e">
        <f t="shared" si="12"/>
        <v>#REF!</v>
      </c>
      <c r="I30" s="1"/>
      <c r="J30" s="1" t="str">
        <f>Table148[[#This Row],[Short Description]]</f>
        <v>DX-IC10SUB-W</v>
      </c>
      <c r="K30" s="12" t="s">
        <v>2056</v>
      </c>
      <c r="L30" s="1" t="s">
        <v>2006</v>
      </c>
      <c r="M30" s="1" t="s">
        <v>59</v>
      </c>
      <c r="N30" s="1" t="e">
        <f t="shared" si="13"/>
        <v>#REF!</v>
      </c>
      <c r="O30" s="1" t="e">
        <f t="shared" si="14"/>
        <v>#REF!</v>
      </c>
      <c r="P30" s="1" t="s">
        <v>2007</v>
      </c>
      <c r="Q30" s="1"/>
      <c r="R30" s="1"/>
      <c r="S30" s="1"/>
      <c r="T30" s="1"/>
      <c r="U30" s="6">
        <f>Table148[[#This Row],[US MSRP]]</f>
        <v>520</v>
      </c>
      <c r="V30" s="1"/>
      <c r="W30" s="1"/>
      <c r="X30" s="1"/>
      <c r="Y30" s="1"/>
      <c r="Z30" s="1" t="e">
        <f t="shared" si="15"/>
        <v>#REF!</v>
      </c>
      <c r="AA30" s="1" t="e">
        <f t="shared" si="16"/>
        <v>#REF!</v>
      </c>
      <c r="AB30" s="1" t="e">
        <f t="shared" si="17"/>
        <v>#REF!</v>
      </c>
      <c r="AC30" s="1" t="e">
        <f t="shared" si="18"/>
        <v>#REF!</v>
      </c>
      <c r="AD30" s="1" t="s">
        <v>75</v>
      </c>
      <c r="AE30" s="1" t="s">
        <v>78</v>
      </c>
      <c r="AF30" s="11" t="e">
        <f t="shared" si="19"/>
        <v>#REF!</v>
      </c>
      <c r="AG30" s="1" t="str">
        <f>Table148[[#This Row],[Manufacturer''s Category]]</f>
        <v>Desono</v>
      </c>
      <c r="AH30" s="1"/>
      <c r="AI30" s="1" t="e">
        <f t="shared" si="20"/>
        <v>#REF!</v>
      </c>
      <c r="AJ30" s="1"/>
    </row>
    <row r="31" spans="1:36" ht="42" customHeight="1" x14ac:dyDescent="0.3">
      <c r="A31" s="1" t="e">
        <f t="shared" si="11"/>
        <v>#REF!</v>
      </c>
      <c r="B31" s="5" t="e">
        <f t="shared" si="1"/>
        <v>#REF!</v>
      </c>
      <c r="C31" s="45" t="s">
        <v>2057</v>
      </c>
      <c r="D31" s="46" t="s">
        <v>2058</v>
      </c>
      <c r="E31" s="12" t="s">
        <v>55</v>
      </c>
      <c r="F31" s="38">
        <v>560</v>
      </c>
      <c r="G31" s="4"/>
      <c r="H31" s="1" t="e">
        <f t="shared" si="12"/>
        <v>#REF!</v>
      </c>
      <c r="I31" s="1"/>
      <c r="J31" s="1" t="str">
        <f>Table148[[#This Row],[Short Description]]</f>
        <v>DX-IC10-W</v>
      </c>
      <c r="K31" s="12" t="s">
        <v>2059</v>
      </c>
      <c r="L31" s="1" t="s">
        <v>2006</v>
      </c>
      <c r="M31" s="1" t="s">
        <v>59</v>
      </c>
      <c r="N31" s="1" t="e">
        <f t="shared" si="13"/>
        <v>#REF!</v>
      </c>
      <c r="O31" s="1" t="e">
        <f t="shared" si="14"/>
        <v>#REF!</v>
      </c>
      <c r="P31" s="1" t="s">
        <v>2007</v>
      </c>
      <c r="Q31" s="1"/>
      <c r="R31" s="1"/>
      <c r="S31" s="1"/>
      <c r="T31" s="1"/>
      <c r="U31" s="6">
        <f>Table148[[#This Row],[US MSRP]]</f>
        <v>560</v>
      </c>
      <c r="V31" s="1"/>
      <c r="W31" s="1"/>
      <c r="X31" s="1"/>
      <c r="Y31" s="1"/>
      <c r="Z31" s="1" t="e">
        <f t="shared" si="15"/>
        <v>#REF!</v>
      </c>
      <c r="AA31" s="1" t="e">
        <f t="shared" si="16"/>
        <v>#REF!</v>
      </c>
      <c r="AB31" s="1" t="e">
        <f t="shared" si="17"/>
        <v>#REF!</v>
      </c>
      <c r="AC31" s="1" t="e">
        <f t="shared" si="18"/>
        <v>#REF!</v>
      </c>
      <c r="AD31" s="1" t="s">
        <v>75</v>
      </c>
      <c r="AE31" s="1" t="s">
        <v>78</v>
      </c>
      <c r="AF31" s="11" t="e">
        <f t="shared" si="19"/>
        <v>#REF!</v>
      </c>
      <c r="AG31" s="1" t="str">
        <f>Table148[[#This Row],[Manufacturer''s Category]]</f>
        <v>Desono</v>
      </c>
      <c r="AH31" s="1"/>
      <c r="AI31" s="1" t="e">
        <f t="shared" si="20"/>
        <v>#REF!</v>
      </c>
      <c r="AJ31" s="1"/>
    </row>
    <row r="32" spans="1:36" ht="42" customHeight="1" x14ac:dyDescent="0.3">
      <c r="A32" s="1" t="e">
        <f t="shared" si="11"/>
        <v>#REF!</v>
      </c>
      <c r="B32" s="5" t="e">
        <f t="shared" si="1"/>
        <v>#REF!</v>
      </c>
      <c r="C32" s="45" t="s">
        <v>2060</v>
      </c>
      <c r="D32" s="46" t="s">
        <v>2061</v>
      </c>
      <c r="E32" s="12" t="s">
        <v>55</v>
      </c>
      <c r="F32" s="38">
        <v>220</v>
      </c>
      <c r="G32" s="4"/>
      <c r="H32" s="1" t="e">
        <f t="shared" si="12"/>
        <v>#REF!</v>
      </c>
      <c r="I32" s="1"/>
      <c r="J32" s="1" t="str">
        <f>Table148[[#This Row],[Short Description]]</f>
        <v>DX-IC4LP-W</v>
      </c>
      <c r="K32" s="12" t="s">
        <v>2062</v>
      </c>
      <c r="L32" s="1" t="s">
        <v>2006</v>
      </c>
      <c r="M32" s="1" t="s">
        <v>59</v>
      </c>
      <c r="N32" s="1" t="e">
        <f t="shared" si="13"/>
        <v>#REF!</v>
      </c>
      <c r="O32" s="1" t="e">
        <f t="shared" si="14"/>
        <v>#REF!</v>
      </c>
      <c r="P32" s="1" t="s">
        <v>2007</v>
      </c>
      <c r="Q32" s="1"/>
      <c r="R32" s="1"/>
      <c r="S32" s="1"/>
      <c r="T32" s="1"/>
      <c r="U32" s="6">
        <f>Table148[[#This Row],[US MSRP]]</f>
        <v>220</v>
      </c>
      <c r="V32" s="1"/>
      <c r="W32" s="1"/>
      <c r="X32" s="1"/>
      <c r="Y32" s="1"/>
      <c r="Z32" s="1" t="e">
        <f t="shared" si="15"/>
        <v>#REF!</v>
      </c>
      <c r="AA32" s="1" t="e">
        <f t="shared" si="16"/>
        <v>#REF!</v>
      </c>
      <c r="AB32" s="1" t="e">
        <f t="shared" si="17"/>
        <v>#REF!</v>
      </c>
      <c r="AC32" s="1" t="e">
        <f t="shared" si="18"/>
        <v>#REF!</v>
      </c>
      <c r="AD32" s="1" t="s">
        <v>75</v>
      </c>
      <c r="AE32" s="1" t="s">
        <v>78</v>
      </c>
      <c r="AF32" s="11" t="e">
        <f t="shared" si="19"/>
        <v>#REF!</v>
      </c>
      <c r="AG32" s="1" t="str">
        <f>Table148[[#This Row],[Manufacturer''s Category]]</f>
        <v>Desono</v>
      </c>
      <c r="AH32" s="1"/>
      <c r="AI32" s="1" t="e">
        <f t="shared" si="20"/>
        <v>#REF!</v>
      </c>
      <c r="AJ32" s="1"/>
    </row>
    <row r="33" spans="1:36" ht="42" customHeight="1" x14ac:dyDescent="0.3">
      <c r="A33" s="1" t="e">
        <f t="shared" si="11"/>
        <v>#REF!</v>
      </c>
      <c r="B33" s="5" t="e">
        <f t="shared" si="1"/>
        <v>#REF!</v>
      </c>
      <c r="C33" s="45" t="s">
        <v>2063</v>
      </c>
      <c r="D33" s="46" t="s">
        <v>2064</v>
      </c>
      <c r="E33" s="12" t="s">
        <v>55</v>
      </c>
      <c r="F33" s="38">
        <v>220</v>
      </c>
      <c r="G33" s="4"/>
      <c r="H33" s="1" t="e">
        <f t="shared" si="12"/>
        <v>#REF!</v>
      </c>
      <c r="I33" s="1"/>
      <c r="J33" s="1" t="str">
        <f>Table148[[#This Row],[Short Description]]</f>
        <v>DX-IC4-W</v>
      </c>
      <c r="K33" s="12" t="s">
        <v>2065</v>
      </c>
      <c r="L33" s="1" t="s">
        <v>2006</v>
      </c>
      <c r="M33" s="1" t="s">
        <v>59</v>
      </c>
      <c r="N33" s="1" t="e">
        <f t="shared" si="13"/>
        <v>#REF!</v>
      </c>
      <c r="O33" s="1" t="e">
        <f t="shared" si="14"/>
        <v>#REF!</v>
      </c>
      <c r="P33" s="1" t="s">
        <v>2007</v>
      </c>
      <c r="Q33" s="1"/>
      <c r="R33" s="1"/>
      <c r="S33" s="1"/>
      <c r="T33" s="1"/>
      <c r="U33" s="6">
        <f>Table148[[#This Row],[US MSRP]]</f>
        <v>220</v>
      </c>
      <c r="V33" s="1"/>
      <c r="W33" s="1"/>
      <c r="X33" s="1"/>
      <c r="Y33" s="1"/>
      <c r="Z33" s="1" t="e">
        <f t="shared" si="15"/>
        <v>#REF!</v>
      </c>
      <c r="AA33" s="1" t="e">
        <f t="shared" si="16"/>
        <v>#REF!</v>
      </c>
      <c r="AB33" s="1" t="e">
        <f t="shared" si="17"/>
        <v>#REF!</v>
      </c>
      <c r="AC33" s="1" t="e">
        <f t="shared" si="18"/>
        <v>#REF!</v>
      </c>
      <c r="AD33" s="1" t="s">
        <v>75</v>
      </c>
      <c r="AE33" s="1" t="s">
        <v>78</v>
      </c>
      <c r="AF33" s="11" t="e">
        <f t="shared" si="19"/>
        <v>#REF!</v>
      </c>
      <c r="AG33" s="1" t="str">
        <f>Table148[[#This Row],[Manufacturer''s Category]]</f>
        <v>Desono</v>
      </c>
      <c r="AH33" s="1"/>
      <c r="AI33" s="1" t="e">
        <f t="shared" si="20"/>
        <v>#REF!</v>
      </c>
      <c r="AJ33" s="1"/>
    </row>
    <row r="34" spans="1:36" ht="42" customHeight="1" x14ac:dyDescent="0.3">
      <c r="A34" s="1" t="e">
        <f t="shared" si="11"/>
        <v>#REF!</v>
      </c>
      <c r="B34" s="5" t="e">
        <f t="shared" ref="B34:B65" si="21">Effectivity_Date</f>
        <v>#REF!</v>
      </c>
      <c r="C34" s="45" t="s">
        <v>2066</v>
      </c>
      <c r="D34" s="46" t="s">
        <v>2067</v>
      </c>
      <c r="E34" s="12" t="s">
        <v>55</v>
      </c>
      <c r="F34" s="38">
        <v>290</v>
      </c>
      <c r="G34" s="4"/>
      <c r="H34" s="1" t="e">
        <f t="shared" si="12"/>
        <v>#REF!</v>
      </c>
      <c r="I34" s="1"/>
      <c r="J34" s="1" t="str">
        <f>Table148[[#This Row],[Short Description]]</f>
        <v>DX-IC6-B</v>
      </c>
      <c r="K34" s="12" t="s">
        <v>2068</v>
      </c>
      <c r="L34" s="1" t="s">
        <v>2006</v>
      </c>
      <c r="M34" s="1" t="s">
        <v>59</v>
      </c>
      <c r="N34" s="1" t="e">
        <f t="shared" si="13"/>
        <v>#REF!</v>
      </c>
      <c r="O34" s="1" t="e">
        <f t="shared" si="14"/>
        <v>#REF!</v>
      </c>
      <c r="P34" s="1" t="s">
        <v>2007</v>
      </c>
      <c r="Q34" s="1"/>
      <c r="R34" s="1"/>
      <c r="S34" s="1"/>
      <c r="T34" s="1"/>
      <c r="U34" s="6">
        <f>Table148[[#This Row],[US MSRP]]</f>
        <v>290</v>
      </c>
      <c r="V34" s="1"/>
      <c r="W34" s="1"/>
      <c r="X34" s="1"/>
      <c r="Y34" s="1"/>
      <c r="Z34" s="1" t="e">
        <f t="shared" si="15"/>
        <v>#REF!</v>
      </c>
      <c r="AA34" s="1" t="e">
        <f t="shared" si="16"/>
        <v>#REF!</v>
      </c>
      <c r="AB34" s="1" t="e">
        <f t="shared" si="17"/>
        <v>#REF!</v>
      </c>
      <c r="AC34" s="1" t="e">
        <f t="shared" si="18"/>
        <v>#REF!</v>
      </c>
      <c r="AD34" s="1" t="s">
        <v>75</v>
      </c>
      <c r="AE34" s="1" t="s">
        <v>78</v>
      </c>
      <c r="AF34" s="11" t="e">
        <f t="shared" si="19"/>
        <v>#REF!</v>
      </c>
      <c r="AG34" s="1" t="str">
        <f>Table148[[#This Row],[Manufacturer''s Category]]</f>
        <v>Desono</v>
      </c>
      <c r="AH34" s="1"/>
      <c r="AI34" s="1" t="e">
        <f t="shared" si="20"/>
        <v>#REF!</v>
      </c>
      <c r="AJ34" s="1"/>
    </row>
    <row r="35" spans="1:36" ht="42" customHeight="1" x14ac:dyDescent="0.3">
      <c r="A35" s="1" t="e">
        <f t="shared" si="11"/>
        <v>#REF!</v>
      </c>
      <c r="B35" s="5" t="e">
        <f t="shared" si="21"/>
        <v>#REF!</v>
      </c>
      <c r="C35" s="45" t="s">
        <v>3170</v>
      </c>
      <c r="D35" s="46" t="s">
        <v>3171</v>
      </c>
      <c r="E35" s="12" t="s">
        <v>55</v>
      </c>
      <c r="F35" s="38">
        <v>290</v>
      </c>
      <c r="G35" s="4"/>
      <c r="H35" s="1" t="e">
        <f t="shared" si="12"/>
        <v>#REF!</v>
      </c>
      <c r="I35" s="1"/>
      <c r="J35" s="1" t="str">
        <f>Table148[[#This Row],[Short Description]]</f>
        <v>DX-IC6LP-W White</v>
      </c>
      <c r="K35" s="12" t="s">
        <v>3174</v>
      </c>
      <c r="L35" s="1" t="s">
        <v>2006</v>
      </c>
      <c r="M35" s="1" t="s">
        <v>59</v>
      </c>
      <c r="N35" s="1" t="e">
        <f t="shared" si="13"/>
        <v>#REF!</v>
      </c>
      <c r="O35" s="1" t="e">
        <f t="shared" si="14"/>
        <v>#REF!</v>
      </c>
      <c r="P35" s="1" t="s">
        <v>2007</v>
      </c>
      <c r="Q35" s="1"/>
      <c r="R35" s="1"/>
      <c r="S35" s="1"/>
      <c r="T35" s="1"/>
      <c r="U35" s="6">
        <f>Table148[[#This Row],[US MSRP]]</f>
        <v>290</v>
      </c>
      <c r="V35" s="1"/>
      <c r="W35" s="1"/>
      <c r="X35" s="1"/>
      <c r="Y35" s="1"/>
      <c r="Z35" s="1" t="e">
        <f t="shared" si="15"/>
        <v>#REF!</v>
      </c>
      <c r="AA35" s="1" t="e">
        <f t="shared" si="16"/>
        <v>#REF!</v>
      </c>
      <c r="AB35" s="1" t="e">
        <f t="shared" si="17"/>
        <v>#REF!</v>
      </c>
      <c r="AC35" s="1" t="e">
        <f t="shared" si="18"/>
        <v>#REF!</v>
      </c>
      <c r="AD35" s="1" t="s">
        <v>75</v>
      </c>
      <c r="AE35" s="1" t="s">
        <v>78</v>
      </c>
      <c r="AF35" s="11" t="e">
        <f t="shared" si="19"/>
        <v>#REF!</v>
      </c>
      <c r="AG35" s="1" t="str">
        <f>Table148[[#This Row],[Manufacturer''s Category]]</f>
        <v>Desono</v>
      </c>
      <c r="AH35" s="1"/>
      <c r="AI35" s="1" t="e">
        <f t="shared" si="20"/>
        <v>#REF!</v>
      </c>
      <c r="AJ35" s="1"/>
    </row>
    <row r="36" spans="1:36" ht="42" customHeight="1" x14ac:dyDescent="0.3">
      <c r="A36" s="1" t="e">
        <f t="shared" si="11"/>
        <v>#REF!</v>
      </c>
      <c r="B36" s="5" t="e">
        <f t="shared" si="21"/>
        <v>#REF!</v>
      </c>
      <c r="C36" s="45" t="s">
        <v>2069</v>
      </c>
      <c r="D36" s="46" t="s">
        <v>2070</v>
      </c>
      <c r="E36" s="12" t="s">
        <v>55</v>
      </c>
      <c r="F36" s="38">
        <v>290</v>
      </c>
      <c r="G36" s="4"/>
      <c r="H36" s="1" t="e">
        <f t="shared" si="12"/>
        <v>#REF!</v>
      </c>
      <c r="I36" s="1"/>
      <c r="J36" s="1" t="str">
        <f>Table148[[#This Row],[Short Description]]</f>
        <v>DX-IC6-W</v>
      </c>
      <c r="K36" s="12" t="s">
        <v>2071</v>
      </c>
      <c r="L36" s="1" t="s">
        <v>2006</v>
      </c>
      <c r="M36" s="1" t="s">
        <v>59</v>
      </c>
      <c r="N36" s="1" t="e">
        <f t="shared" si="13"/>
        <v>#REF!</v>
      </c>
      <c r="O36" s="1" t="e">
        <f t="shared" si="14"/>
        <v>#REF!</v>
      </c>
      <c r="P36" s="1" t="s">
        <v>2007</v>
      </c>
      <c r="Q36" s="1"/>
      <c r="R36" s="1"/>
      <c r="S36" s="1"/>
      <c r="T36" s="1"/>
      <c r="U36" s="6">
        <f>Table148[[#This Row],[US MSRP]]</f>
        <v>290</v>
      </c>
      <c r="V36" s="1"/>
      <c r="W36" s="1"/>
      <c r="X36" s="1"/>
      <c r="Y36" s="1"/>
      <c r="Z36" s="1" t="e">
        <f t="shared" si="15"/>
        <v>#REF!</v>
      </c>
      <c r="AA36" s="1" t="e">
        <f t="shared" si="16"/>
        <v>#REF!</v>
      </c>
      <c r="AB36" s="1" t="e">
        <f t="shared" si="17"/>
        <v>#REF!</v>
      </c>
      <c r="AC36" s="1" t="e">
        <f t="shared" si="18"/>
        <v>#REF!</v>
      </c>
      <c r="AD36" s="1" t="s">
        <v>75</v>
      </c>
      <c r="AE36" s="1" t="s">
        <v>78</v>
      </c>
      <c r="AF36" s="11" t="e">
        <f t="shared" si="19"/>
        <v>#REF!</v>
      </c>
      <c r="AG36" s="1" t="str">
        <f>Table148[[#This Row],[Manufacturer''s Category]]</f>
        <v>Desono</v>
      </c>
      <c r="AH36" s="1"/>
      <c r="AI36" s="1" t="e">
        <f t="shared" si="20"/>
        <v>#REF!</v>
      </c>
      <c r="AJ36" s="1"/>
    </row>
    <row r="37" spans="1:36" ht="42" customHeight="1" x14ac:dyDescent="0.3">
      <c r="A37" s="1" t="e">
        <f t="shared" si="11"/>
        <v>#REF!</v>
      </c>
      <c r="B37" s="5" t="e">
        <f t="shared" si="21"/>
        <v>#REF!</v>
      </c>
      <c r="C37" s="45" t="s">
        <v>2072</v>
      </c>
      <c r="D37" s="46" t="s">
        <v>2073</v>
      </c>
      <c r="E37" s="12" t="s">
        <v>55</v>
      </c>
      <c r="F37" s="38">
        <v>400</v>
      </c>
      <c r="G37" s="4"/>
      <c r="H37" s="1" t="e">
        <f t="shared" si="12"/>
        <v>#REF!</v>
      </c>
      <c r="I37" s="1"/>
      <c r="J37" s="1" t="str">
        <f>Table148[[#This Row],[Short Description]]</f>
        <v>DX-IC8-W</v>
      </c>
      <c r="K37" s="12" t="s">
        <v>2074</v>
      </c>
      <c r="L37" s="1" t="s">
        <v>2006</v>
      </c>
      <c r="M37" s="1" t="s">
        <v>59</v>
      </c>
      <c r="N37" s="1" t="e">
        <f t="shared" si="13"/>
        <v>#REF!</v>
      </c>
      <c r="O37" s="1" t="e">
        <f t="shared" si="14"/>
        <v>#REF!</v>
      </c>
      <c r="P37" s="1" t="s">
        <v>2007</v>
      </c>
      <c r="Q37" s="1"/>
      <c r="R37" s="1"/>
      <c r="S37" s="1"/>
      <c r="T37" s="1"/>
      <c r="U37" s="6">
        <f>Table148[[#This Row],[US MSRP]]</f>
        <v>400</v>
      </c>
      <c r="V37" s="1"/>
      <c r="W37" s="1"/>
      <c r="X37" s="1"/>
      <c r="Y37" s="1"/>
      <c r="Z37" s="1" t="e">
        <f t="shared" si="15"/>
        <v>#REF!</v>
      </c>
      <c r="AA37" s="1" t="e">
        <f t="shared" si="16"/>
        <v>#REF!</v>
      </c>
      <c r="AB37" s="1" t="e">
        <f t="shared" si="17"/>
        <v>#REF!</v>
      </c>
      <c r="AC37" s="1" t="e">
        <f t="shared" si="18"/>
        <v>#REF!</v>
      </c>
      <c r="AD37" s="1" t="s">
        <v>75</v>
      </c>
      <c r="AE37" s="1" t="s">
        <v>78</v>
      </c>
      <c r="AF37" s="11" t="e">
        <f t="shared" si="19"/>
        <v>#REF!</v>
      </c>
      <c r="AG37" s="1" t="str">
        <f>Table148[[#This Row],[Manufacturer''s Category]]</f>
        <v>Desono</v>
      </c>
      <c r="AH37" s="1"/>
      <c r="AI37" s="1" t="e">
        <f t="shared" si="20"/>
        <v>#REF!</v>
      </c>
      <c r="AJ37" s="1"/>
    </row>
    <row r="38" spans="1:36" ht="42" customHeight="1" x14ac:dyDescent="0.3">
      <c r="A38" s="1" t="e">
        <f t="shared" si="11"/>
        <v>#REF!</v>
      </c>
      <c r="B38" s="5" t="e">
        <f t="shared" si="21"/>
        <v>#REF!</v>
      </c>
      <c r="C38" s="45" t="s">
        <v>2075</v>
      </c>
      <c r="D38" s="46" t="s">
        <v>2076</v>
      </c>
      <c r="E38" s="1" t="s">
        <v>55</v>
      </c>
      <c r="F38" s="38">
        <v>270</v>
      </c>
      <c r="G38" s="4"/>
      <c r="H38" s="1" t="e">
        <f t="shared" si="12"/>
        <v>#REF!</v>
      </c>
      <c r="I38" s="1"/>
      <c r="J38" s="1" t="str">
        <f>Table148[[#This Row],[Short Description]]</f>
        <v>DX-S5-B</v>
      </c>
      <c r="K38" s="1" t="s">
        <v>2077</v>
      </c>
      <c r="L38" s="1" t="s">
        <v>2053</v>
      </c>
      <c r="M38" s="1" t="s">
        <v>59</v>
      </c>
      <c r="N38" s="1" t="e">
        <f t="shared" si="13"/>
        <v>#REF!</v>
      </c>
      <c r="O38" s="1" t="e">
        <f t="shared" si="14"/>
        <v>#REF!</v>
      </c>
      <c r="P38" s="1" t="s">
        <v>2007</v>
      </c>
      <c r="Q38" s="1"/>
      <c r="R38" s="1"/>
      <c r="S38" s="1"/>
      <c r="T38" s="1"/>
      <c r="U38" s="6">
        <f>Table148[[#This Row],[US MSRP]]</f>
        <v>270</v>
      </c>
      <c r="V38" s="1"/>
      <c r="W38" s="1"/>
      <c r="X38" s="1"/>
      <c r="Y38" s="1"/>
      <c r="Z38" s="1" t="e">
        <f t="shared" si="15"/>
        <v>#REF!</v>
      </c>
      <c r="AA38" s="1" t="e">
        <f t="shared" si="16"/>
        <v>#REF!</v>
      </c>
      <c r="AB38" s="1" t="e">
        <f t="shared" si="17"/>
        <v>#REF!</v>
      </c>
      <c r="AC38" s="1" t="e">
        <f t="shared" si="18"/>
        <v>#REF!</v>
      </c>
      <c r="AD38" s="1" t="s">
        <v>75</v>
      </c>
      <c r="AE38" s="1" t="s">
        <v>78</v>
      </c>
      <c r="AF38" s="11" t="e">
        <f t="shared" si="19"/>
        <v>#REF!</v>
      </c>
      <c r="AG38" s="1" t="str">
        <f>Table148[[#This Row],[Manufacturer''s Category]]</f>
        <v>Desono</v>
      </c>
      <c r="AH38" s="1"/>
      <c r="AI38" s="1" t="e">
        <f t="shared" si="20"/>
        <v>#REF!</v>
      </c>
      <c r="AJ38" s="1"/>
    </row>
    <row r="39" spans="1:36" ht="42" customHeight="1" x14ac:dyDescent="0.3">
      <c r="A39" s="1" t="e">
        <f t="shared" si="11"/>
        <v>#REF!</v>
      </c>
      <c r="B39" s="5" t="e">
        <f t="shared" si="21"/>
        <v>#REF!</v>
      </c>
      <c r="C39" s="45" t="s">
        <v>2078</v>
      </c>
      <c r="D39" s="46" t="s">
        <v>2079</v>
      </c>
      <c r="E39" s="1" t="s">
        <v>55</v>
      </c>
      <c r="F39" s="38">
        <v>270</v>
      </c>
      <c r="G39" s="4"/>
      <c r="H39" s="1" t="e">
        <f t="shared" si="12"/>
        <v>#REF!</v>
      </c>
      <c r="I39" s="1"/>
      <c r="J39" s="1" t="str">
        <f>Table148[[#This Row],[Short Description]]</f>
        <v>DX-S5-W</v>
      </c>
      <c r="K39" s="1" t="s">
        <v>2080</v>
      </c>
      <c r="L39" s="1" t="s">
        <v>2053</v>
      </c>
      <c r="M39" s="1" t="s">
        <v>59</v>
      </c>
      <c r="N39" s="1" t="e">
        <f t="shared" si="13"/>
        <v>#REF!</v>
      </c>
      <c r="O39" s="1" t="e">
        <f t="shared" si="14"/>
        <v>#REF!</v>
      </c>
      <c r="P39" s="1" t="s">
        <v>2007</v>
      </c>
      <c r="Q39" s="1"/>
      <c r="R39" s="1"/>
      <c r="S39" s="1"/>
      <c r="T39" s="1"/>
      <c r="U39" s="6">
        <f>Table148[[#This Row],[US MSRP]]</f>
        <v>270</v>
      </c>
      <c r="V39" s="1"/>
      <c r="W39" s="1"/>
      <c r="X39" s="1"/>
      <c r="Y39" s="1"/>
      <c r="Z39" s="1" t="e">
        <f t="shared" si="15"/>
        <v>#REF!</v>
      </c>
      <c r="AA39" s="1" t="e">
        <f t="shared" si="16"/>
        <v>#REF!</v>
      </c>
      <c r="AB39" s="1" t="e">
        <f t="shared" si="17"/>
        <v>#REF!</v>
      </c>
      <c r="AC39" s="1" t="e">
        <f t="shared" si="18"/>
        <v>#REF!</v>
      </c>
      <c r="AD39" s="1" t="s">
        <v>75</v>
      </c>
      <c r="AE39" s="1" t="s">
        <v>78</v>
      </c>
      <c r="AF39" s="11" t="e">
        <f t="shared" si="19"/>
        <v>#REF!</v>
      </c>
      <c r="AG39" s="1" t="str">
        <f>Table148[[#This Row],[Manufacturer''s Category]]</f>
        <v>Desono</v>
      </c>
      <c r="AH39" s="1"/>
      <c r="AI39" s="1" t="e">
        <f t="shared" si="20"/>
        <v>#REF!</v>
      </c>
      <c r="AJ39" s="1"/>
    </row>
    <row r="40" spans="1:36" ht="42" customHeight="1" x14ac:dyDescent="0.3">
      <c r="A40" s="1" t="e">
        <f t="shared" si="11"/>
        <v>#REF!</v>
      </c>
      <c r="B40" s="5" t="e">
        <f t="shared" si="21"/>
        <v>#REF!</v>
      </c>
      <c r="C40" s="45" t="s">
        <v>2081</v>
      </c>
      <c r="D40" s="46" t="s">
        <v>2082</v>
      </c>
      <c r="E40" s="12" t="s">
        <v>55</v>
      </c>
      <c r="F40" s="38">
        <v>410</v>
      </c>
      <c r="G40" s="4"/>
      <c r="H40" s="1" t="e">
        <f t="shared" si="12"/>
        <v>#REF!</v>
      </c>
      <c r="I40" s="1"/>
      <c r="J40" s="1" t="str">
        <f>Table148[[#This Row],[Short Description]]</f>
        <v>DX-S8-B</v>
      </c>
      <c r="K40" s="12" t="s">
        <v>2083</v>
      </c>
      <c r="L40" s="1" t="s">
        <v>2053</v>
      </c>
      <c r="M40" s="1" t="s">
        <v>59</v>
      </c>
      <c r="N40" s="1" t="e">
        <f t="shared" si="13"/>
        <v>#REF!</v>
      </c>
      <c r="O40" s="1" t="e">
        <f t="shared" si="14"/>
        <v>#REF!</v>
      </c>
      <c r="P40" s="1" t="s">
        <v>2007</v>
      </c>
      <c r="Q40" s="1"/>
      <c r="R40" s="1"/>
      <c r="S40" s="1"/>
      <c r="T40" s="1"/>
      <c r="U40" s="6">
        <f>Table148[[#This Row],[US MSRP]]</f>
        <v>410</v>
      </c>
      <c r="V40" s="1"/>
      <c r="W40" s="1"/>
      <c r="X40" s="1"/>
      <c r="Y40" s="1"/>
      <c r="Z40" s="1" t="e">
        <f t="shared" si="15"/>
        <v>#REF!</v>
      </c>
      <c r="AA40" s="1" t="e">
        <f t="shared" si="16"/>
        <v>#REF!</v>
      </c>
      <c r="AB40" s="1" t="e">
        <f t="shared" si="17"/>
        <v>#REF!</v>
      </c>
      <c r="AC40" s="1" t="e">
        <f t="shared" si="18"/>
        <v>#REF!</v>
      </c>
      <c r="AD40" s="1" t="s">
        <v>75</v>
      </c>
      <c r="AE40" s="1" t="s">
        <v>78</v>
      </c>
      <c r="AF40" s="11" t="e">
        <f t="shared" si="19"/>
        <v>#REF!</v>
      </c>
      <c r="AG40" s="1" t="str">
        <f>Table148[[#This Row],[Manufacturer''s Category]]</f>
        <v>Desono</v>
      </c>
      <c r="AH40" s="1"/>
      <c r="AI40" s="1" t="e">
        <f t="shared" si="20"/>
        <v>#REF!</v>
      </c>
      <c r="AJ40" s="1"/>
    </row>
    <row r="41" spans="1:36" ht="42" customHeight="1" x14ac:dyDescent="0.3">
      <c r="A41" s="1" t="e">
        <f t="shared" si="11"/>
        <v>#REF!</v>
      </c>
      <c r="B41" s="5" t="e">
        <f t="shared" si="21"/>
        <v>#REF!</v>
      </c>
      <c r="C41" s="45" t="s">
        <v>2084</v>
      </c>
      <c r="D41" s="46" t="s">
        <v>2085</v>
      </c>
      <c r="E41" s="1" t="s">
        <v>55</v>
      </c>
      <c r="F41" s="38">
        <v>410</v>
      </c>
      <c r="G41" s="4"/>
      <c r="H41" s="1" t="e">
        <f t="shared" si="12"/>
        <v>#REF!</v>
      </c>
      <c r="I41" s="1"/>
      <c r="J41" s="1" t="str">
        <f>Table148[[#This Row],[Short Description]]</f>
        <v>DX-S8-W</v>
      </c>
      <c r="K41" s="1" t="s">
        <v>2086</v>
      </c>
      <c r="L41" s="1" t="s">
        <v>2053</v>
      </c>
      <c r="M41" s="1" t="s">
        <v>59</v>
      </c>
      <c r="N41" s="1" t="e">
        <f t="shared" si="13"/>
        <v>#REF!</v>
      </c>
      <c r="O41" s="1" t="e">
        <f t="shared" si="14"/>
        <v>#REF!</v>
      </c>
      <c r="P41" s="1" t="s">
        <v>2007</v>
      </c>
      <c r="Q41" s="1"/>
      <c r="R41" s="1"/>
      <c r="S41" s="1"/>
      <c r="T41" s="1"/>
      <c r="U41" s="6">
        <f>Table148[[#This Row],[US MSRP]]</f>
        <v>410</v>
      </c>
      <c r="V41" s="1"/>
      <c r="W41" s="1"/>
      <c r="X41" s="1"/>
      <c r="Y41" s="1"/>
      <c r="Z41" s="1" t="e">
        <f t="shared" si="15"/>
        <v>#REF!</v>
      </c>
      <c r="AA41" s="1" t="e">
        <f t="shared" si="16"/>
        <v>#REF!</v>
      </c>
      <c r="AB41" s="1" t="e">
        <f t="shared" si="17"/>
        <v>#REF!</v>
      </c>
      <c r="AC41" s="1" t="e">
        <f t="shared" si="18"/>
        <v>#REF!</v>
      </c>
      <c r="AD41" s="1" t="s">
        <v>75</v>
      </c>
      <c r="AE41" s="1" t="s">
        <v>78</v>
      </c>
      <c r="AF41" s="11" t="e">
        <f t="shared" si="19"/>
        <v>#REF!</v>
      </c>
      <c r="AG41" s="1" t="str">
        <f>Table148[[#This Row],[Manufacturer''s Category]]</f>
        <v>Desono</v>
      </c>
      <c r="AH41" s="1"/>
      <c r="AI41" s="1" t="e">
        <f t="shared" si="20"/>
        <v>#REF!</v>
      </c>
      <c r="AJ41" s="1"/>
    </row>
    <row r="42" spans="1:36" ht="42" customHeight="1" x14ac:dyDescent="0.3">
      <c r="A42" s="1" t="e">
        <f t="shared" si="11"/>
        <v>#REF!</v>
      </c>
      <c r="B42" s="5" t="e">
        <f t="shared" si="21"/>
        <v>#REF!</v>
      </c>
      <c r="C42" s="45" t="s">
        <v>2087</v>
      </c>
      <c r="D42" s="46" t="s">
        <v>2088</v>
      </c>
      <c r="E42" s="1" t="s">
        <v>55</v>
      </c>
      <c r="F42" s="38">
        <v>98</v>
      </c>
      <c r="G42" s="29">
        <v>1.360776</v>
      </c>
      <c r="H42" s="1" t="e">
        <f t="shared" si="12"/>
        <v>#REF!</v>
      </c>
      <c r="I42" s="1"/>
      <c r="J42" s="1" t="str">
        <f>Table148[[#This Row],[Short Description]]</f>
        <v>E200-SAKB</v>
      </c>
      <c r="K42" s="1" t="s">
        <v>2089</v>
      </c>
      <c r="L42" s="1" t="s">
        <v>599</v>
      </c>
      <c r="M42" s="1" t="s">
        <v>3</v>
      </c>
      <c r="N42" s="1" t="e">
        <f t="shared" si="13"/>
        <v>#REF!</v>
      </c>
      <c r="O42" s="1" t="e">
        <f t="shared" si="14"/>
        <v>#REF!</v>
      </c>
      <c r="P42" s="1" t="s">
        <v>2007</v>
      </c>
      <c r="Q42" s="1"/>
      <c r="R42" s="1"/>
      <c r="S42" s="1"/>
      <c r="T42" s="1"/>
      <c r="U42" s="6">
        <f>Table148[[#This Row],[US MSRP]]</f>
        <v>98</v>
      </c>
      <c r="V42" s="1"/>
      <c r="W42" s="1"/>
      <c r="X42" s="1"/>
      <c r="Y42" s="1"/>
      <c r="Z42" s="1" t="e">
        <f t="shared" si="15"/>
        <v>#REF!</v>
      </c>
      <c r="AA42" s="1" t="e">
        <f t="shared" si="16"/>
        <v>#REF!</v>
      </c>
      <c r="AB42" s="1" t="e">
        <f t="shared" si="17"/>
        <v>#REF!</v>
      </c>
      <c r="AC42" s="1" t="e">
        <f t="shared" si="18"/>
        <v>#REF!</v>
      </c>
      <c r="AD42" s="1" t="s">
        <v>75</v>
      </c>
      <c r="AE42" s="1" t="s">
        <v>78</v>
      </c>
      <c r="AF42" s="11" t="e">
        <f t="shared" si="19"/>
        <v>#REF!</v>
      </c>
      <c r="AG42" s="1" t="str">
        <f>Table148[[#This Row],[Manufacturer''s Category]]</f>
        <v>Desono</v>
      </c>
      <c r="AH42" s="1"/>
      <c r="AI42" s="1" t="e">
        <f t="shared" si="20"/>
        <v>#REF!</v>
      </c>
      <c r="AJ42" s="1"/>
    </row>
    <row r="43" spans="1:36" ht="42" customHeight="1" x14ac:dyDescent="0.3">
      <c r="A43" s="1" t="e">
        <f t="shared" si="11"/>
        <v>#REF!</v>
      </c>
      <c r="B43" s="5" t="e">
        <f t="shared" si="21"/>
        <v>#REF!</v>
      </c>
      <c r="C43" s="45" t="s">
        <v>2090</v>
      </c>
      <c r="D43" s="46" t="s">
        <v>2091</v>
      </c>
      <c r="E43" s="1" t="s">
        <v>55</v>
      </c>
      <c r="F43" s="38">
        <v>98</v>
      </c>
      <c r="G43" s="29">
        <v>1.360776</v>
      </c>
      <c r="H43" s="1" t="e">
        <f t="shared" si="12"/>
        <v>#REF!</v>
      </c>
      <c r="I43" s="1"/>
      <c r="J43" s="1" t="str">
        <f>Table148[[#This Row],[Short Description]]</f>
        <v>E200-SAKW</v>
      </c>
      <c r="K43" s="1" t="s">
        <v>2092</v>
      </c>
      <c r="L43" s="1" t="s">
        <v>599</v>
      </c>
      <c r="M43" s="1" t="s">
        <v>3</v>
      </c>
      <c r="N43" s="1" t="e">
        <f t="shared" si="13"/>
        <v>#REF!</v>
      </c>
      <c r="O43" s="1" t="e">
        <f t="shared" si="14"/>
        <v>#REF!</v>
      </c>
      <c r="P43" s="1" t="s">
        <v>2007</v>
      </c>
      <c r="Q43" s="1"/>
      <c r="R43" s="1"/>
      <c r="S43" s="1"/>
      <c r="T43" s="1"/>
      <c r="U43" s="6">
        <f>Table148[[#This Row],[US MSRP]]</f>
        <v>98</v>
      </c>
      <c r="V43" s="1"/>
      <c r="W43" s="1"/>
      <c r="X43" s="1"/>
      <c r="Y43" s="1"/>
      <c r="Z43" s="1" t="e">
        <f t="shared" si="15"/>
        <v>#REF!</v>
      </c>
      <c r="AA43" s="1" t="e">
        <f t="shared" si="16"/>
        <v>#REF!</v>
      </c>
      <c r="AB43" s="1" t="e">
        <f t="shared" si="17"/>
        <v>#REF!</v>
      </c>
      <c r="AC43" s="1" t="e">
        <f t="shared" si="18"/>
        <v>#REF!</v>
      </c>
      <c r="AD43" s="1" t="s">
        <v>75</v>
      </c>
      <c r="AE43" s="1" t="s">
        <v>78</v>
      </c>
      <c r="AF43" s="11" t="e">
        <f t="shared" si="19"/>
        <v>#REF!</v>
      </c>
      <c r="AG43" s="1" t="str">
        <f>Table148[[#This Row],[Manufacturer''s Category]]</f>
        <v>Desono</v>
      </c>
      <c r="AH43" s="1"/>
      <c r="AI43" s="1" t="e">
        <f t="shared" si="20"/>
        <v>#REF!</v>
      </c>
      <c r="AJ43" s="1"/>
    </row>
    <row r="44" spans="1:36" ht="42" customHeight="1" x14ac:dyDescent="0.3">
      <c r="A44" s="1" t="e">
        <f t="shared" si="11"/>
        <v>#REF!</v>
      </c>
      <c r="B44" s="5" t="e">
        <f t="shared" si="21"/>
        <v>#REF!</v>
      </c>
      <c r="C44" s="49" t="s">
        <v>2093</v>
      </c>
      <c r="D44" s="46" t="s">
        <v>2094</v>
      </c>
      <c r="E44" s="1" t="s">
        <v>55</v>
      </c>
      <c r="F44" s="38">
        <v>80</v>
      </c>
      <c r="G44" s="29">
        <v>0.90718399999999999</v>
      </c>
      <c r="H44" s="1" t="e">
        <f t="shared" si="12"/>
        <v>#REF!</v>
      </c>
      <c r="I44" s="1"/>
      <c r="J44" s="1" t="str">
        <f>Table148[[#This Row],[Short Description]]</f>
        <v>E200-UMKB</v>
      </c>
      <c r="K44" s="1" t="s">
        <v>2095</v>
      </c>
      <c r="L44" s="1" t="s">
        <v>599</v>
      </c>
      <c r="M44" s="1" t="s">
        <v>3</v>
      </c>
      <c r="N44" s="1" t="e">
        <f t="shared" si="13"/>
        <v>#REF!</v>
      </c>
      <c r="O44" s="1" t="e">
        <f t="shared" si="14"/>
        <v>#REF!</v>
      </c>
      <c r="P44" s="1" t="s">
        <v>2007</v>
      </c>
      <c r="Q44" s="1"/>
      <c r="R44" s="1"/>
      <c r="S44" s="1"/>
      <c r="T44" s="1"/>
      <c r="U44" s="6">
        <f>Table148[[#This Row],[US MSRP]]</f>
        <v>80</v>
      </c>
      <c r="V44" s="1"/>
      <c r="W44" s="1"/>
      <c r="X44" s="1"/>
      <c r="Y44" s="1"/>
      <c r="Z44" s="1" t="e">
        <f t="shared" si="15"/>
        <v>#REF!</v>
      </c>
      <c r="AA44" s="1" t="e">
        <f t="shared" si="16"/>
        <v>#REF!</v>
      </c>
      <c r="AB44" s="1" t="e">
        <f t="shared" si="17"/>
        <v>#REF!</v>
      </c>
      <c r="AC44" s="1" t="e">
        <f t="shared" si="18"/>
        <v>#REF!</v>
      </c>
      <c r="AD44" s="1" t="s">
        <v>75</v>
      </c>
      <c r="AE44" s="1" t="s">
        <v>78</v>
      </c>
      <c r="AF44" s="11" t="e">
        <f t="shared" si="19"/>
        <v>#REF!</v>
      </c>
      <c r="AG44" s="1" t="str">
        <f>Table148[[#This Row],[Manufacturer''s Category]]</f>
        <v>Desono</v>
      </c>
      <c r="AH44" s="1"/>
      <c r="AI44" s="1" t="e">
        <f t="shared" si="20"/>
        <v>#REF!</v>
      </c>
      <c r="AJ44" s="1"/>
    </row>
    <row r="45" spans="1:36" ht="42" customHeight="1" x14ac:dyDescent="0.3">
      <c r="A45" s="1" t="e">
        <f t="shared" si="11"/>
        <v>#REF!</v>
      </c>
      <c r="B45" s="5" t="e">
        <f t="shared" si="21"/>
        <v>#REF!</v>
      </c>
      <c r="C45" s="49" t="s">
        <v>2096</v>
      </c>
      <c r="D45" s="46" t="s">
        <v>2097</v>
      </c>
      <c r="E45" s="1" t="s">
        <v>55</v>
      </c>
      <c r="F45" s="38">
        <v>80</v>
      </c>
      <c r="G45" s="29">
        <v>0.90718399999999999</v>
      </c>
      <c r="H45" s="1" t="e">
        <f t="shared" si="12"/>
        <v>#REF!</v>
      </c>
      <c r="I45" s="1"/>
      <c r="J45" s="1" t="str">
        <f>Table148[[#This Row],[Short Description]]</f>
        <v>E200-UMKW</v>
      </c>
      <c r="K45" s="1" t="s">
        <v>2098</v>
      </c>
      <c r="L45" s="1" t="s">
        <v>599</v>
      </c>
      <c r="M45" s="1" t="s">
        <v>3</v>
      </c>
      <c r="N45" s="1" t="e">
        <f t="shared" si="13"/>
        <v>#REF!</v>
      </c>
      <c r="O45" s="1" t="e">
        <f t="shared" si="14"/>
        <v>#REF!</v>
      </c>
      <c r="P45" s="1" t="s">
        <v>2007</v>
      </c>
      <c r="Q45" s="1"/>
      <c r="R45" s="1"/>
      <c r="S45" s="1"/>
      <c r="T45" s="1"/>
      <c r="U45" s="6">
        <f>Table148[[#This Row],[US MSRP]]</f>
        <v>80</v>
      </c>
      <c r="V45" s="1"/>
      <c r="W45" s="1"/>
      <c r="X45" s="1"/>
      <c r="Y45" s="1"/>
      <c r="Z45" s="1" t="e">
        <f t="shared" si="15"/>
        <v>#REF!</v>
      </c>
      <c r="AA45" s="1" t="e">
        <f t="shared" si="16"/>
        <v>#REF!</v>
      </c>
      <c r="AB45" s="1" t="e">
        <f t="shared" si="17"/>
        <v>#REF!</v>
      </c>
      <c r="AC45" s="1" t="e">
        <f t="shared" si="18"/>
        <v>#REF!</v>
      </c>
      <c r="AD45" s="1" t="s">
        <v>75</v>
      </c>
      <c r="AE45" s="1" t="s">
        <v>78</v>
      </c>
      <c r="AF45" s="11" t="e">
        <f t="shared" si="19"/>
        <v>#REF!</v>
      </c>
      <c r="AG45" s="1" t="str">
        <f>Table148[[#This Row],[Manufacturer''s Category]]</f>
        <v>Desono</v>
      </c>
      <c r="AH45" s="1"/>
      <c r="AI45" s="1" t="e">
        <f t="shared" si="20"/>
        <v>#REF!</v>
      </c>
      <c r="AJ45" s="1"/>
    </row>
    <row r="46" spans="1:36" ht="42" customHeight="1" x14ac:dyDescent="0.3">
      <c r="A46" s="1" t="e">
        <f t="shared" si="11"/>
        <v>#REF!</v>
      </c>
      <c r="B46" s="5" t="e">
        <f t="shared" si="21"/>
        <v>#REF!</v>
      </c>
      <c r="C46" s="49" t="s">
        <v>2099</v>
      </c>
      <c r="D46" s="46" t="s">
        <v>2100</v>
      </c>
      <c r="E46" s="1" t="s">
        <v>55</v>
      </c>
      <c r="F46" s="38">
        <v>510</v>
      </c>
      <c r="G46" s="29">
        <v>4.8987936000000003</v>
      </c>
      <c r="H46" s="1" t="e">
        <f t="shared" si="12"/>
        <v>#REF!</v>
      </c>
      <c r="I46" s="1"/>
      <c r="J46" s="1" t="str">
        <f>Table148[[#This Row],[Short Description]]</f>
        <v>ENT203B</v>
      </c>
      <c r="K46" s="1" t="s">
        <v>2101</v>
      </c>
      <c r="L46" s="1" t="s">
        <v>2039</v>
      </c>
      <c r="M46" s="1" t="s">
        <v>59</v>
      </c>
      <c r="N46" s="1" t="e">
        <f t="shared" si="13"/>
        <v>#REF!</v>
      </c>
      <c r="O46" s="1" t="e">
        <f t="shared" si="14"/>
        <v>#REF!</v>
      </c>
      <c r="P46" s="1" t="s">
        <v>2007</v>
      </c>
      <c r="Q46" s="1"/>
      <c r="R46" s="1"/>
      <c r="S46" s="1"/>
      <c r="T46" s="1"/>
      <c r="U46" s="6">
        <f>Table148[[#This Row],[US MSRP]]</f>
        <v>510</v>
      </c>
      <c r="V46" s="1"/>
      <c r="W46" s="1"/>
      <c r="X46" s="1"/>
      <c r="Y46" s="1"/>
      <c r="Z46" s="1" t="e">
        <f t="shared" si="15"/>
        <v>#REF!</v>
      </c>
      <c r="AA46" s="1" t="e">
        <f t="shared" si="16"/>
        <v>#REF!</v>
      </c>
      <c r="AB46" s="1" t="e">
        <f t="shared" si="17"/>
        <v>#REF!</v>
      </c>
      <c r="AC46" s="1" t="e">
        <f t="shared" si="18"/>
        <v>#REF!</v>
      </c>
      <c r="AD46" s="1" t="s">
        <v>75</v>
      </c>
      <c r="AE46" s="1" t="s">
        <v>78</v>
      </c>
      <c r="AF46" s="11" t="e">
        <f t="shared" si="19"/>
        <v>#REF!</v>
      </c>
      <c r="AG46" s="1" t="str">
        <f>Table148[[#This Row],[Manufacturer''s Category]]</f>
        <v>Desono</v>
      </c>
      <c r="AH46" s="1"/>
      <c r="AI46" s="1" t="e">
        <f t="shared" si="20"/>
        <v>#REF!</v>
      </c>
      <c r="AJ46" s="1"/>
    </row>
    <row r="47" spans="1:36" ht="42" customHeight="1" x14ac:dyDescent="0.3">
      <c r="A47" s="1" t="e">
        <f t="shared" si="11"/>
        <v>#REF!</v>
      </c>
      <c r="B47" s="5" t="e">
        <f t="shared" si="21"/>
        <v>#REF!</v>
      </c>
      <c r="C47" s="49" t="s">
        <v>2102</v>
      </c>
      <c r="D47" s="46" t="s">
        <v>2103</v>
      </c>
      <c r="E47" s="1" t="s">
        <v>55</v>
      </c>
      <c r="F47" s="38">
        <v>510</v>
      </c>
      <c r="G47" s="29">
        <v>4.8987936000000003</v>
      </c>
      <c r="H47" s="1" t="e">
        <f t="shared" si="12"/>
        <v>#REF!</v>
      </c>
      <c r="I47" s="1"/>
      <c r="J47" s="1" t="str">
        <f>Table148[[#This Row],[Short Description]]</f>
        <v>ENT203W</v>
      </c>
      <c r="K47" s="1" t="s">
        <v>2104</v>
      </c>
      <c r="L47" s="1" t="s">
        <v>2039</v>
      </c>
      <c r="M47" s="1" t="s">
        <v>59</v>
      </c>
      <c r="N47" s="1" t="e">
        <f t="shared" si="13"/>
        <v>#REF!</v>
      </c>
      <c r="O47" s="1" t="e">
        <f t="shared" si="14"/>
        <v>#REF!</v>
      </c>
      <c r="P47" s="1" t="s">
        <v>2007</v>
      </c>
      <c r="Q47" s="1"/>
      <c r="R47" s="1"/>
      <c r="S47" s="1"/>
      <c r="T47" s="1"/>
      <c r="U47" s="6">
        <f>Table148[[#This Row],[US MSRP]]</f>
        <v>510</v>
      </c>
      <c r="V47" s="1"/>
      <c r="W47" s="1"/>
      <c r="X47" s="1"/>
      <c r="Y47" s="1"/>
      <c r="Z47" s="1" t="e">
        <f t="shared" si="15"/>
        <v>#REF!</v>
      </c>
      <c r="AA47" s="1" t="e">
        <f t="shared" si="16"/>
        <v>#REF!</v>
      </c>
      <c r="AB47" s="1" t="e">
        <f t="shared" si="17"/>
        <v>#REF!</v>
      </c>
      <c r="AC47" s="1" t="e">
        <f t="shared" si="18"/>
        <v>#REF!</v>
      </c>
      <c r="AD47" s="1" t="s">
        <v>75</v>
      </c>
      <c r="AE47" s="1" t="s">
        <v>78</v>
      </c>
      <c r="AF47" s="11" t="e">
        <f t="shared" si="19"/>
        <v>#REF!</v>
      </c>
      <c r="AG47" s="1" t="str">
        <f>Table148[[#This Row],[Manufacturer''s Category]]</f>
        <v>Desono</v>
      </c>
      <c r="AH47" s="1"/>
      <c r="AI47" s="1" t="e">
        <f t="shared" si="20"/>
        <v>#REF!</v>
      </c>
      <c r="AJ47" s="1"/>
    </row>
    <row r="48" spans="1:36" ht="42" customHeight="1" x14ac:dyDescent="0.3">
      <c r="A48" s="1" t="e">
        <f t="shared" si="11"/>
        <v>#REF!</v>
      </c>
      <c r="B48" s="5" t="e">
        <f t="shared" si="21"/>
        <v>#REF!</v>
      </c>
      <c r="C48" s="49" t="s">
        <v>2105</v>
      </c>
      <c r="D48" s="46" t="s">
        <v>2106</v>
      </c>
      <c r="E48" s="1" t="s">
        <v>55</v>
      </c>
      <c r="F48" s="38">
        <v>740</v>
      </c>
      <c r="G48" s="29">
        <v>7.8471416000000005</v>
      </c>
      <c r="H48" s="1" t="e">
        <f t="shared" si="12"/>
        <v>#REF!</v>
      </c>
      <c r="I48" s="1"/>
      <c r="J48" s="1" t="str">
        <f>Table148[[#This Row],[Short Description]]</f>
        <v>ENT206B</v>
      </c>
      <c r="K48" s="1" t="s">
        <v>2107</v>
      </c>
      <c r="L48" s="1" t="s">
        <v>2039</v>
      </c>
      <c r="M48" s="1" t="s">
        <v>59</v>
      </c>
      <c r="N48" s="1" t="e">
        <f t="shared" si="13"/>
        <v>#REF!</v>
      </c>
      <c r="O48" s="1" t="e">
        <f t="shared" si="14"/>
        <v>#REF!</v>
      </c>
      <c r="P48" s="1" t="s">
        <v>2007</v>
      </c>
      <c r="Q48" s="1"/>
      <c r="R48" s="1"/>
      <c r="S48" s="1"/>
      <c r="T48" s="1"/>
      <c r="U48" s="6">
        <f>Table148[[#This Row],[US MSRP]]</f>
        <v>740</v>
      </c>
      <c r="V48" s="1"/>
      <c r="W48" s="1"/>
      <c r="X48" s="1"/>
      <c r="Y48" s="1"/>
      <c r="Z48" s="1" t="e">
        <f t="shared" si="15"/>
        <v>#REF!</v>
      </c>
      <c r="AA48" s="1" t="e">
        <f t="shared" si="16"/>
        <v>#REF!</v>
      </c>
      <c r="AB48" s="1" t="e">
        <f t="shared" si="17"/>
        <v>#REF!</v>
      </c>
      <c r="AC48" s="1" t="e">
        <f t="shared" si="18"/>
        <v>#REF!</v>
      </c>
      <c r="AD48" s="1" t="s">
        <v>75</v>
      </c>
      <c r="AE48" s="1" t="s">
        <v>78</v>
      </c>
      <c r="AF48" s="11" t="e">
        <f t="shared" si="19"/>
        <v>#REF!</v>
      </c>
      <c r="AG48" s="1" t="str">
        <f>Table148[[#This Row],[Manufacturer''s Category]]</f>
        <v>Desono</v>
      </c>
      <c r="AH48" s="1"/>
      <c r="AI48" s="1" t="e">
        <f t="shared" si="20"/>
        <v>#REF!</v>
      </c>
      <c r="AJ48" s="1"/>
    </row>
    <row r="49" spans="1:36" ht="42" customHeight="1" x14ac:dyDescent="0.3">
      <c r="A49" s="1" t="e">
        <f t="shared" si="11"/>
        <v>#REF!</v>
      </c>
      <c r="B49" s="5" t="e">
        <f t="shared" si="21"/>
        <v>#REF!</v>
      </c>
      <c r="C49" s="49" t="s">
        <v>2108</v>
      </c>
      <c r="D49" s="46" t="s">
        <v>2109</v>
      </c>
      <c r="E49" s="1" t="s">
        <v>55</v>
      </c>
      <c r="F49" s="38">
        <v>740</v>
      </c>
      <c r="G49" s="29">
        <v>7.8471416000000005</v>
      </c>
      <c r="H49" s="1" t="e">
        <f t="shared" si="12"/>
        <v>#REF!</v>
      </c>
      <c r="I49" s="1"/>
      <c r="J49" s="1" t="str">
        <f>Table148[[#This Row],[Short Description]]</f>
        <v>ENT206W</v>
      </c>
      <c r="K49" s="1" t="s">
        <v>2110</v>
      </c>
      <c r="L49" s="1" t="s">
        <v>2039</v>
      </c>
      <c r="M49" s="1" t="s">
        <v>59</v>
      </c>
      <c r="N49" s="1" t="e">
        <f t="shared" si="13"/>
        <v>#REF!</v>
      </c>
      <c r="O49" s="1" t="e">
        <f t="shared" si="14"/>
        <v>#REF!</v>
      </c>
      <c r="P49" s="1" t="s">
        <v>2007</v>
      </c>
      <c r="Q49" s="1"/>
      <c r="R49" s="1"/>
      <c r="S49" s="1"/>
      <c r="T49" s="1"/>
      <c r="U49" s="6">
        <f>Table148[[#This Row],[US MSRP]]</f>
        <v>740</v>
      </c>
      <c r="V49" s="1"/>
      <c r="W49" s="1"/>
      <c r="X49" s="1"/>
      <c r="Y49" s="1"/>
      <c r="Z49" s="1" t="e">
        <f t="shared" si="15"/>
        <v>#REF!</v>
      </c>
      <c r="AA49" s="1" t="e">
        <f t="shared" si="16"/>
        <v>#REF!</v>
      </c>
      <c r="AB49" s="1" t="e">
        <f t="shared" si="17"/>
        <v>#REF!</v>
      </c>
      <c r="AC49" s="1" t="e">
        <f t="shared" si="18"/>
        <v>#REF!</v>
      </c>
      <c r="AD49" s="1" t="s">
        <v>75</v>
      </c>
      <c r="AE49" s="1" t="s">
        <v>78</v>
      </c>
      <c r="AF49" s="11" t="e">
        <f t="shared" si="19"/>
        <v>#REF!</v>
      </c>
      <c r="AG49" s="1" t="str">
        <f>Table148[[#This Row],[Manufacturer''s Category]]</f>
        <v>Desono</v>
      </c>
      <c r="AH49" s="1"/>
      <c r="AI49" s="1" t="e">
        <f t="shared" si="20"/>
        <v>#REF!</v>
      </c>
      <c r="AJ49" s="1"/>
    </row>
    <row r="50" spans="1:36" ht="42" customHeight="1" x14ac:dyDescent="0.3">
      <c r="A50" s="1" t="e">
        <f t="shared" si="11"/>
        <v>#REF!</v>
      </c>
      <c r="B50" s="5" t="e">
        <f t="shared" si="21"/>
        <v>#REF!</v>
      </c>
      <c r="C50" s="49" t="s">
        <v>2111</v>
      </c>
      <c r="D50" s="46" t="s">
        <v>2112</v>
      </c>
      <c r="E50" s="1" t="s">
        <v>55</v>
      </c>
      <c r="F50" s="38">
        <v>1300</v>
      </c>
      <c r="G50" s="29">
        <v>14.968536</v>
      </c>
      <c r="H50" s="1" t="e">
        <f t="shared" si="12"/>
        <v>#REF!</v>
      </c>
      <c r="I50" s="1"/>
      <c r="J50" s="1" t="str">
        <f>Table148[[#This Row],[Short Description]]</f>
        <v>ENT212B</v>
      </c>
      <c r="K50" s="1" t="s">
        <v>2113</v>
      </c>
      <c r="L50" s="1" t="s">
        <v>2039</v>
      </c>
      <c r="M50" s="1" t="s">
        <v>59</v>
      </c>
      <c r="N50" s="1" t="e">
        <f t="shared" si="13"/>
        <v>#REF!</v>
      </c>
      <c r="O50" s="1" t="e">
        <f t="shared" si="14"/>
        <v>#REF!</v>
      </c>
      <c r="P50" s="1" t="s">
        <v>2007</v>
      </c>
      <c r="Q50" s="1"/>
      <c r="R50" s="1"/>
      <c r="S50" s="1"/>
      <c r="T50" s="1"/>
      <c r="U50" s="6">
        <f>Table148[[#This Row],[US MSRP]]</f>
        <v>1300</v>
      </c>
      <c r="V50" s="1"/>
      <c r="W50" s="1"/>
      <c r="X50" s="1"/>
      <c r="Y50" s="1"/>
      <c r="Z50" s="1" t="e">
        <f t="shared" si="15"/>
        <v>#REF!</v>
      </c>
      <c r="AA50" s="1" t="e">
        <f t="shared" si="16"/>
        <v>#REF!</v>
      </c>
      <c r="AB50" s="1" t="e">
        <f t="shared" si="17"/>
        <v>#REF!</v>
      </c>
      <c r="AC50" s="1" t="e">
        <f t="shared" si="18"/>
        <v>#REF!</v>
      </c>
      <c r="AD50" s="1" t="s">
        <v>75</v>
      </c>
      <c r="AE50" s="1" t="s">
        <v>78</v>
      </c>
      <c r="AF50" s="11" t="e">
        <f t="shared" si="19"/>
        <v>#REF!</v>
      </c>
      <c r="AG50" s="1" t="str">
        <f>Table148[[#This Row],[Manufacturer''s Category]]</f>
        <v>Desono</v>
      </c>
      <c r="AH50" s="1"/>
      <c r="AI50" s="1" t="e">
        <f t="shared" si="20"/>
        <v>#REF!</v>
      </c>
      <c r="AJ50" s="1"/>
    </row>
    <row r="51" spans="1:36" ht="42" customHeight="1" x14ac:dyDescent="0.3">
      <c r="A51" s="1" t="e">
        <f t="shared" si="11"/>
        <v>#REF!</v>
      </c>
      <c r="B51" s="5" t="e">
        <f t="shared" si="21"/>
        <v>#REF!</v>
      </c>
      <c r="C51" s="49" t="s">
        <v>2114</v>
      </c>
      <c r="D51" s="46" t="s">
        <v>2115</v>
      </c>
      <c r="E51" s="1" t="s">
        <v>55</v>
      </c>
      <c r="F51" s="38">
        <v>1300</v>
      </c>
      <c r="G51" s="29">
        <v>14.968536</v>
      </c>
      <c r="H51" s="1" t="e">
        <f t="shared" si="12"/>
        <v>#REF!</v>
      </c>
      <c r="I51" s="1"/>
      <c r="J51" s="1" t="str">
        <f>Table148[[#This Row],[Short Description]]</f>
        <v>ENT212W</v>
      </c>
      <c r="K51" s="1" t="s">
        <v>2116</v>
      </c>
      <c r="L51" s="1" t="s">
        <v>2039</v>
      </c>
      <c r="M51" s="1" t="s">
        <v>59</v>
      </c>
      <c r="N51" s="1" t="e">
        <f t="shared" si="13"/>
        <v>#REF!</v>
      </c>
      <c r="O51" s="1" t="e">
        <f t="shared" si="14"/>
        <v>#REF!</v>
      </c>
      <c r="P51" s="1" t="s">
        <v>2007</v>
      </c>
      <c r="Q51" s="1"/>
      <c r="R51" s="1"/>
      <c r="S51" s="1"/>
      <c r="T51" s="1"/>
      <c r="U51" s="6">
        <f>Table148[[#This Row],[US MSRP]]</f>
        <v>1300</v>
      </c>
      <c r="V51" s="1"/>
      <c r="W51" s="1"/>
      <c r="X51" s="1"/>
      <c r="Y51" s="1"/>
      <c r="Z51" s="1" t="e">
        <f t="shared" si="15"/>
        <v>#REF!</v>
      </c>
      <c r="AA51" s="1" t="e">
        <f t="shared" si="16"/>
        <v>#REF!</v>
      </c>
      <c r="AB51" s="1" t="e">
        <f t="shared" si="17"/>
        <v>#REF!</v>
      </c>
      <c r="AC51" s="1" t="e">
        <f t="shared" si="18"/>
        <v>#REF!</v>
      </c>
      <c r="AD51" s="1" t="s">
        <v>75</v>
      </c>
      <c r="AE51" s="1" t="s">
        <v>78</v>
      </c>
      <c r="AF51" s="11" t="e">
        <f t="shared" si="19"/>
        <v>#REF!</v>
      </c>
      <c r="AG51" s="1" t="str">
        <f>Table148[[#This Row],[Manufacturer''s Category]]</f>
        <v>Desono</v>
      </c>
      <c r="AH51" s="1"/>
      <c r="AI51" s="1" t="e">
        <f t="shared" si="20"/>
        <v>#REF!</v>
      </c>
      <c r="AJ51" s="1"/>
    </row>
    <row r="52" spans="1:36" ht="42" customHeight="1" x14ac:dyDescent="0.3">
      <c r="A52" s="1" t="e">
        <f t="shared" si="11"/>
        <v>#REF!</v>
      </c>
      <c r="B52" s="5" t="e">
        <f t="shared" si="21"/>
        <v>#REF!</v>
      </c>
      <c r="C52" s="49" t="s">
        <v>2117</v>
      </c>
      <c r="D52" s="46" t="s">
        <v>2118</v>
      </c>
      <c r="E52" s="1" t="s">
        <v>55</v>
      </c>
      <c r="F52" s="38">
        <v>1900</v>
      </c>
      <c r="G52" s="29">
        <v>29.48348</v>
      </c>
      <c r="H52" s="1" t="e">
        <f t="shared" si="12"/>
        <v>#REF!</v>
      </c>
      <c r="I52" s="1"/>
      <c r="J52" s="1" t="str">
        <f>Table148[[#This Row],[Short Description]]</f>
        <v>ENT220B</v>
      </c>
      <c r="K52" s="1" t="s">
        <v>2119</v>
      </c>
      <c r="L52" s="1" t="s">
        <v>2039</v>
      </c>
      <c r="M52" s="1" t="s">
        <v>59</v>
      </c>
      <c r="N52" s="1" t="e">
        <f t="shared" si="13"/>
        <v>#REF!</v>
      </c>
      <c r="O52" s="1" t="e">
        <f t="shared" si="14"/>
        <v>#REF!</v>
      </c>
      <c r="P52" s="1" t="s">
        <v>2007</v>
      </c>
      <c r="Q52" s="1"/>
      <c r="R52" s="1"/>
      <c r="S52" s="1"/>
      <c r="T52" s="1"/>
      <c r="U52" s="6">
        <f>Table148[[#This Row],[US MSRP]]</f>
        <v>1900</v>
      </c>
      <c r="V52" s="1"/>
      <c r="W52" s="1"/>
      <c r="X52" s="1"/>
      <c r="Y52" s="1"/>
      <c r="Z52" s="1" t="e">
        <f t="shared" si="15"/>
        <v>#REF!</v>
      </c>
      <c r="AA52" s="1" t="e">
        <f t="shared" si="16"/>
        <v>#REF!</v>
      </c>
      <c r="AB52" s="1" t="e">
        <f t="shared" si="17"/>
        <v>#REF!</v>
      </c>
      <c r="AC52" s="1" t="e">
        <f t="shared" si="18"/>
        <v>#REF!</v>
      </c>
      <c r="AD52" s="1" t="s">
        <v>75</v>
      </c>
      <c r="AE52" s="1" t="s">
        <v>78</v>
      </c>
      <c r="AF52" s="11" t="e">
        <f t="shared" si="19"/>
        <v>#REF!</v>
      </c>
      <c r="AG52" s="1" t="str">
        <f>Table148[[#This Row],[Manufacturer''s Category]]</f>
        <v>Desono</v>
      </c>
      <c r="AH52" s="1"/>
      <c r="AI52" s="1" t="e">
        <f t="shared" si="20"/>
        <v>#REF!</v>
      </c>
      <c r="AJ52" s="1"/>
    </row>
    <row r="53" spans="1:36" ht="42" customHeight="1" x14ac:dyDescent="0.3">
      <c r="A53" s="1" t="e">
        <f t="shared" si="11"/>
        <v>#REF!</v>
      </c>
      <c r="B53" s="5" t="e">
        <f t="shared" si="21"/>
        <v>#REF!</v>
      </c>
      <c r="C53" s="49" t="s">
        <v>2120</v>
      </c>
      <c r="D53" s="46" t="s">
        <v>2121</v>
      </c>
      <c r="E53" s="1" t="s">
        <v>55</v>
      </c>
      <c r="F53" s="38">
        <v>1900</v>
      </c>
      <c r="G53" s="29">
        <v>29.48348</v>
      </c>
      <c r="H53" s="1" t="e">
        <f t="shared" si="12"/>
        <v>#REF!</v>
      </c>
      <c r="I53" s="1"/>
      <c r="J53" s="1" t="str">
        <f>Table148[[#This Row],[Short Description]]</f>
        <v>ENT220W</v>
      </c>
      <c r="K53" s="1" t="s">
        <v>2122</v>
      </c>
      <c r="L53" s="1" t="s">
        <v>2039</v>
      </c>
      <c r="M53" s="1" t="s">
        <v>59</v>
      </c>
      <c r="N53" s="1" t="e">
        <f t="shared" si="13"/>
        <v>#REF!</v>
      </c>
      <c r="O53" s="1" t="e">
        <f t="shared" si="14"/>
        <v>#REF!</v>
      </c>
      <c r="P53" s="1" t="s">
        <v>2007</v>
      </c>
      <c r="Q53" s="1"/>
      <c r="R53" s="1"/>
      <c r="S53" s="1"/>
      <c r="T53" s="1"/>
      <c r="U53" s="6">
        <f>Table148[[#This Row],[US MSRP]]</f>
        <v>1900</v>
      </c>
      <c r="V53" s="1"/>
      <c r="W53" s="1"/>
      <c r="X53" s="1"/>
      <c r="Y53" s="1"/>
      <c r="Z53" s="1" t="e">
        <f t="shared" si="15"/>
        <v>#REF!</v>
      </c>
      <c r="AA53" s="1" t="e">
        <f t="shared" si="16"/>
        <v>#REF!</v>
      </c>
      <c r="AB53" s="1" t="e">
        <f t="shared" si="17"/>
        <v>#REF!</v>
      </c>
      <c r="AC53" s="1" t="e">
        <f t="shared" si="18"/>
        <v>#REF!</v>
      </c>
      <c r="AD53" s="1" t="s">
        <v>75</v>
      </c>
      <c r="AE53" s="1" t="s">
        <v>78</v>
      </c>
      <c r="AF53" s="11" t="e">
        <f t="shared" si="19"/>
        <v>#REF!</v>
      </c>
      <c r="AG53" s="1" t="str">
        <f>Table148[[#This Row],[Manufacturer''s Category]]</f>
        <v>Desono</v>
      </c>
      <c r="AH53" s="1"/>
      <c r="AI53" s="1" t="e">
        <f t="shared" si="20"/>
        <v>#REF!</v>
      </c>
      <c r="AJ53" s="1"/>
    </row>
    <row r="54" spans="1:36" ht="42" customHeight="1" x14ac:dyDescent="0.3">
      <c r="A54" s="1" t="e">
        <f t="shared" si="11"/>
        <v>#REF!</v>
      </c>
      <c r="B54" s="5" t="e">
        <f t="shared" si="21"/>
        <v>#REF!</v>
      </c>
      <c r="C54" s="45" t="s">
        <v>2123</v>
      </c>
      <c r="D54" s="46" t="s">
        <v>2124</v>
      </c>
      <c r="E54" s="1" t="s">
        <v>55</v>
      </c>
      <c r="F54" s="38">
        <v>594</v>
      </c>
      <c r="G54" s="29">
        <v>6.8038799999999995</v>
      </c>
      <c r="H54" s="1" t="e">
        <f t="shared" si="12"/>
        <v>#REF!</v>
      </c>
      <c r="I54" s="1"/>
      <c r="J54" s="1" t="str">
        <f>Table148[[#This Row],[Short Description]]</f>
        <v>ENT-750T</v>
      </c>
      <c r="K54" s="1" t="s">
        <v>2125</v>
      </c>
      <c r="L54" s="1" t="s">
        <v>599</v>
      </c>
      <c r="M54" s="1" t="s">
        <v>3</v>
      </c>
      <c r="N54" s="1" t="e">
        <f t="shared" si="13"/>
        <v>#REF!</v>
      </c>
      <c r="O54" s="1" t="e">
        <f t="shared" si="14"/>
        <v>#REF!</v>
      </c>
      <c r="P54" s="1" t="s">
        <v>2007</v>
      </c>
      <c r="Q54" s="1"/>
      <c r="R54" s="1"/>
      <c r="S54" s="1"/>
      <c r="T54" s="1"/>
      <c r="U54" s="6">
        <f>Table148[[#This Row],[US MSRP]]</f>
        <v>594</v>
      </c>
      <c r="V54" s="1"/>
      <c r="W54" s="1"/>
      <c r="X54" s="1"/>
      <c r="Y54" s="1"/>
      <c r="Z54" s="1" t="e">
        <f t="shared" si="15"/>
        <v>#REF!</v>
      </c>
      <c r="AA54" s="1" t="e">
        <f t="shared" si="16"/>
        <v>#REF!</v>
      </c>
      <c r="AB54" s="1" t="e">
        <f t="shared" si="17"/>
        <v>#REF!</v>
      </c>
      <c r="AC54" s="1" t="e">
        <f t="shared" si="18"/>
        <v>#REF!</v>
      </c>
      <c r="AD54" s="1" t="s">
        <v>75</v>
      </c>
      <c r="AE54" s="1" t="s">
        <v>78</v>
      </c>
      <c r="AF54" s="11" t="e">
        <f t="shared" si="19"/>
        <v>#REF!</v>
      </c>
      <c r="AG54" s="1" t="str">
        <f>Table148[[#This Row],[Manufacturer''s Category]]</f>
        <v>Desono</v>
      </c>
      <c r="AH54" s="1"/>
      <c r="AI54" s="1" t="e">
        <f t="shared" si="20"/>
        <v>#REF!</v>
      </c>
      <c r="AJ54" s="1"/>
    </row>
    <row r="55" spans="1:36" ht="42" customHeight="1" x14ac:dyDescent="0.3">
      <c r="A55" s="1" t="e">
        <f t="shared" si="11"/>
        <v>#REF!</v>
      </c>
      <c r="B55" s="5" t="e">
        <f t="shared" si="21"/>
        <v>#REF!</v>
      </c>
      <c r="C55" s="45" t="s">
        <v>2126</v>
      </c>
      <c r="D55" s="46" t="s">
        <v>2127</v>
      </c>
      <c r="E55" s="1" t="s">
        <v>55</v>
      </c>
      <c r="F55" s="38">
        <v>594</v>
      </c>
      <c r="G55" s="29">
        <v>6.8038799999999995</v>
      </c>
      <c r="H55" s="1" t="e">
        <f t="shared" si="12"/>
        <v>#REF!</v>
      </c>
      <c r="I55" s="1"/>
      <c r="J55" s="1" t="str">
        <f>Table148[[#This Row],[Short Description]]</f>
        <v>ENT-750TW</v>
      </c>
      <c r="K55" s="1" t="s">
        <v>2128</v>
      </c>
      <c r="L55" s="1" t="s">
        <v>599</v>
      </c>
      <c r="M55" s="1" t="s">
        <v>3</v>
      </c>
      <c r="N55" s="1" t="e">
        <f t="shared" si="13"/>
        <v>#REF!</v>
      </c>
      <c r="O55" s="1" t="e">
        <f t="shared" si="14"/>
        <v>#REF!</v>
      </c>
      <c r="P55" s="1" t="s">
        <v>2007</v>
      </c>
      <c r="Q55" s="1"/>
      <c r="R55" s="1"/>
      <c r="S55" s="1"/>
      <c r="T55" s="1"/>
      <c r="U55" s="6">
        <f>Table148[[#This Row],[US MSRP]]</f>
        <v>594</v>
      </c>
      <c r="V55" s="1"/>
      <c r="W55" s="1"/>
      <c r="X55" s="1"/>
      <c r="Y55" s="1"/>
      <c r="Z55" s="1" t="e">
        <f t="shared" si="15"/>
        <v>#REF!</v>
      </c>
      <c r="AA55" s="1" t="e">
        <f t="shared" si="16"/>
        <v>#REF!</v>
      </c>
      <c r="AB55" s="1" t="e">
        <f t="shared" si="17"/>
        <v>#REF!</v>
      </c>
      <c r="AC55" s="1" t="e">
        <f t="shared" si="18"/>
        <v>#REF!</v>
      </c>
      <c r="AD55" s="1" t="s">
        <v>75</v>
      </c>
      <c r="AE55" s="1" t="s">
        <v>78</v>
      </c>
      <c r="AF55" s="11" t="e">
        <f t="shared" si="19"/>
        <v>#REF!</v>
      </c>
      <c r="AG55" s="1" t="str">
        <f>Table148[[#This Row],[Manufacturer''s Category]]</f>
        <v>Desono</v>
      </c>
      <c r="AH55" s="1"/>
      <c r="AI55" s="1" t="e">
        <f t="shared" si="20"/>
        <v>#REF!</v>
      </c>
      <c r="AJ55" s="1"/>
    </row>
    <row r="56" spans="1:36" ht="42" customHeight="1" x14ac:dyDescent="0.3">
      <c r="A56" s="1" t="e">
        <f t="shared" si="11"/>
        <v>#REF!</v>
      </c>
      <c r="B56" s="5" t="e">
        <f t="shared" si="21"/>
        <v>#REF!</v>
      </c>
      <c r="C56" s="45" t="s">
        <v>2129</v>
      </c>
      <c r="D56" s="46" t="s">
        <v>2130</v>
      </c>
      <c r="E56" s="1" t="s">
        <v>55</v>
      </c>
      <c r="F56" s="38">
        <v>166</v>
      </c>
      <c r="G56" s="29">
        <v>4.0823280000000004</v>
      </c>
      <c r="H56" s="1" t="e">
        <f t="shared" si="12"/>
        <v>#REF!</v>
      </c>
      <c r="I56" s="1"/>
      <c r="J56" s="1" t="str">
        <f>Table148[[#This Row],[Short Description]]</f>
        <v>ENT-CB1</v>
      </c>
      <c r="K56" s="1" t="s">
        <v>2131</v>
      </c>
      <c r="L56" s="1" t="s">
        <v>599</v>
      </c>
      <c r="M56" s="1" t="s">
        <v>3</v>
      </c>
      <c r="N56" s="1" t="e">
        <f t="shared" si="13"/>
        <v>#REF!</v>
      </c>
      <c r="O56" s="1" t="e">
        <f t="shared" si="14"/>
        <v>#REF!</v>
      </c>
      <c r="P56" s="1" t="s">
        <v>2007</v>
      </c>
      <c r="Q56" s="1"/>
      <c r="R56" s="1"/>
      <c r="S56" s="1"/>
      <c r="T56" s="1"/>
      <c r="U56" s="6">
        <f>Table148[[#This Row],[US MSRP]]</f>
        <v>166</v>
      </c>
      <c r="V56" s="1"/>
      <c r="W56" s="1"/>
      <c r="X56" s="1"/>
      <c r="Y56" s="1"/>
      <c r="Z56" s="1" t="e">
        <f t="shared" si="15"/>
        <v>#REF!</v>
      </c>
      <c r="AA56" s="1" t="e">
        <f t="shared" si="16"/>
        <v>#REF!</v>
      </c>
      <c r="AB56" s="1" t="e">
        <f t="shared" si="17"/>
        <v>#REF!</v>
      </c>
      <c r="AC56" s="1" t="e">
        <f t="shared" si="18"/>
        <v>#REF!</v>
      </c>
      <c r="AD56" s="1" t="s">
        <v>75</v>
      </c>
      <c r="AE56" s="1" t="s">
        <v>78</v>
      </c>
      <c r="AF56" s="11" t="e">
        <f t="shared" si="19"/>
        <v>#REF!</v>
      </c>
      <c r="AG56" s="1" t="str">
        <f>Table148[[#This Row],[Manufacturer''s Category]]</f>
        <v>Desono</v>
      </c>
      <c r="AH56" s="1"/>
      <c r="AI56" s="1" t="e">
        <f t="shared" si="20"/>
        <v>#REF!</v>
      </c>
      <c r="AJ56" s="1"/>
    </row>
    <row r="57" spans="1:36" ht="42" customHeight="1" x14ac:dyDescent="0.3">
      <c r="A57" s="1" t="e">
        <f t="shared" si="11"/>
        <v>#REF!</v>
      </c>
      <c r="B57" s="5" t="e">
        <f t="shared" si="21"/>
        <v>#REF!</v>
      </c>
      <c r="C57" s="45" t="s">
        <v>2132</v>
      </c>
      <c r="D57" s="46" t="s">
        <v>2133</v>
      </c>
      <c r="E57" s="1" t="s">
        <v>55</v>
      </c>
      <c r="F57" s="38">
        <v>166</v>
      </c>
      <c r="G57" s="29">
        <v>4.0823280000000004</v>
      </c>
      <c r="H57" s="1" t="e">
        <f t="shared" si="12"/>
        <v>#REF!</v>
      </c>
      <c r="I57" s="1"/>
      <c r="J57" s="1" t="str">
        <f>Table148[[#This Row],[Short Description]]</f>
        <v>ENT-CB1W</v>
      </c>
      <c r="K57" s="1" t="s">
        <v>2134</v>
      </c>
      <c r="L57" s="1" t="s">
        <v>599</v>
      </c>
      <c r="M57" s="1" t="s">
        <v>3</v>
      </c>
      <c r="N57" s="1" t="e">
        <f t="shared" si="13"/>
        <v>#REF!</v>
      </c>
      <c r="O57" s="1" t="e">
        <f t="shared" si="14"/>
        <v>#REF!</v>
      </c>
      <c r="P57" s="1" t="s">
        <v>2007</v>
      </c>
      <c r="Q57" s="1"/>
      <c r="R57" s="1"/>
      <c r="S57" s="1"/>
      <c r="T57" s="1"/>
      <c r="U57" s="6">
        <f>Table148[[#This Row],[US MSRP]]</f>
        <v>166</v>
      </c>
      <c r="V57" s="1"/>
      <c r="W57" s="1"/>
      <c r="X57" s="1"/>
      <c r="Y57" s="1"/>
      <c r="Z57" s="1" t="e">
        <f t="shared" si="15"/>
        <v>#REF!</v>
      </c>
      <c r="AA57" s="1" t="e">
        <f t="shared" si="16"/>
        <v>#REF!</v>
      </c>
      <c r="AB57" s="1" t="e">
        <f t="shared" si="17"/>
        <v>#REF!</v>
      </c>
      <c r="AC57" s="1" t="e">
        <f t="shared" si="18"/>
        <v>#REF!</v>
      </c>
      <c r="AD57" s="1" t="s">
        <v>75</v>
      </c>
      <c r="AE57" s="1" t="s">
        <v>78</v>
      </c>
      <c r="AF57" s="11" t="e">
        <f t="shared" si="19"/>
        <v>#REF!</v>
      </c>
      <c r="AG57" s="1" t="str">
        <f>Table148[[#This Row],[Manufacturer''s Category]]</f>
        <v>Desono</v>
      </c>
      <c r="AH57" s="1"/>
      <c r="AI57" s="1" t="e">
        <f t="shared" si="20"/>
        <v>#REF!</v>
      </c>
      <c r="AJ57" s="1"/>
    </row>
    <row r="58" spans="1:36" ht="42" customHeight="1" x14ac:dyDescent="0.3">
      <c r="A58" s="1" t="e">
        <f t="shared" ref="A58:A89" si="22">Company</f>
        <v>#REF!</v>
      </c>
      <c r="B58" s="5" t="e">
        <f t="shared" si="21"/>
        <v>#REF!</v>
      </c>
      <c r="C58" s="45" t="s">
        <v>2135</v>
      </c>
      <c r="D58" s="46" t="s">
        <v>2136</v>
      </c>
      <c r="E58" s="1" t="s">
        <v>55</v>
      </c>
      <c r="F58" s="38">
        <v>330</v>
      </c>
      <c r="G58" s="29">
        <v>6.8038799999999995</v>
      </c>
      <c r="H58" s="1" t="e">
        <f t="shared" ref="H58:H89" si="23">WeightUOM</f>
        <v>#REF!</v>
      </c>
      <c r="I58" s="1"/>
      <c r="J58" s="1" t="str">
        <f>Table148[[#This Row],[Short Description]]</f>
        <v>ENT-CB2</v>
      </c>
      <c r="K58" s="1" t="s">
        <v>2137</v>
      </c>
      <c r="L58" s="1" t="s">
        <v>599</v>
      </c>
      <c r="M58" s="1" t="s">
        <v>3</v>
      </c>
      <c r="N58" s="1" t="e">
        <f t="shared" ref="N58:N89" si="24">NotForSale</f>
        <v>#REF!</v>
      </c>
      <c r="O58" s="1" t="e">
        <f t="shared" ref="O58:O89" si="25">ItemStatus</f>
        <v>#REF!</v>
      </c>
      <c r="P58" s="1" t="s">
        <v>2007</v>
      </c>
      <c r="Q58" s="1"/>
      <c r="R58" s="1"/>
      <c r="S58" s="1"/>
      <c r="T58" s="1"/>
      <c r="U58" s="6">
        <f>Table148[[#This Row],[US MSRP]]</f>
        <v>330</v>
      </c>
      <c r="V58" s="1"/>
      <c r="W58" s="1"/>
      <c r="X58" s="1"/>
      <c r="Y58" s="1"/>
      <c r="Z58" s="1" t="e">
        <f t="shared" ref="Z58:Z89" si="26">FOB</f>
        <v>#REF!</v>
      </c>
      <c r="AA58" s="1" t="e">
        <f t="shared" ref="AA58:AA89" si="27">Freight</f>
        <v>#REF!</v>
      </c>
      <c r="AB58" s="1" t="e">
        <f t="shared" ref="AB58:AB89" si="28">DropShip</f>
        <v>#REF!</v>
      </c>
      <c r="AC58" s="1" t="e">
        <f t="shared" ref="AC58:AC89" si="29">EnergyStar</f>
        <v>#REF!</v>
      </c>
      <c r="AD58" s="1" t="s">
        <v>75</v>
      </c>
      <c r="AE58" s="1" t="s">
        <v>78</v>
      </c>
      <c r="AF58" s="11" t="e">
        <f t="shared" ref="AF58:AF89" si="30">URL</f>
        <v>#REF!</v>
      </c>
      <c r="AG58" s="1" t="str">
        <f>Table148[[#This Row],[Manufacturer''s Category]]</f>
        <v>Desono</v>
      </c>
      <c r="AH58" s="1"/>
      <c r="AI58" s="1" t="e">
        <f t="shared" ref="AI58:AI89" si="31">InfoComm_Number</f>
        <v>#REF!</v>
      </c>
      <c r="AJ58" s="1"/>
    </row>
    <row r="59" spans="1:36" ht="42" customHeight="1" x14ac:dyDescent="0.3">
      <c r="A59" s="1" t="e">
        <f t="shared" si="22"/>
        <v>#REF!</v>
      </c>
      <c r="B59" s="5" t="e">
        <f t="shared" si="21"/>
        <v>#REF!</v>
      </c>
      <c r="C59" s="45" t="s">
        <v>2138</v>
      </c>
      <c r="D59" s="46" t="s">
        <v>2139</v>
      </c>
      <c r="E59" s="1" t="s">
        <v>55</v>
      </c>
      <c r="F59" s="38">
        <v>330</v>
      </c>
      <c r="G59" s="29">
        <v>6.8038799999999995</v>
      </c>
      <c r="H59" s="1" t="e">
        <f t="shared" si="23"/>
        <v>#REF!</v>
      </c>
      <c r="I59" s="1"/>
      <c r="J59" s="1" t="str">
        <f>Table148[[#This Row],[Short Description]]</f>
        <v>ENT-CB2W</v>
      </c>
      <c r="K59" s="1" t="s">
        <v>2140</v>
      </c>
      <c r="L59" s="1" t="s">
        <v>599</v>
      </c>
      <c r="M59" s="1" t="s">
        <v>3</v>
      </c>
      <c r="N59" s="1" t="e">
        <f t="shared" si="24"/>
        <v>#REF!</v>
      </c>
      <c r="O59" s="1" t="e">
        <f t="shared" si="25"/>
        <v>#REF!</v>
      </c>
      <c r="P59" s="1" t="s">
        <v>2007</v>
      </c>
      <c r="Q59" s="1"/>
      <c r="R59" s="1"/>
      <c r="S59" s="1"/>
      <c r="T59" s="1"/>
      <c r="U59" s="6">
        <f>Table148[[#This Row],[US MSRP]]</f>
        <v>330</v>
      </c>
      <c r="V59" s="1"/>
      <c r="W59" s="1"/>
      <c r="X59" s="1"/>
      <c r="Y59" s="1"/>
      <c r="Z59" s="1" t="e">
        <f t="shared" si="26"/>
        <v>#REF!</v>
      </c>
      <c r="AA59" s="1" t="e">
        <f t="shared" si="27"/>
        <v>#REF!</v>
      </c>
      <c r="AB59" s="1" t="e">
        <f t="shared" si="28"/>
        <v>#REF!</v>
      </c>
      <c r="AC59" s="1" t="e">
        <f t="shared" si="29"/>
        <v>#REF!</v>
      </c>
      <c r="AD59" s="1" t="s">
        <v>75</v>
      </c>
      <c r="AE59" s="1" t="s">
        <v>78</v>
      </c>
      <c r="AF59" s="11" t="e">
        <f t="shared" si="30"/>
        <v>#REF!</v>
      </c>
      <c r="AG59" s="1" t="str">
        <f>Table148[[#This Row],[Manufacturer''s Category]]</f>
        <v>Desono</v>
      </c>
      <c r="AH59" s="1"/>
      <c r="AI59" s="1" t="e">
        <f t="shared" si="31"/>
        <v>#REF!</v>
      </c>
      <c r="AJ59" s="1"/>
    </row>
    <row r="60" spans="1:36" ht="42" customHeight="1" x14ac:dyDescent="0.3">
      <c r="A60" s="1" t="e">
        <f t="shared" si="22"/>
        <v>#REF!</v>
      </c>
      <c r="B60" s="5" t="e">
        <f t="shared" si="21"/>
        <v>#REF!</v>
      </c>
      <c r="C60" s="45" t="s">
        <v>2141</v>
      </c>
      <c r="D60" s="46" t="s">
        <v>2142</v>
      </c>
      <c r="E60" s="1" t="s">
        <v>55</v>
      </c>
      <c r="F60" s="38">
        <v>226</v>
      </c>
      <c r="G60" s="29">
        <v>2.721552</v>
      </c>
      <c r="H60" s="1" t="e">
        <f t="shared" si="23"/>
        <v>#REF!</v>
      </c>
      <c r="I60" s="1"/>
      <c r="J60" s="1" t="str">
        <f>Table148[[#This Row],[Short Description]]</f>
        <v>ENT-FK</v>
      </c>
      <c r="K60" s="1" t="s">
        <v>2143</v>
      </c>
      <c r="L60" s="1" t="s">
        <v>599</v>
      </c>
      <c r="M60" s="1" t="s">
        <v>3</v>
      </c>
      <c r="N60" s="1" t="e">
        <f t="shared" si="24"/>
        <v>#REF!</v>
      </c>
      <c r="O60" s="1" t="e">
        <f t="shared" si="25"/>
        <v>#REF!</v>
      </c>
      <c r="P60" s="1" t="s">
        <v>2007</v>
      </c>
      <c r="Q60" s="1"/>
      <c r="R60" s="1"/>
      <c r="S60" s="1"/>
      <c r="T60" s="1"/>
      <c r="U60" s="6">
        <f>Table148[[#This Row],[US MSRP]]</f>
        <v>226</v>
      </c>
      <c r="V60" s="1"/>
      <c r="W60" s="1"/>
      <c r="X60" s="1"/>
      <c r="Y60" s="1"/>
      <c r="Z60" s="1" t="e">
        <f t="shared" si="26"/>
        <v>#REF!</v>
      </c>
      <c r="AA60" s="1" t="e">
        <f t="shared" si="27"/>
        <v>#REF!</v>
      </c>
      <c r="AB60" s="1" t="e">
        <f t="shared" si="28"/>
        <v>#REF!</v>
      </c>
      <c r="AC60" s="1" t="e">
        <f t="shared" si="29"/>
        <v>#REF!</v>
      </c>
      <c r="AD60" s="1" t="s">
        <v>75</v>
      </c>
      <c r="AE60" s="1" t="s">
        <v>78</v>
      </c>
      <c r="AF60" s="11" t="e">
        <f t="shared" si="30"/>
        <v>#REF!</v>
      </c>
      <c r="AG60" s="1" t="str">
        <f>Table148[[#This Row],[Manufacturer''s Category]]</f>
        <v>Desono</v>
      </c>
      <c r="AH60" s="1"/>
      <c r="AI60" s="1" t="e">
        <f t="shared" si="31"/>
        <v>#REF!</v>
      </c>
      <c r="AJ60" s="1"/>
    </row>
    <row r="61" spans="1:36" ht="42" customHeight="1" x14ac:dyDescent="0.3">
      <c r="A61" s="1" t="e">
        <f t="shared" si="22"/>
        <v>#REF!</v>
      </c>
      <c r="B61" s="5" t="e">
        <f t="shared" si="21"/>
        <v>#REF!</v>
      </c>
      <c r="C61" s="45" t="s">
        <v>2144</v>
      </c>
      <c r="D61" s="46" t="s">
        <v>2145</v>
      </c>
      <c r="E61" s="1" t="s">
        <v>55</v>
      </c>
      <c r="F61" s="38">
        <v>226</v>
      </c>
      <c r="G61" s="29">
        <v>2.721552</v>
      </c>
      <c r="H61" s="1" t="e">
        <f t="shared" si="23"/>
        <v>#REF!</v>
      </c>
      <c r="I61" s="1"/>
      <c r="J61" s="1" t="str">
        <f>Table148[[#This Row],[Short Description]]</f>
        <v>ENT-FKW</v>
      </c>
      <c r="K61" s="1" t="s">
        <v>2146</v>
      </c>
      <c r="L61" s="1" t="s">
        <v>599</v>
      </c>
      <c r="M61" s="1" t="s">
        <v>3</v>
      </c>
      <c r="N61" s="1" t="e">
        <f t="shared" si="24"/>
        <v>#REF!</v>
      </c>
      <c r="O61" s="1" t="e">
        <f t="shared" si="25"/>
        <v>#REF!</v>
      </c>
      <c r="P61" s="1" t="s">
        <v>2007</v>
      </c>
      <c r="Q61" s="1"/>
      <c r="R61" s="1"/>
      <c r="S61" s="1"/>
      <c r="T61" s="1"/>
      <c r="U61" s="6">
        <f>Table148[[#This Row],[US MSRP]]</f>
        <v>226</v>
      </c>
      <c r="V61" s="1"/>
      <c r="W61" s="1"/>
      <c r="X61" s="1"/>
      <c r="Y61" s="1"/>
      <c r="Z61" s="1" t="e">
        <f t="shared" si="26"/>
        <v>#REF!</v>
      </c>
      <c r="AA61" s="1" t="e">
        <f t="shared" si="27"/>
        <v>#REF!</v>
      </c>
      <c r="AB61" s="1" t="e">
        <f t="shared" si="28"/>
        <v>#REF!</v>
      </c>
      <c r="AC61" s="1" t="e">
        <f t="shared" si="29"/>
        <v>#REF!</v>
      </c>
      <c r="AD61" s="1" t="s">
        <v>75</v>
      </c>
      <c r="AE61" s="1" t="s">
        <v>78</v>
      </c>
      <c r="AF61" s="11" t="e">
        <f t="shared" si="30"/>
        <v>#REF!</v>
      </c>
      <c r="AG61" s="1" t="str">
        <f>Table148[[#This Row],[Manufacturer''s Category]]</f>
        <v>Desono</v>
      </c>
      <c r="AH61" s="1"/>
      <c r="AI61" s="1" t="e">
        <f t="shared" si="31"/>
        <v>#REF!</v>
      </c>
      <c r="AJ61" s="1"/>
    </row>
    <row r="62" spans="1:36" ht="42" customHeight="1" x14ac:dyDescent="0.3">
      <c r="A62" s="1" t="e">
        <f t="shared" si="22"/>
        <v>#REF!</v>
      </c>
      <c r="B62" s="5" t="e">
        <f t="shared" si="21"/>
        <v>#REF!</v>
      </c>
      <c r="C62" s="45" t="s">
        <v>2147</v>
      </c>
      <c r="D62" s="46" t="s">
        <v>2148</v>
      </c>
      <c r="E62" s="1" t="s">
        <v>55</v>
      </c>
      <c r="F62" s="38">
        <v>3522</v>
      </c>
      <c r="G62" s="29">
        <v>24.493967999999999</v>
      </c>
      <c r="H62" s="1" t="e">
        <f t="shared" si="23"/>
        <v>#REF!</v>
      </c>
      <c r="I62" s="1"/>
      <c r="J62" s="1" t="str">
        <f>Table148[[#This Row],[Short Description]]</f>
        <v>ENT-FR</v>
      </c>
      <c r="K62" s="1" t="s">
        <v>2149</v>
      </c>
      <c r="L62" s="1" t="s">
        <v>2150</v>
      </c>
      <c r="M62" s="1" t="s">
        <v>59</v>
      </c>
      <c r="N62" s="1" t="e">
        <f t="shared" si="24"/>
        <v>#REF!</v>
      </c>
      <c r="O62" s="1" t="e">
        <f t="shared" si="25"/>
        <v>#REF!</v>
      </c>
      <c r="P62" s="1" t="s">
        <v>2007</v>
      </c>
      <c r="Q62" s="1"/>
      <c r="R62" s="1"/>
      <c r="S62" s="1"/>
      <c r="T62" s="1"/>
      <c r="U62" s="6">
        <f>Table148[[#This Row],[US MSRP]]</f>
        <v>3522</v>
      </c>
      <c r="V62" s="1"/>
      <c r="W62" s="1"/>
      <c r="X62" s="1"/>
      <c r="Y62" s="1"/>
      <c r="Z62" s="1" t="e">
        <f t="shared" si="26"/>
        <v>#REF!</v>
      </c>
      <c r="AA62" s="1" t="e">
        <f t="shared" si="27"/>
        <v>#REF!</v>
      </c>
      <c r="AB62" s="1" t="e">
        <f t="shared" si="28"/>
        <v>#REF!</v>
      </c>
      <c r="AC62" s="1" t="e">
        <f t="shared" si="29"/>
        <v>#REF!</v>
      </c>
      <c r="AD62" s="1" t="s">
        <v>75</v>
      </c>
      <c r="AE62" s="1" t="s">
        <v>78</v>
      </c>
      <c r="AF62" s="11" t="e">
        <f t="shared" si="30"/>
        <v>#REF!</v>
      </c>
      <c r="AG62" s="1" t="str">
        <f>Table148[[#This Row],[Manufacturer''s Category]]</f>
        <v>Desono</v>
      </c>
      <c r="AH62" s="1"/>
      <c r="AI62" s="1" t="e">
        <f t="shared" si="31"/>
        <v>#REF!</v>
      </c>
      <c r="AJ62" s="1"/>
    </row>
    <row r="63" spans="1:36" ht="42" customHeight="1" x14ac:dyDescent="0.3">
      <c r="A63" s="1" t="e">
        <f t="shared" si="22"/>
        <v>#REF!</v>
      </c>
      <c r="B63" s="5" t="e">
        <f t="shared" si="21"/>
        <v>#REF!</v>
      </c>
      <c r="C63" s="45" t="s">
        <v>2151</v>
      </c>
      <c r="D63" s="46" t="s">
        <v>2152</v>
      </c>
      <c r="E63" s="1" t="s">
        <v>55</v>
      </c>
      <c r="F63" s="38" t="s">
        <v>842</v>
      </c>
      <c r="G63" s="29"/>
      <c r="H63" s="1" t="e">
        <f t="shared" si="23"/>
        <v>#REF!</v>
      </c>
      <c r="I63" s="1"/>
      <c r="J63" s="1" t="str">
        <f>Table148[[#This Row],[Short Description]]</f>
        <v>ENT-FR-CTO</v>
      </c>
      <c r="K63" s="1" t="s">
        <v>2153</v>
      </c>
      <c r="L63" s="1" t="s">
        <v>2150</v>
      </c>
      <c r="M63" s="1" t="s">
        <v>59</v>
      </c>
      <c r="N63" s="1" t="e">
        <f t="shared" si="24"/>
        <v>#REF!</v>
      </c>
      <c r="O63" s="1" t="e">
        <f t="shared" si="25"/>
        <v>#REF!</v>
      </c>
      <c r="P63" s="1" t="s">
        <v>2007</v>
      </c>
      <c r="Q63" s="1"/>
      <c r="R63" s="1"/>
      <c r="S63" s="1"/>
      <c r="T63" s="1"/>
      <c r="U63" s="6" t="str">
        <f>Table148[[#This Row],[US MSRP]]</f>
        <v>CALL FOR QUOTE</v>
      </c>
      <c r="V63" s="1"/>
      <c r="W63" s="1"/>
      <c r="X63" s="1"/>
      <c r="Y63" s="1"/>
      <c r="Z63" s="1" t="e">
        <f t="shared" si="26"/>
        <v>#REF!</v>
      </c>
      <c r="AA63" s="1" t="e">
        <f t="shared" si="27"/>
        <v>#REF!</v>
      </c>
      <c r="AB63" s="1" t="e">
        <f t="shared" si="28"/>
        <v>#REF!</v>
      </c>
      <c r="AC63" s="1" t="e">
        <f t="shared" si="29"/>
        <v>#REF!</v>
      </c>
      <c r="AD63" s="1" t="s">
        <v>75</v>
      </c>
      <c r="AE63" s="1" t="s">
        <v>78</v>
      </c>
      <c r="AF63" s="11" t="e">
        <f t="shared" si="30"/>
        <v>#REF!</v>
      </c>
      <c r="AG63" s="1" t="str">
        <f>Table148[[#This Row],[Manufacturer''s Category]]</f>
        <v>Desono</v>
      </c>
      <c r="AH63" s="1"/>
      <c r="AI63" s="1" t="e">
        <f t="shared" si="31"/>
        <v>#REF!</v>
      </c>
      <c r="AJ63" s="1" t="s">
        <v>844</v>
      </c>
    </row>
    <row r="64" spans="1:36" ht="42" customHeight="1" x14ac:dyDescent="0.3">
      <c r="A64" s="1" t="e">
        <f t="shared" si="22"/>
        <v>#REF!</v>
      </c>
      <c r="B64" s="5" t="e">
        <f t="shared" si="21"/>
        <v>#REF!</v>
      </c>
      <c r="C64" s="45" t="s">
        <v>2154</v>
      </c>
      <c r="D64" s="46" t="s">
        <v>2155</v>
      </c>
      <c r="E64" s="1" t="s">
        <v>55</v>
      </c>
      <c r="F64" s="38">
        <v>3522</v>
      </c>
      <c r="G64" s="29">
        <v>24.493967999999999</v>
      </c>
      <c r="H64" s="1" t="e">
        <f t="shared" si="23"/>
        <v>#REF!</v>
      </c>
      <c r="I64" s="1"/>
      <c r="J64" s="1" t="str">
        <f>Table148[[#This Row],[Short Description]]</f>
        <v>ENT-FRW</v>
      </c>
      <c r="K64" s="1" t="s">
        <v>2156</v>
      </c>
      <c r="L64" s="1" t="s">
        <v>2150</v>
      </c>
      <c r="M64" s="1" t="s">
        <v>59</v>
      </c>
      <c r="N64" s="1" t="e">
        <f t="shared" si="24"/>
        <v>#REF!</v>
      </c>
      <c r="O64" s="1" t="e">
        <f t="shared" si="25"/>
        <v>#REF!</v>
      </c>
      <c r="P64" s="1" t="s">
        <v>2007</v>
      </c>
      <c r="Q64" s="1"/>
      <c r="R64" s="1"/>
      <c r="S64" s="1"/>
      <c r="T64" s="1"/>
      <c r="U64" s="6">
        <f>Table148[[#This Row],[US MSRP]]</f>
        <v>3522</v>
      </c>
      <c r="V64" s="1"/>
      <c r="W64" s="1"/>
      <c r="X64" s="1"/>
      <c r="Y64" s="1"/>
      <c r="Z64" s="1" t="e">
        <f t="shared" si="26"/>
        <v>#REF!</v>
      </c>
      <c r="AA64" s="1" t="e">
        <f t="shared" si="27"/>
        <v>#REF!</v>
      </c>
      <c r="AB64" s="1" t="e">
        <f t="shared" si="28"/>
        <v>#REF!</v>
      </c>
      <c r="AC64" s="1" t="e">
        <f t="shared" si="29"/>
        <v>#REF!</v>
      </c>
      <c r="AD64" s="1" t="s">
        <v>75</v>
      </c>
      <c r="AE64" s="1" t="s">
        <v>78</v>
      </c>
      <c r="AF64" s="11" t="e">
        <f t="shared" si="30"/>
        <v>#REF!</v>
      </c>
      <c r="AG64" s="1" t="str">
        <f>Table148[[#This Row],[Manufacturer''s Category]]</f>
        <v>Desono</v>
      </c>
      <c r="AH64" s="1"/>
      <c r="AI64" s="1" t="e">
        <f t="shared" si="31"/>
        <v>#REF!</v>
      </c>
      <c r="AJ64" s="1"/>
    </row>
    <row r="65" spans="1:36" ht="42" customHeight="1" x14ac:dyDescent="0.3">
      <c r="A65" s="1" t="e">
        <f t="shared" si="22"/>
        <v>#REF!</v>
      </c>
      <c r="B65" s="5" t="e">
        <f t="shared" si="21"/>
        <v>#REF!</v>
      </c>
      <c r="C65" s="45" t="s">
        <v>2157</v>
      </c>
      <c r="D65" s="46" t="s">
        <v>2158</v>
      </c>
      <c r="E65" s="1" t="s">
        <v>55</v>
      </c>
      <c r="F65" s="38">
        <v>2530</v>
      </c>
      <c r="G65" s="29">
        <v>17.236495999999999</v>
      </c>
      <c r="H65" s="1" t="e">
        <f t="shared" si="23"/>
        <v>#REF!</v>
      </c>
      <c r="I65" s="1"/>
      <c r="J65" s="1" t="str">
        <f>Table148[[#This Row],[Short Description]]</f>
        <v>ENT-LF</v>
      </c>
      <c r="K65" s="1" t="s">
        <v>2159</v>
      </c>
      <c r="L65" s="1" t="s">
        <v>2150</v>
      </c>
      <c r="M65" s="1" t="s">
        <v>59</v>
      </c>
      <c r="N65" s="1" t="e">
        <f t="shared" si="24"/>
        <v>#REF!</v>
      </c>
      <c r="O65" s="1" t="e">
        <f t="shared" si="25"/>
        <v>#REF!</v>
      </c>
      <c r="P65" s="1" t="s">
        <v>2007</v>
      </c>
      <c r="Q65" s="1"/>
      <c r="R65" s="1"/>
      <c r="S65" s="1"/>
      <c r="T65" s="1"/>
      <c r="U65" s="6">
        <f>Table148[[#This Row],[US MSRP]]</f>
        <v>2530</v>
      </c>
      <c r="V65" s="1"/>
      <c r="W65" s="1"/>
      <c r="X65" s="1"/>
      <c r="Y65" s="1"/>
      <c r="Z65" s="1" t="e">
        <f t="shared" si="26"/>
        <v>#REF!</v>
      </c>
      <c r="AA65" s="1" t="e">
        <f t="shared" si="27"/>
        <v>#REF!</v>
      </c>
      <c r="AB65" s="1" t="e">
        <f t="shared" si="28"/>
        <v>#REF!</v>
      </c>
      <c r="AC65" s="1" t="e">
        <f t="shared" si="29"/>
        <v>#REF!</v>
      </c>
      <c r="AD65" s="1" t="s">
        <v>75</v>
      </c>
      <c r="AE65" s="1" t="s">
        <v>78</v>
      </c>
      <c r="AF65" s="11" t="e">
        <f t="shared" si="30"/>
        <v>#REF!</v>
      </c>
      <c r="AG65" s="1" t="str">
        <f>Table148[[#This Row],[Manufacturer''s Category]]</f>
        <v>Desono</v>
      </c>
      <c r="AH65" s="1"/>
      <c r="AI65" s="1" t="e">
        <f t="shared" si="31"/>
        <v>#REF!</v>
      </c>
      <c r="AJ65" s="1"/>
    </row>
    <row r="66" spans="1:36" ht="42" customHeight="1" x14ac:dyDescent="0.3">
      <c r="A66" s="1" t="e">
        <f t="shared" si="22"/>
        <v>#REF!</v>
      </c>
      <c r="B66" s="5" t="e">
        <f t="shared" ref="B66:B97" si="32">Effectivity_Date</f>
        <v>#REF!</v>
      </c>
      <c r="C66" s="45" t="s">
        <v>2160</v>
      </c>
      <c r="D66" s="46" t="s">
        <v>2161</v>
      </c>
      <c r="E66" s="1" t="s">
        <v>55</v>
      </c>
      <c r="F66" s="38" t="s">
        <v>842</v>
      </c>
      <c r="G66" s="29"/>
      <c r="H66" s="1" t="e">
        <f t="shared" si="23"/>
        <v>#REF!</v>
      </c>
      <c r="I66" s="1"/>
      <c r="J66" s="1" t="str">
        <f>Table148[[#This Row],[Short Description]]</f>
        <v>ENT-LF-CTO</v>
      </c>
      <c r="K66" s="1" t="s">
        <v>2162</v>
      </c>
      <c r="L66" s="1" t="s">
        <v>2150</v>
      </c>
      <c r="M66" s="1" t="s">
        <v>59</v>
      </c>
      <c r="N66" s="1" t="e">
        <f t="shared" si="24"/>
        <v>#REF!</v>
      </c>
      <c r="O66" s="1" t="e">
        <f t="shared" si="25"/>
        <v>#REF!</v>
      </c>
      <c r="P66" s="1" t="s">
        <v>2007</v>
      </c>
      <c r="Q66" s="1"/>
      <c r="R66" s="1"/>
      <c r="S66" s="1"/>
      <c r="T66" s="1"/>
      <c r="U66" s="6" t="str">
        <f>Table148[[#This Row],[US MSRP]]</f>
        <v>CALL FOR QUOTE</v>
      </c>
      <c r="V66" s="1"/>
      <c r="W66" s="1"/>
      <c r="X66" s="1"/>
      <c r="Y66" s="1"/>
      <c r="Z66" s="1" t="e">
        <f t="shared" si="26"/>
        <v>#REF!</v>
      </c>
      <c r="AA66" s="1" t="e">
        <f t="shared" si="27"/>
        <v>#REF!</v>
      </c>
      <c r="AB66" s="1" t="e">
        <f t="shared" si="28"/>
        <v>#REF!</v>
      </c>
      <c r="AC66" s="1" t="e">
        <f t="shared" si="29"/>
        <v>#REF!</v>
      </c>
      <c r="AD66" s="1" t="s">
        <v>75</v>
      </c>
      <c r="AE66" s="1" t="s">
        <v>78</v>
      </c>
      <c r="AF66" s="11" t="e">
        <f t="shared" si="30"/>
        <v>#REF!</v>
      </c>
      <c r="AG66" s="1" t="str">
        <f>Table148[[#This Row],[Manufacturer''s Category]]</f>
        <v>Desono</v>
      </c>
      <c r="AH66" s="1"/>
      <c r="AI66" s="1" t="e">
        <f t="shared" si="31"/>
        <v>#REF!</v>
      </c>
      <c r="AJ66" s="1" t="s">
        <v>844</v>
      </c>
    </row>
    <row r="67" spans="1:36" ht="42" customHeight="1" x14ac:dyDescent="0.3">
      <c r="A67" s="1" t="e">
        <f t="shared" si="22"/>
        <v>#REF!</v>
      </c>
      <c r="B67" s="5" t="e">
        <f t="shared" si="32"/>
        <v>#REF!</v>
      </c>
      <c r="C67" s="45" t="s">
        <v>2163</v>
      </c>
      <c r="D67" s="46" t="s">
        <v>2164</v>
      </c>
      <c r="E67" s="1" t="s">
        <v>55</v>
      </c>
      <c r="F67" s="38">
        <v>2530</v>
      </c>
      <c r="G67" s="29">
        <v>17.236495999999999</v>
      </c>
      <c r="H67" s="1" t="e">
        <f t="shared" si="23"/>
        <v>#REF!</v>
      </c>
      <c r="I67" s="1"/>
      <c r="J67" s="1" t="str">
        <f>Table148[[#This Row],[Short Description]]</f>
        <v>ENT-LFW</v>
      </c>
      <c r="K67" s="1" t="s">
        <v>2165</v>
      </c>
      <c r="L67" s="1" t="s">
        <v>2150</v>
      </c>
      <c r="M67" s="1" t="s">
        <v>59</v>
      </c>
      <c r="N67" s="1" t="e">
        <f t="shared" si="24"/>
        <v>#REF!</v>
      </c>
      <c r="O67" s="1" t="e">
        <f t="shared" si="25"/>
        <v>#REF!</v>
      </c>
      <c r="P67" s="1" t="s">
        <v>2007</v>
      </c>
      <c r="Q67" s="1"/>
      <c r="R67" s="1"/>
      <c r="S67" s="1"/>
      <c r="T67" s="1"/>
      <c r="U67" s="6">
        <f>Table148[[#This Row],[US MSRP]]</f>
        <v>2530</v>
      </c>
      <c r="V67" s="1"/>
      <c r="W67" s="1"/>
      <c r="X67" s="1"/>
      <c r="Y67" s="1"/>
      <c r="Z67" s="1" t="e">
        <f t="shared" si="26"/>
        <v>#REF!</v>
      </c>
      <c r="AA67" s="1" t="e">
        <f t="shared" si="27"/>
        <v>#REF!</v>
      </c>
      <c r="AB67" s="1" t="e">
        <f t="shared" si="28"/>
        <v>#REF!</v>
      </c>
      <c r="AC67" s="1" t="e">
        <f t="shared" si="29"/>
        <v>#REF!</v>
      </c>
      <c r="AD67" s="1" t="s">
        <v>75</v>
      </c>
      <c r="AE67" s="1" t="s">
        <v>78</v>
      </c>
      <c r="AF67" s="11" t="e">
        <f t="shared" si="30"/>
        <v>#REF!</v>
      </c>
      <c r="AG67" s="1" t="str">
        <f>Table148[[#This Row],[Manufacturer''s Category]]</f>
        <v>Desono</v>
      </c>
      <c r="AH67" s="1"/>
      <c r="AI67" s="1" t="e">
        <f t="shared" si="31"/>
        <v>#REF!</v>
      </c>
      <c r="AJ67" s="1"/>
    </row>
    <row r="68" spans="1:36" ht="42" customHeight="1" x14ac:dyDescent="0.3">
      <c r="A68" s="1" t="e">
        <f t="shared" si="22"/>
        <v>#REF!</v>
      </c>
      <c r="B68" s="5" t="e">
        <f t="shared" si="32"/>
        <v>#REF!</v>
      </c>
      <c r="C68" s="45" t="s">
        <v>2166</v>
      </c>
      <c r="D68" s="46" t="s">
        <v>2167</v>
      </c>
      <c r="E68" s="1" t="s">
        <v>55</v>
      </c>
      <c r="F68" s="38">
        <v>144</v>
      </c>
      <c r="G68" s="29">
        <v>3.175144</v>
      </c>
      <c r="H68" s="1" t="e">
        <f t="shared" si="23"/>
        <v>#REF!</v>
      </c>
      <c r="I68" s="1"/>
      <c r="J68" s="1" t="str">
        <f>Table148[[#This Row],[Short Description]]</f>
        <v>ENT-PB</v>
      </c>
      <c r="K68" s="1" t="s">
        <v>2168</v>
      </c>
      <c r="L68" s="1" t="s">
        <v>599</v>
      </c>
      <c r="M68" s="1" t="s">
        <v>3</v>
      </c>
      <c r="N68" s="1" t="e">
        <f t="shared" si="24"/>
        <v>#REF!</v>
      </c>
      <c r="O68" s="1" t="e">
        <f t="shared" si="25"/>
        <v>#REF!</v>
      </c>
      <c r="P68" s="1" t="s">
        <v>2007</v>
      </c>
      <c r="Q68" s="1"/>
      <c r="R68" s="1"/>
      <c r="S68" s="1"/>
      <c r="T68" s="1"/>
      <c r="U68" s="6">
        <f>Table148[[#This Row],[US MSRP]]</f>
        <v>144</v>
      </c>
      <c r="V68" s="1"/>
      <c r="W68" s="1"/>
      <c r="X68" s="1"/>
      <c r="Y68" s="1"/>
      <c r="Z68" s="1" t="e">
        <f t="shared" si="26"/>
        <v>#REF!</v>
      </c>
      <c r="AA68" s="1" t="e">
        <f t="shared" si="27"/>
        <v>#REF!</v>
      </c>
      <c r="AB68" s="1" t="e">
        <f t="shared" si="28"/>
        <v>#REF!</v>
      </c>
      <c r="AC68" s="1" t="e">
        <f t="shared" si="29"/>
        <v>#REF!</v>
      </c>
      <c r="AD68" s="1" t="s">
        <v>56</v>
      </c>
      <c r="AE68" s="1" t="s">
        <v>78</v>
      </c>
      <c r="AF68" s="11" t="e">
        <f t="shared" si="30"/>
        <v>#REF!</v>
      </c>
      <c r="AG68" s="1" t="str">
        <f>Table148[[#This Row],[Manufacturer''s Category]]</f>
        <v>Desono</v>
      </c>
      <c r="AH68" s="1"/>
      <c r="AI68" s="1" t="e">
        <f t="shared" si="31"/>
        <v>#REF!</v>
      </c>
      <c r="AJ68" s="1"/>
    </row>
    <row r="69" spans="1:36" ht="42" customHeight="1" x14ac:dyDescent="0.3">
      <c r="A69" s="1" t="e">
        <f t="shared" si="22"/>
        <v>#REF!</v>
      </c>
      <c r="B69" s="5" t="e">
        <f t="shared" si="32"/>
        <v>#REF!</v>
      </c>
      <c r="C69" s="49" t="s">
        <v>2169</v>
      </c>
      <c r="D69" s="46" t="s">
        <v>2170</v>
      </c>
      <c r="E69" s="1" t="s">
        <v>55</v>
      </c>
      <c r="F69" s="38">
        <v>144</v>
      </c>
      <c r="G69" s="29">
        <v>3.175144</v>
      </c>
      <c r="H69" s="1" t="e">
        <f t="shared" si="23"/>
        <v>#REF!</v>
      </c>
      <c r="I69" s="1"/>
      <c r="J69" s="1" t="str">
        <f>Table148[[#This Row],[Short Description]]</f>
        <v>ENT-PBW</v>
      </c>
      <c r="K69" s="1" t="s">
        <v>2171</v>
      </c>
      <c r="L69" s="1" t="s">
        <v>599</v>
      </c>
      <c r="M69" s="1" t="s">
        <v>3</v>
      </c>
      <c r="N69" s="1" t="e">
        <f t="shared" si="24"/>
        <v>#REF!</v>
      </c>
      <c r="O69" s="1" t="e">
        <f t="shared" si="25"/>
        <v>#REF!</v>
      </c>
      <c r="P69" s="1" t="s">
        <v>2007</v>
      </c>
      <c r="Q69" s="1"/>
      <c r="R69" s="1"/>
      <c r="S69" s="1"/>
      <c r="T69" s="1"/>
      <c r="U69" s="6">
        <f>Table148[[#This Row],[US MSRP]]</f>
        <v>144</v>
      </c>
      <c r="V69" s="1"/>
      <c r="W69" s="1"/>
      <c r="X69" s="1"/>
      <c r="Y69" s="1"/>
      <c r="Z69" s="1" t="e">
        <f t="shared" si="26"/>
        <v>#REF!</v>
      </c>
      <c r="AA69" s="1" t="e">
        <f t="shared" si="27"/>
        <v>#REF!</v>
      </c>
      <c r="AB69" s="1" t="e">
        <f t="shared" si="28"/>
        <v>#REF!</v>
      </c>
      <c r="AC69" s="1" t="e">
        <f t="shared" si="29"/>
        <v>#REF!</v>
      </c>
      <c r="AD69" s="1" t="s">
        <v>56</v>
      </c>
      <c r="AE69" s="1" t="s">
        <v>78</v>
      </c>
      <c r="AF69" s="11" t="e">
        <f t="shared" si="30"/>
        <v>#REF!</v>
      </c>
      <c r="AG69" s="1" t="str">
        <f>Table148[[#This Row],[Manufacturer''s Category]]</f>
        <v>Desono</v>
      </c>
      <c r="AH69" s="1"/>
      <c r="AI69" s="1" t="e">
        <f t="shared" si="31"/>
        <v>#REF!</v>
      </c>
      <c r="AJ69" s="1"/>
    </row>
    <row r="70" spans="1:36" ht="42" customHeight="1" x14ac:dyDescent="0.3">
      <c r="A70" s="1" t="e">
        <f t="shared" si="22"/>
        <v>#REF!</v>
      </c>
      <c r="B70" s="5" t="e">
        <f t="shared" si="32"/>
        <v>#REF!</v>
      </c>
      <c r="C70" s="49" t="s">
        <v>2172</v>
      </c>
      <c r="D70" s="46" t="s">
        <v>2173</v>
      </c>
      <c r="E70" s="1" t="s">
        <v>55</v>
      </c>
      <c r="F70" s="38">
        <v>386</v>
      </c>
      <c r="G70" s="29">
        <v>2.721552</v>
      </c>
      <c r="H70" s="1" t="e">
        <f t="shared" si="23"/>
        <v>#REF!</v>
      </c>
      <c r="I70" s="1"/>
      <c r="J70" s="1" t="str">
        <f>Table148[[#This Row],[Short Description]]</f>
        <v>ENT-PT</v>
      </c>
      <c r="K70" s="1" t="s">
        <v>2174</v>
      </c>
      <c r="L70" s="1" t="s">
        <v>599</v>
      </c>
      <c r="M70" s="1" t="s">
        <v>3</v>
      </c>
      <c r="N70" s="1" t="e">
        <f t="shared" si="24"/>
        <v>#REF!</v>
      </c>
      <c r="O70" s="1" t="e">
        <f t="shared" si="25"/>
        <v>#REF!</v>
      </c>
      <c r="P70" s="1" t="s">
        <v>2007</v>
      </c>
      <c r="Q70" s="1"/>
      <c r="R70" s="1"/>
      <c r="S70" s="1"/>
      <c r="T70" s="1"/>
      <c r="U70" s="6">
        <f>Table148[[#This Row],[US MSRP]]</f>
        <v>386</v>
      </c>
      <c r="V70" s="1"/>
      <c r="W70" s="1"/>
      <c r="X70" s="1"/>
      <c r="Y70" s="1"/>
      <c r="Z70" s="1" t="e">
        <f t="shared" si="26"/>
        <v>#REF!</v>
      </c>
      <c r="AA70" s="1" t="e">
        <f t="shared" si="27"/>
        <v>#REF!</v>
      </c>
      <c r="AB70" s="1" t="e">
        <f t="shared" si="28"/>
        <v>#REF!</v>
      </c>
      <c r="AC70" s="1" t="e">
        <f t="shared" si="29"/>
        <v>#REF!</v>
      </c>
      <c r="AD70" s="1" t="s">
        <v>56</v>
      </c>
      <c r="AE70" s="1" t="s">
        <v>78</v>
      </c>
      <c r="AF70" s="11" t="e">
        <f t="shared" si="30"/>
        <v>#REF!</v>
      </c>
      <c r="AG70" s="1" t="str">
        <f>Table148[[#This Row],[Manufacturer''s Category]]</f>
        <v>Desono</v>
      </c>
      <c r="AH70" s="1"/>
      <c r="AI70" s="1" t="e">
        <f t="shared" si="31"/>
        <v>#REF!</v>
      </c>
      <c r="AJ70" s="1"/>
    </row>
    <row r="71" spans="1:36" ht="42" customHeight="1" x14ac:dyDescent="0.3">
      <c r="A71" s="1" t="e">
        <f t="shared" si="22"/>
        <v>#REF!</v>
      </c>
      <c r="B71" s="5" t="e">
        <f t="shared" si="32"/>
        <v>#REF!</v>
      </c>
      <c r="C71" s="49" t="s">
        <v>2175</v>
      </c>
      <c r="D71" s="46" t="s">
        <v>2176</v>
      </c>
      <c r="E71" s="1" t="s">
        <v>55</v>
      </c>
      <c r="F71" s="38">
        <v>386</v>
      </c>
      <c r="G71" s="29">
        <v>2.721552</v>
      </c>
      <c r="H71" s="1" t="e">
        <f t="shared" si="23"/>
        <v>#REF!</v>
      </c>
      <c r="I71" s="1"/>
      <c r="J71" s="1" t="str">
        <f>Table148[[#This Row],[Short Description]]</f>
        <v>ENT-PTW</v>
      </c>
      <c r="K71" s="1" t="s">
        <v>2177</v>
      </c>
      <c r="L71" s="1" t="s">
        <v>599</v>
      </c>
      <c r="M71" s="1" t="s">
        <v>3</v>
      </c>
      <c r="N71" s="1" t="e">
        <f t="shared" si="24"/>
        <v>#REF!</v>
      </c>
      <c r="O71" s="1" t="e">
        <f t="shared" si="25"/>
        <v>#REF!</v>
      </c>
      <c r="P71" s="1" t="s">
        <v>2007</v>
      </c>
      <c r="Q71" s="1"/>
      <c r="R71" s="1"/>
      <c r="S71" s="1"/>
      <c r="T71" s="1"/>
      <c r="U71" s="6">
        <f>Table148[[#This Row],[US MSRP]]</f>
        <v>386</v>
      </c>
      <c r="V71" s="1"/>
      <c r="W71" s="1"/>
      <c r="X71" s="1"/>
      <c r="Y71" s="1"/>
      <c r="Z71" s="1" t="e">
        <f t="shared" si="26"/>
        <v>#REF!</v>
      </c>
      <c r="AA71" s="1" t="e">
        <f t="shared" si="27"/>
        <v>#REF!</v>
      </c>
      <c r="AB71" s="1" t="e">
        <f t="shared" si="28"/>
        <v>#REF!</v>
      </c>
      <c r="AC71" s="1" t="e">
        <f t="shared" si="29"/>
        <v>#REF!</v>
      </c>
      <c r="AD71" s="1" t="s">
        <v>56</v>
      </c>
      <c r="AE71" s="1" t="s">
        <v>78</v>
      </c>
      <c r="AF71" s="11" t="e">
        <f t="shared" si="30"/>
        <v>#REF!</v>
      </c>
      <c r="AG71" s="1" t="str">
        <f>Table148[[#This Row],[Manufacturer''s Category]]</f>
        <v>Desono</v>
      </c>
      <c r="AH71" s="1"/>
      <c r="AI71" s="1" t="e">
        <f t="shared" si="31"/>
        <v>#REF!</v>
      </c>
      <c r="AJ71" s="1"/>
    </row>
    <row r="72" spans="1:36" ht="42" customHeight="1" x14ac:dyDescent="0.3">
      <c r="A72" s="1" t="e">
        <f t="shared" si="22"/>
        <v>#REF!</v>
      </c>
      <c r="B72" s="5" t="e">
        <f t="shared" si="32"/>
        <v>#REF!</v>
      </c>
      <c r="C72" s="45" t="s">
        <v>2178</v>
      </c>
      <c r="D72" s="46" t="s">
        <v>2179</v>
      </c>
      <c r="E72" s="1" t="s">
        <v>55</v>
      </c>
      <c r="F72" s="38">
        <v>1024</v>
      </c>
      <c r="G72" s="4"/>
      <c r="H72" s="1" t="e">
        <f t="shared" si="23"/>
        <v>#REF!</v>
      </c>
      <c r="I72" s="1"/>
      <c r="J72" s="1" t="str">
        <f>Table148[[#This Row],[Short Description]]</f>
        <v>EX-S10-CM-B</v>
      </c>
      <c r="K72" s="1" t="s">
        <v>2180</v>
      </c>
      <c r="L72" s="1" t="s">
        <v>2053</v>
      </c>
      <c r="M72" s="1" t="s">
        <v>59</v>
      </c>
      <c r="N72" s="1" t="e">
        <f t="shared" si="24"/>
        <v>#REF!</v>
      </c>
      <c r="O72" s="1" t="e">
        <f t="shared" si="25"/>
        <v>#REF!</v>
      </c>
      <c r="P72" s="1" t="s">
        <v>2007</v>
      </c>
      <c r="Q72" s="1"/>
      <c r="R72" s="1"/>
      <c r="S72" s="1"/>
      <c r="T72" s="1"/>
      <c r="U72" s="6">
        <f>Table148[[#This Row],[US MSRP]]</f>
        <v>1024</v>
      </c>
      <c r="V72" s="1"/>
      <c r="W72" s="1"/>
      <c r="X72" s="1"/>
      <c r="Y72" s="1"/>
      <c r="Z72" s="1" t="e">
        <f t="shared" si="26"/>
        <v>#REF!</v>
      </c>
      <c r="AA72" s="1" t="e">
        <f t="shared" si="27"/>
        <v>#REF!</v>
      </c>
      <c r="AB72" s="1" t="e">
        <f t="shared" si="28"/>
        <v>#REF!</v>
      </c>
      <c r="AC72" s="1" t="e">
        <f t="shared" si="29"/>
        <v>#REF!</v>
      </c>
      <c r="AD72" s="1" t="s">
        <v>75</v>
      </c>
      <c r="AE72" s="1" t="s">
        <v>78</v>
      </c>
      <c r="AF72" s="11" t="e">
        <f t="shared" si="30"/>
        <v>#REF!</v>
      </c>
      <c r="AG72" s="1" t="str">
        <f>Table148[[#This Row],[Manufacturer''s Category]]</f>
        <v>Desono</v>
      </c>
      <c r="AH72" s="1"/>
      <c r="AI72" s="1" t="e">
        <f t="shared" si="31"/>
        <v>#REF!</v>
      </c>
      <c r="AJ72" s="1"/>
    </row>
    <row r="73" spans="1:36" ht="42" customHeight="1" x14ac:dyDescent="0.3">
      <c r="A73" s="1" t="e">
        <f t="shared" si="22"/>
        <v>#REF!</v>
      </c>
      <c r="B73" s="5" t="e">
        <f t="shared" si="32"/>
        <v>#REF!</v>
      </c>
      <c r="C73" s="45" t="s">
        <v>2181</v>
      </c>
      <c r="D73" s="46" t="s">
        <v>2182</v>
      </c>
      <c r="E73" s="1" t="s">
        <v>55</v>
      </c>
      <c r="F73" s="38">
        <v>1024</v>
      </c>
      <c r="G73" s="4"/>
      <c r="H73" s="1" t="e">
        <f t="shared" si="23"/>
        <v>#REF!</v>
      </c>
      <c r="I73" s="1"/>
      <c r="J73" s="1" t="str">
        <f>Table148[[#This Row],[Short Description]]</f>
        <v>EX-S10-CM-W</v>
      </c>
      <c r="K73" s="1" t="s">
        <v>2183</v>
      </c>
      <c r="L73" s="1" t="s">
        <v>2053</v>
      </c>
      <c r="M73" s="1" t="s">
        <v>59</v>
      </c>
      <c r="N73" s="1" t="e">
        <f t="shared" si="24"/>
        <v>#REF!</v>
      </c>
      <c r="O73" s="1" t="e">
        <f t="shared" si="25"/>
        <v>#REF!</v>
      </c>
      <c r="P73" s="1" t="s">
        <v>2007</v>
      </c>
      <c r="Q73" s="1"/>
      <c r="R73" s="1"/>
      <c r="S73" s="1"/>
      <c r="T73" s="1"/>
      <c r="U73" s="6">
        <f>Table148[[#This Row],[US MSRP]]</f>
        <v>1024</v>
      </c>
      <c r="V73" s="1"/>
      <c r="W73" s="1"/>
      <c r="X73" s="1"/>
      <c r="Y73" s="1"/>
      <c r="Z73" s="1" t="e">
        <f t="shared" si="26"/>
        <v>#REF!</v>
      </c>
      <c r="AA73" s="1" t="e">
        <f t="shared" si="27"/>
        <v>#REF!</v>
      </c>
      <c r="AB73" s="1" t="e">
        <f t="shared" si="28"/>
        <v>#REF!</v>
      </c>
      <c r="AC73" s="1" t="e">
        <f t="shared" si="29"/>
        <v>#REF!</v>
      </c>
      <c r="AD73" s="1" t="s">
        <v>75</v>
      </c>
      <c r="AE73" s="1" t="s">
        <v>78</v>
      </c>
      <c r="AF73" s="11" t="e">
        <f t="shared" si="30"/>
        <v>#REF!</v>
      </c>
      <c r="AG73" s="1" t="str">
        <f>Table148[[#This Row],[Manufacturer''s Category]]</f>
        <v>Desono</v>
      </c>
      <c r="AH73" s="1"/>
      <c r="AI73" s="1" t="e">
        <f t="shared" si="31"/>
        <v>#REF!</v>
      </c>
      <c r="AJ73" s="1"/>
    </row>
    <row r="74" spans="1:36" ht="42" customHeight="1" x14ac:dyDescent="0.3">
      <c r="A74" s="1" t="e">
        <f t="shared" si="22"/>
        <v>#REF!</v>
      </c>
      <c r="B74" s="5" t="e">
        <f t="shared" si="32"/>
        <v>#REF!</v>
      </c>
      <c r="C74" s="45" t="s">
        <v>2184</v>
      </c>
      <c r="D74" s="46" t="s">
        <v>2185</v>
      </c>
      <c r="E74" s="1" t="s">
        <v>55</v>
      </c>
      <c r="F74" s="38">
        <v>970</v>
      </c>
      <c r="G74" s="4"/>
      <c r="H74" s="1" t="e">
        <f t="shared" si="23"/>
        <v>#REF!</v>
      </c>
      <c r="I74" s="1"/>
      <c r="J74" s="1" t="str">
        <f>Table148[[#This Row],[Short Description]]</f>
        <v>EX-S10SUB-CM-B</v>
      </c>
      <c r="K74" s="1" t="s">
        <v>2186</v>
      </c>
      <c r="L74" s="1" t="s">
        <v>1067</v>
      </c>
      <c r="M74" s="1" t="s">
        <v>59</v>
      </c>
      <c r="N74" s="1" t="e">
        <f t="shared" si="24"/>
        <v>#REF!</v>
      </c>
      <c r="O74" s="1" t="e">
        <f t="shared" si="25"/>
        <v>#REF!</v>
      </c>
      <c r="P74" s="1" t="s">
        <v>2007</v>
      </c>
      <c r="Q74" s="1"/>
      <c r="R74" s="1"/>
      <c r="S74" s="1"/>
      <c r="T74" s="1"/>
      <c r="U74" s="6">
        <f>Table148[[#This Row],[US MSRP]]</f>
        <v>970</v>
      </c>
      <c r="V74" s="1"/>
      <c r="W74" s="1"/>
      <c r="X74" s="1"/>
      <c r="Y74" s="1"/>
      <c r="Z74" s="1" t="e">
        <f t="shared" si="26"/>
        <v>#REF!</v>
      </c>
      <c r="AA74" s="1" t="e">
        <f t="shared" si="27"/>
        <v>#REF!</v>
      </c>
      <c r="AB74" s="1" t="e">
        <f t="shared" si="28"/>
        <v>#REF!</v>
      </c>
      <c r="AC74" s="1" t="e">
        <f t="shared" si="29"/>
        <v>#REF!</v>
      </c>
      <c r="AD74" s="1" t="s">
        <v>75</v>
      </c>
      <c r="AE74" s="1" t="s">
        <v>78</v>
      </c>
      <c r="AF74" s="11" t="e">
        <f t="shared" si="30"/>
        <v>#REF!</v>
      </c>
      <c r="AG74" s="1" t="str">
        <f>Table148[[#This Row],[Manufacturer''s Category]]</f>
        <v>Desono</v>
      </c>
      <c r="AH74" s="1"/>
      <c r="AI74" s="1" t="e">
        <f t="shared" si="31"/>
        <v>#REF!</v>
      </c>
      <c r="AJ74" s="1"/>
    </row>
    <row r="75" spans="1:36" ht="42" customHeight="1" x14ac:dyDescent="0.3">
      <c r="A75" s="1" t="e">
        <f t="shared" si="22"/>
        <v>#REF!</v>
      </c>
      <c r="B75" s="5" t="e">
        <f t="shared" si="32"/>
        <v>#REF!</v>
      </c>
      <c r="C75" s="45" t="s">
        <v>2187</v>
      </c>
      <c r="D75" s="31" t="s">
        <v>2188</v>
      </c>
      <c r="E75" s="7" t="s">
        <v>55</v>
      </c>
      <c r="F75" s="32">
        <v>970</v>
      </c>
      <c r="G75" s="4"/>
      <c r="H75" s="1" t="e">
        <f t="shared" si="23"/>
        <v>#REF!</v>
      </c>
      <c r="I75" s="1"/>
      <c r="J75" s="1" t="str">
        <f>Table148[[#This Row],[Short Description]]</f>
        <v>EX-S10SUB-CM-W</v>
      </c>
      <c r="K75" s="1" t="s">
        <v>2189</v>
      </c>
      <c r="L75" s="1" t="s">
        <v>1067</v>
      </c>
      <c r="M75" s="1" t="s">
        <v>59</v>
      </c>
      <c r="N75" s="1" t="e">
        <f t="shared" si="24"/>
        <v>#REF!</v>
      </c>
      <c r="O75" s="1" t="e">
        <f t="shared" si="25"/>
        <v>#REF!</v>
      </c>
      <c r="P75" s="1" t="s">
        <v>2007</v>
      </c>
      <c r="Q75" s="1"/>
      <c r="R75" s="1"/>
      <c r="S75" s="1"/>
      <c r="T75" s="1"/>
      <c r="U75" s="6">
        <f>Table148[[#This Row],[US MSRP]]</f>
        <v>970</v>
      </c>
      <c r="V75" s="1"/>
      <c r="W75" s="1"/>
      <c r="X75" s="1"/>
      <c r="Y75" s="1"/>
      <c r="Z75" s="1" t="e">
        <f t="shared" si="26"/>
        <v>#REF!</v>
      </c>
      <c r="AA75" s="1" t="e">
        <f t="shared" si="27"/>
        <v>#REF!</v>
      </c>
      <c r="AB75" s="1" t="e">
        <f t="shared" si="28"/>
        <v>#REF!</v>
      </c>
      <c r="AC75" s="1" t="e">
        <f t="shared" si="29"/>
        <v>#REF!</v>
      </c>
      <c r="AD75" s="1" t="s">
        <v>75</v>
      </c>
      <c r="AE75" s="1" t="s">
        <v>78</v>
      </c>
      <c r="AF75" s="11" t="e">
        <f t="shared" si="30"/>
        <v>#REF!</v>
      </c>
      <c r="AG75" s="1" t="str">
        <f>Table148[[#This Row],[Manufacturer''s Category]]</f>
        <v>Desono</v>
      </c>
      <c r="AH75" s="1"/>
      <c r="AI75" s="1" t="e">
        <f t="shared" si="31"/>
        <v>#REF!</v>
      </c>
      <c r="AJ75" s="1"/>
    </row>
    <row r="76" spans="1:36" ht="42" customHeight="1" x14ac:dyDescent="0.3">
      <c r="A76" s="1" t="e">
        <f t="shared" si="22"/>
        <v>#REF!</v>
      </c>
      <c r="B76" s="5" t="e">
        <f t="shared" si="32"/>
        <v>#REF!</v>
      </c>
      <c r="C76" s="45" t="s">
        <v>2190</v>
      </c>
      <c r="D76" s="31" t="s">
        <v>2191</v>
      </c>
      <c r="E76" s="7" t="s">
        <v>55</v>
      </c>
      <c r="F76" s="32">
        <v>970</v>
      </c>
      <c r="G76" s="4"/>
      <c r="H76" s="1" t="e">
        <f t="shared" si="23"/>
        <v>#REF!</v>
      </c>
      <c r="I76" s="1"/>
      <c r="J76" s="1" t="str">
        <f>Table148[[#This Row],[Short Description]]</f>
        <v>EX-S10SUB-UB-B</v>
      </c>
      <c r="K76" s="1" t="s">
        <v>2192</v>
      </c>
      <c r="L76" s="1" t="s">
        <v>1067</v>
      </c>
      <c r="M76" s="1" t="s">
        <v>59</v>
      </c>
      <c r="N76" s="1" t="e">
        <f t="shared" si="24"/>
        <v>#REF!</v>
      </c>
      <c r="O76" s="1" t="e">
        <f t="shared" si="25"/>
        <v>#REF!</v>
      </c>
      <c r="P76" s="1" t="s">
        <v>2007</v>
      </c>
      <c r="Q76" s="1"/>
      <c r="R76" s="1"/>
      <c r="S76" s="1"/>
      <c r="T76" s="1"/>
      <c r="U76" s="6">
        <f>Table148[[#This Row],[US MSRP]]</f>
        <v>970</v>
      </c>
      <c r="V76" s="1"/>
      <c r="W76" s="1"/>
      <c r="X76" s="1"/>
      <c r="Y76" s="1"/>
      <c r="Z76" s="1" t="e">
        <f t="shared" si="26"/>
        <v>#REF!</v>
      </c>
      <c r="AA76" s="1" t="e">
        <f t="shared" si="27"/>
        <v>#REF!</v>
      </c>
      <c r="AB76" s="1" t="e">
        <f t="shared" si="28"/>
        <v>#REF!</v>
      </c>
      <c r="AC76" s="1" t="e">
        <f t="shared" si="29"/>
        <v>#REF!</v>
      </c>
      <c r="AD76" s="1" t="s">
        <v>75</v>
      </c>
      <c r="AE76" s="1" t="s">
        <v>78</v>
      </c>
      <c r="AF76" s="11" t="e">
        <f t="shared" si="30"/>
        <v>#REF!</v>
      </c>
      <c r="AG76" s="1" t="str">
        <f>Table148[[#This Row],[Manufacturer''s Category]]</f>
        <v>Desono</v>
      </c>
      <c r="AH76" s="1"/>
      <c r="AI76" s="1" t="e">
        <f t="shared" si="31"/>
        <v>#REF!</v>
      </c>
      <c r="AJ76" s="1"/>
    </row>
    <row r="77" spans="1:36" ht="42" customHeight="1" x14ac:dyDescent="0.3">
      <c r="A77" s="1" t="e">
        <f t="shared" si="22"/>
        <v>#REF!</v>
      </c>
      <c r="B77" s="5" t="e">
        <f t="shared" si="32"/>
        <v>#REF!</v>
      </c>
      <c r="C77" s="45" t="s">
        <v>2193</v>
      </c>
      <c r="D77" s="31" t="s">
        <v>2194</v>
      </c>
      <c r="E77" s="7" t="s">
        <v>55</v>
      </c>
      <c r="F77" s="32">
        <v>970</v>
      </c>
      <c r="G77" s="4"/>
      <c r="H77" s="1" t="e">
        <f t="shared" si="23"/>
        <v>#REF!</v>
      </c>
      <c r="I77" s="1"/>
      <c r="J77" s="1" t="str">
        <f>Table148[[#This Row],[Short Description]]</f>
        <v>EX-S10SUB-UB-W</v>
      </c>
      <c r="K77" s="1" t="s">
        <v>2195</v>
      </c>
      <c r="L77" s="1" t="s">
        <v>1067</v>
      </c>
      <c r="M77" s="1" t="s">
        <v>59</v>
      </c>
      <c r="N77" s="1" t="e">
        <f t="shared" si="24"/>
        <v>#REF!</v>
      </c>
      <c r="O77" s="1" t="e">
        <f t="shared" si="25"/>
        <v>#REF!</v>
      </c>
      <c r="P77" s="1" t="s">
        <v>2007</v>
      </c>
      <c r="Q77" s="1"/>
      <c r="R77" s="1"/>
      <c r="S77" s="1"/>
      <c r="T77" s="1"/>
      <c r="U77" s="6">
        <f>Table148[[#This Row],[US MSRP]]</f>
        <v>970</v>
      </c>
      <c r="V77" s="1"/>
      <c r="W77" s="1"/>
      <c r="X77" s="1"/>
      <c r="Y77" s="1"/>
      <c r="Z77" s="1" t="e">
        <f t="shared" si="26"/>
        <v>#REF!</v>
      </c>
      <c r="AA77" s="1" t="e">
        <f t="shared" si="27"/>
        <v>#REF!</v>
      </c>
      <c r="AB77" s="1" t="e">
        <f t="shared" si="28"/>
        <v>#REF!</v>
      </c>
      <c r="AC77" s="1" t="e">
        <f t="shared" si="29"/>
        <v>#REF!</v>
      </c>
      <c r="AD77" s="1" t="s">
        <v>75</v>
      </c>
      <c r="AE77" s="1" t="s">
        <v>78</v>
      </c>
      <c r="AF77" s="11" t="e">
        <f t="shared" si="30"/>
        <v>#REF!</v>
      </c>
      <c r="AG77" s="1" t="str">
        <f>Table148[[#This Row],[Manufacturer''s Category]]</f>
        <v>Desono</v>
      </c>
      <c r="AH77" s="1"/>
      <c r="AI77" s="1" t="e">
        <f t="shared" si="31"/>
        <v>#REF!</v>
      </c>
      <c r="AJ77" s="1"/>
    </row>
    <row r="78" spans="1:36" ht="42" customHeight="1" x14ac:dyDescent="0.3">
      <c r="A78" s="1" t="e">
        <f t="shared" si="22"/>
        <v>#REF!</v>
      </c>
      <c r="B78" s="5" t="e">
        <f t="shared" si="32"/>
        <v>#REF!</v>
      </c>
      <c r="C78" s="45" t="s">
        <v>2196</v>
      </c>
      <c r="D78" s="31" t="s">
        <v>2197</v>
      </c>
      <c r="E78" s="7" t="s">
        <v>55</v>
      </c>
      <c r="F78" s="32">
        <v>1024</v>
      </c>
      <c r="G78" s="4"/>
      <c r="H78" s="1" t="e">
        <f t="shared" si="23"/>
        <v>#REF!</v>
      </c>
      <c r="I78" s="1"/>
      <c r="J78" s="1" t="str">
        <f>Table148[[#This Row],[Short Description]]</f>
        <v>EX-S10-UB-B</v>
      </c>
      <c r="K78" s="1" t="s">
        <v>2198</v>
      </c>
      <c r="L78" s="1" t="s">
        <v>2053</v>
      </c>
      <c r="M78" s="1" t="s">
        <v>59</v>
      </c>
      <c r="N78" s="1" t="e">
        <f t="shared" si="24"/>
        <v>#REF!</v>
      </c>
      <c r="O78" s="1" t="e">
        <f t="shared" si="25"/>
        <v>#REF!</v>
      </c>
      <c r="P78" s="1" t="s">
        <v>2007</v>
      </c>
      <c r="Q78" s="1"/>
      <c r="R78" s="1"/>
      <c r="S78" s="1"/>
      <c r="T78" s="1"/>
      <c r="U78" s="6">
        <f>Table148[[#This Row],[US MSRP]]</f>
        <v>1024</v>
      </c>
      <c r="V78" s="1"/>
      <c r="W78" s="1"/>
      <c r="X78" s="1"/>
      <c r="Y78" s="1"/>
      <c r="Z78" s="1" t="e">
        <f t="shared" si="26"/>
        <v>#REF!</v>
      </c>
      <c r="AA78" s="1" t="e">
        <f t="shared" si="27"/>
        <v>#REF!</v>
      </c>
      <c r="AB78" s="1" t="e">
        <f t="shared" si="28"/>
        <v>#REF!</v>
      </c>
      <c r="AC78" s="1" t="e">
        <f t="shared" si="29"/>
        <v>#REF!</v>
      </c>
      <c r="AD78" s="1" t="s">
        <v>75</v>
      </c>
      <c r="AE78" s="1" t="s">
        <v>78</v>
      </c>
      <c r="AF78" s="11" t="e">
        <f t="shared" si="30"/>
        <v>#REF!</v>
      </c>
      <c r="AG78" s="1" t="str">
        <f>Table148[[#This Row],[Manufacturer''s Category]]</f>
        <v>Desono</v>
      </c>
      <c r="AH78" s="1"/>
      <c r="AI78" s="1" t="e">
        <f t="shared" si="31"/>
        <v>#REF!</v>
      </c>
      <c r="AJ78" s="1"/>
    </row>
    <row r="79" spans="1:36" ht="42" customHeight="1" x14ac:dyDescent="0.3">
      <c r="A79" s="1" t="e">
        <f t="shared" si="22"/>
        <v>#REF!</v>
      </c>
      <c r="B79" s="5" t="e">
        <f t="shared" si="32"/>
        <v>#REF!</v>
      </c>
      <c r="C79" s="45" t="s">
        <v>2199</v>
      </c>
      <c r="D79" s="50" t="s">
        <v>2200</v>
      </c>
      <c r="E79" s="12" t="s">
        <v>55</v>
      </c>
      <c r="F79" s="44">
        <v>1024</v>
      </c>
      <c r="G79" s="4"/>
      <c r="H79" s="1" t="e">
        <f t="shared" si="23"/>
        <v>#REF!</v>
      </c>
      <c r="I79" s="1"/>
      <c r="J79" s="1" t="str">
        <f>Table148[[#This Row],[Short Description]]</f>
        <v>EX-S10-UB-W</v>
      </c>
      <c r="K79" s="1" t="s">
        <v>2201</v>
      </c>
      <c r="L79" s="1" t="s">
        <v>2053</v>
      </c>
      <c r="M79" s="1" t="s">
        <v>59</v>
      </c>
      <c r="N79" s="1" t="e">
        <f t="shared" si="24"/>
        <v>#REF!</v>
      </c>
      <c r="O79" s="1" t="e">
        <f t="shared" si="25"/>
        <v>#REF!</v>
      </c>
      <c r="P79" s="1" t="s">
        <v>2007</v>
      </c>
      <c r="Q79" s="1"/>
      <c r="R79" s="1"/>
      <c r="S79" s="1"/>
      <c r="T79" s="1"/>
      <c r="U79" s="6">
        <f>Table148[[#This Row],[US MSRP]]</f>
        <v>1024</v>
      </c>
      <c r="V79" s="1"/>
      <c r="W79" s="1"/>
      <c r="X79" s="1"/>
      <c r="Y79" s="1"/>
      <c r="Z79" s="1" t="e">
        <f t="shared" si="26"/>
        <v>#REF!</v>
      </c>
      <c r="AA79" s="1" t="e">
        <f t="shared" si="27"/>
        <v>#REF!</v>
      </c>
      <c r="AB79" s="1" t="e">
        <f t="shared" si="28"/>
        <v>#REF!</v>
      </c>
      <c r="AC79" s="1" t="e">
        <f t="shared" si="29"/>
        <v>#REF!</v>
      </c>
      <c r="AD79" s="1" t="s">
        <v>75</v>
      </c>
      <c r="AE79" s="1" t="s">
        <v>78</v>
      </c>
      <c r="AF79" s="11" t="e">
        <f t="shared" si="30"/>
        <v>#REF!</v>
      </c>
      <c r="AG79" s="1" t="str">
        <f>Table148[[#This Row],[Manufacturer''s Category]]</f>
        <v>Desono</v>
      </c>
      <c r="AH79" s="1"/>
      <c r="AI79" s="1" t="e">
        <f t="shared" si="31"/>
        <v>#REF!</v>
      </c>
      <c r="AJ79" s="1"/>
    </row>
    <row r="80" spans="1:36" ht="42" customHeight="1" x14ac:dyDescent="0.3">
      <c r="A80" s="1" t="e">
        <f t="shared" si="22"/>
        <v>#REF!</v>
      </c>
      <c r="B80" s="5" t="e">
        <f t="shared" si="32"/>
        <v>#REF!</v>
      </c>
      <c r="C80" s="45" t="s">
        <v>2202</v>
      </c>
      <c r="D80" s="31" t="s">
        <v>2203</v>
      </c>
      <c r="E80" s="7" t="s">
        <v>55</v>
      </c>
      <c r="F80" s="32">
        <v>540</v>
      </c>
      <c r="G80" s="4"/>
      <c r="H80" s="1" t="e">
        <f t="shared" si="23"/>
        <v>#REF!</v>
      </c>
      <c r="I80" s="1"/>
      <c r="J80" s="1" t="str">
        <f>Table148[[#This Row],[Short Description]]</f>
        <v>EX-S6-CM-B</v>
      </c>
      <c r="K80" s="1" t="s">
        <v>2204</v>
      </c>
      <c r="L80" s="1" t="s">
        <v>2053</v>
      </c>
      <c r="M80" s="1" t="s">
        <v>59</v>
      </c>
      <c r="N80" s="1" t="e">
        <f t="shared" si="24"/>
        <v>#REF!</v>
      </c>
      <c r="O80" s="1" t="e">
        <f t="shared" si="25"/>
        <v>#REF!</v>
      </c>
      <c r="P80" s="1" t="s">
        <v>2007</v>
      </c>
      <c r="Q80" s="1"/>
      <c r="R80" s="1"/>
      <c r="S80" s="1"/>
      <c r="T80" s="1"/>
      <c r="U80" s="6">
        <f>Table148[[#This Row],[US MSRP]]</f>
        <v>540</v>
      </c>
      <c r="V80" s="1"/>
      <c r="W80" s="1"/>
      <c r="X80" s="1"/>
      <c r="Y80" s="1"/>
      <c r="Z80" s="1" t="e">
        <f t="shared" si="26"/>
        <v>#REF!</v>
      </c>
      <c r="AA80" s="1" t="e">
        <f t="shared" si="27"/>
        <v>#REF!</v>
      </c>
      <c r="AB80" s="1" t="e">
        <f t="shared" si="28"/>
        <v>#REF!</v>
      </c>
      <c r="AC80" s="1" t="e">
        <f t="shared" si="29"/>
        <v>#REF!</v>
      </c>
      <c r="AD80" s="1" t="s">
        <v>75</v>
      </c>
      <c r="AE80" s="1" t="s">
        <v>78</v>
      </c>
      <c r="AF80" s="11" t="e">
        <f t="shared" si="30"/>
        <v>#REF!</v>
      </c>
      <c r="AG80" s="1" t="str">
        <f>Table148[[#This Row],[Manufacturer''s Category]]</f>
        <v>Desono</v>
      </c>
      <c r="AH80" s="1"/>
      <c r="AI80" s="1" t="e">
        <f t="shared" si="31"/>
        <v>#REF!</v>
      </c>
      <c r="AJ80" s="1"/>
    </row>
    <row r="81" spans="1:36" ht="42" customHeight="1" x14ac:dyDescent="0.3">
      <c r="A81" s="1" t="e">
        <f t="shared" si="22"/>
        <v>#REF!</v>
      </c>
      <c r="B81" s="5" t="e">
        <f t="shared" si="32"/>
        <v>#REF!</v>
      </c>
      <c r="C81" s="45" t="s">
        <v>2205</v>
      </c>
      <c r="D81" s="50" t="s">
        <v>2206</v>
      </c>
      <c r="E81" s="12" t="s">
        <v>55</v>
      </c>
      <c r="F81" s="44">
        <v>540</v>
      </c>
      <c r="G81" s="41"/>
      <c r="H81" s="1" t="e">
        <f t="shared" si="23"/>
        <v>#REF!</v>
      </c>
      <c r="I81" s="12"/>
      <c r="J81" s="1" t="str">
        <f>Table148[[#This Row],[Short Description]]</f>
        <v>EX-S6-CM-W</v>
      </c>
      <c r="K81" s="12" t="s">
        <v>2207</v>
      </c>
      <c r="L81" s="1" t="s">
        <v>2053</v>
      </c>
      <c r="M81" s="12" t="s">
        <v>59</v>
      </c>
      <c r="N81" s="1" t="e">
        <f t="shared" si="24"/>
        <v>#REF!</v>
      </c>
      <c r="O81" s="1" t="e">
        <f t="shared" si="25"/>
        <v>#REF!</v>
      </c>
      <c r="P81" s="1" t="s">
        <v>2007</v>
      </c>
      <c r="Q81" s="12"/>
      <c r="R81" s="12"/>
      <c r="S81" s="12"/>
      <c r="T81" s="1"/>
      <c r="U81" s="6">
        <f>Table148[[#This Row],[US MSRP]]</f>
        <v>540</v>
      </c>
      <c r="V81" s="12"/>
      <c r="W81" s="12"/>
      <c r="X81" s="12"/>
      <c r="Y81" s="12"/>
      <c r="Z81" s="1" t="e">
        <f t="shared" si="26"/>
        <v>#REF!</v>
      </c>
      <c r="AA81" s="1" t="e">
        <f t="shared" si="27"/>
        <v>#REF!</v>
      </c>
      <c r="AB81" s="1" t="e">
        <f t="shared" si="28"/>
        <v>#REF!</v>
      </c>
      <c r="AC81" s="1" t="e">
        <f t="shared" si="29"/>
        <v>#REF!</v>
      </c>
      <c r="AD81" s="1" t="s">
        <v>75</v>
      </c>
      <c r="AE81" s="1" t="s">
        <v>78</v>
      </c>
      <c r="AF81" s="11" t="e">
        <f t="shared" si="30"/>
        <v>#REF!</v>
      </c>
      <c r="AG81" s="1" t="str">
        <f>Table148[[#This Row],[Manufacturer''s Category]]</f>
        <v>Desono</v>
      </c>
      <c r="AH81" s="12"/>
      <c r="AI81" s="1" t="e">
        <f t="shared" si="31"/>
        <v>#REF!</v>
      </c>
      <c r="AJ81" s="14"/>
    </row>
    <row r="82" spans="1:36" ht="42" customHeight="1" x14ac:dyDescent="0.3">
      <c r="A82" s="1" t="e">
        <f t="shared" si="22"/>
        <v>#REF!</v>
      </c>
      <c r="B82" s="5" t="e">
        <f t="shared" si="32"/>
        <v>#REF!</v>
      </c>
      <c r="C82" s="45" t="s">
        <v>2208</v>
      </c>
      <c r="D82" s="31" t="s">
        <v>2209</v>
      </c>
      <c r="E82" s="7" t="s">
        <v>55</v>
      </c>
      <c r="F82" s="32">
        <v>540</v>
      </c>
      <c r="G82" s="4"/>
      <c r="H82" s="1" t="e">
        <f t="shared" si="23"/>
        <v>#REF!</v>
      </c>
      <c r="I82" s="1"/>
      <c r="J82" s="1" t="str">
        <f>Table148[[#This Row],[Short Description]]</f>
        <v>EX-S6-UB-B</v>
      </c>
      <c r="K82" s="1" t="s">
        <v>2210</v>
      </c>
      <c r="L82" s="1" t="s">
        <v>2053</v>
      </c>
      <c r="M82" s="1" t="s">
        <v>59</v>
      </c>
      <c r="N82" s="1" t="e">
        <f t="shared" si="24"/>
        <v>#REF!</v>
      </c>
      <c r="O82" s="1" t="e">
        <f t="shared" si="25"/>
        <v>#REF!</v>
      </c>
      <c r="P82" s="1" t="s">
        <v>2007</v>
      </c>
      <c r="Q82" s="1"/>
      <c r="R82" s="1"/>
      <c r="S82" s="1"/>
      <c r="T82" s="1"/>
      <c r="U82" s="6">
        <f>Table148[[#This Row],[US MSRP]]</f>
        <v>540</v>
      </c>
      <c r="V82" s="1"/>
      <c r="W82" s="1"/>
      <c r="X82" s="1"/>
      <c r="Y82" s="1"/>
      <c r="Z82" s="1" t="e">
        <f t="shared" si="26"/>
        <v>#REF!</v>
      </c>
      <c r="AA82" s="1" t="e">
        <f t="shared" si="27"/>
        <v>#REF!</v>
      </c>
      <c r="AB82" s="1" t="e">
        <f t="shared" si="28"/>
        <v>#REF!</v>
      </c>
      <c r="AC82" s="1" t="e">
        <f t="shared" si="29"/>
        <v>#REF!</v>
      </c>
      <c r="AD82" s="1" t="s">
        <v>75</v>
      </c>
      <c r="AE82" s="1" t="s">
        <v>78</v>
      </c>
      <c r="AF82" s="11" t="e">
        <f t="shared" si="30"/>
        <v>#REF!</v>
      </c>
      <c r="AG82" s="1" t="str">
        <f>Table148[[#This Row],[Manufacturer''s Category]]</f>
        <v>Desono</v>
      </c>
      <c r="AH82" s="1"/>
      <c r="AI82" s="1" t="e">
        <f t="shared" si="31"/>
        <v>#REF!</v>
      </c>
      <c r="AJ82" s="1"/>
    </row>
    <row r="83" spans="1:36" ht="42" customHeight="1" x14ac:dyDescent="0.3">
      <c r="A83" s="1" t="e">
        <f t="shared" si="22"/>
        <v>#REF!</v>
      </c>
      <c r="B83" s="5" t="e">
        <f t="shared" si="32"/>
        <v>#REF!</v>
      </c>
      <c r="C83" s="45" t="s">
        <v>2211</v>
      </c>
      <c r="D83" s="50" t="s">
        <v>2212</v>
      </c>
      <c r="E83" s="12" t="s">
        <v>55</v>
      </c>
      <c r="F83" s="44">
        <v>540</v>
      </c>
      <c r="G83" s="4"/>
      <c r="H83" s="1" t="e">
        <f t="shared" si="23"/>
        <v>#REF!</v>
      </c>
      <c r="I83" s="1"/>
      <c r="J83" s="1" t="str">
        <f>Table148[[#This Row],[Short Description]]</f>
        <v>EX-S6-UB-W</v>
      </c>
      <c r="K83" s="1" t="s">
        <v>2213</v>
      </c>
      <c r="L83" s="1" t="s">
        <v>2053</v>
      </c>
      <c r="M83" s="1" t="s">
        <v>59</v>
      </c>
      <c r="N83" s="1" t="e">
        <f t="shared" si="24"/>
        <v>#REF!</v>
      </c>
      <c r="O83" s="1" t="e">
        <f t="shared" si="25"/>
        <v>#REF!</v>
      </c>
      <c r="P83" s="1" t="s">
        <v>2007</v>
      </c>
      <c r="Q83" s="1"/>
      <c r="R83" s="1"/>
      <c r="S83" s="1"/>
      <c r="T83" s="1"/>
      <c r="U83" s="6">
        <f>Table148[[#This Row],[US MSRP]]</f>
        <v>540</v>
      </c>
      <c r="V83" s="1"/>
      <c r="W83" s="1"/>
      <c r="X83" s="1"/>
      <c r="Y83" s="1"/>
      <c r="Z83" s="1" t="e">
        <f t="shared" si="26"/>
        <v>#REF!</v>
      </c>
      <c r="AA83" s="1" t="e">
        <f t="shared" si="27"/>
        <v>#REF!</v>
      </c>
      <c r="AB83" s="1" t="e">
        <f t="shared" si="28"/>
        <v>#REF!</v>
      </c>
      <c r="AC83" s="1" t="e">
        <f t="shared" si="29"/>
        <v>#REF!</v>
      </c>
      <c r="AD83" s="1" t="s">
        <v>75</v>
      </c>
      <c r="AE83" s="1" t="s">
        <v>78</v>
      </c>
      <c r="AF83" s="11" t="e">
        <f t="shared" si="30"/>
        <v>#REF!</v>
      </c>
      <c r="AG83" s="1" t="str">
        <f>Table148[[#This Row],[Manufacturer''s Category]]</f>
        <v>Desono</v>
      </c>
      <c r="AH83" s="1"/>
      <c r="AI83" s="1" t="e">
        <f t="shared" si="31"/>
        <v>#REF!</v>
      </c>
      <c r="AJ83" s="1"/>
    </row>
    <row r="84" spans="1:36" ht="42" customHeight="1" x14ac:dyDescent="0.3">
      <c r="A84" s="1" t="e">
        <f t="shared" si="22"/>
        <v>#REF!</v>
      </c>
      <c r="B84" s="5" t="e">
        <f t="shared" si="32"/>
        <v>#REF!</v>
      </c>
      <c r="C84" s="45" t="s">
        <v>2214</v>
      </c>
      <c r="D84" s="31" t="s">
        <v>2215</v>
      </c>
      <c r="E84" s="7" t="s">
        <v>55</v>
      </c>
      <c r="F84" s="32">
        <v>782</v>
      </c>
      <c r="G84" s="4"/>
      <c r="H84" s="1" t="e">
        <f t="shared" si="23"/>
        <v>#REF!</v>
      </c>
      <c r="I84" s="1"/>
      <c r="J84" s="1" t="str">
        <f>Table148[[#This Row],[Short Description]]</f>
        <v>EX-S8-CM-B</v>
      </c>
      <c r="K84" s="1" t="s">
        <v>2216</v>
      </c>
      <c r="L84" s="1" t="s">
        <v>2053</v>
      </c>
      <c r="M84" s="1" t="s">
        <v>59</v>
      </c>
      <c r="N84" s="1" t="e">
        <f t="shared" si="24"/>
        <v>#REF!</v>
      </c>
      <c r="O84" s="1" t="e">
        <f t="shared" si="25"/>
        <v>#REF!</v>
      </c>
      <c r="P84" s="1" t="s">
        <v>2007</v>
      </c>
      <c r="Q84" s="1"/>
      <c r="R84" s="1"/>
      <c r="S84" s="1"/>
      <c r="T84" s="1"/>
      <c r="U84" s="6">
        <f>Table148[[#This Row],[US MSRP]]</f>
        <v>782</v>
      </c>
      <c r="V84" s="1"/>
      <c r="W84" s="1"/>
      <c r="X84" s="1"/>
      <c r="Y84" s="1"/>
      <c r="Z84" s="1" t="e">
        <f t="shared" si="26"/>
        <v>#REF!</v>
      </c>
      <c r="AA84" s="1" t="e">
        <f t="shared" si="27"/>
        <v>#REF!</v>
      </c>
      <c r="AB84" s="1" t="e">
        <f t="shared" si="28"/>
        <v>#REF!</v>
      </c>
      <c r="AC84" s="1" t="e">
        <f t="shared" si="29"/>
        <v>#REF!</v>
      </c>
      <c r="AD84" s="1" t="s">
        <v>75</v>
      </c>
      <c r="AE84" s="1" t="s">
        <v>78</v>
      </c>
      <c r="AF84" s="11" t="e">
        <f t="shared" si="30"/>
        <v>#REF!</v>
      </c>
      <c r="AG84" s="1" t="str">
        <f>Table148[[#This Row],[Manufacturer''s Category]]</f>
        <v>Desono</v>
      </c>
      <c r="AH84" s="1"/>
      <c r="AI84" s="1" t="e">
        <f t="shared" si="31"/>
        <v>#REF!</v>
      </c>
      <c r="AJ84" s="1"/>
    </row>
    <row r="85" spans="1:36" ht="42" customHeight="1" x14ac:dyDescent="0.3">
      <c r="A85" s="1" t="e">
        <f t="shared" si="22"/>
        <v>#REF!</v>
      </c>
      <c r="B85" s="5" t="e">
        <f t="shared" si="32"/>
        <v>#REF!</v>
      </c>
      <c r="C85" s="45" t="s">
        <v>2217</v>
      </c>
      <c r="D85" s="31" t="s">
        <v>2218</v>
      </c>
      <c r="E85" s="7" t="s">
        <v>55</v>
      </c>
      <c r="F85" s="32">
        <v>782</v>
      </c>
      <c r="G85" s="4"/>
      <c r="H85" s="1" t="e">
        <f t="shared" si="23"/>
        <v>#REF!</v>
      </c>
      <c r="I85" s="1"/>
      <c r="J85" s="1" t="str">
        <f>Table148[[#This Row],[Short Description]]</f>
        <v>EX-S8-CM-W</v>
      </c>
      <c r="K85" s="1" t="s">
        <v>2219</v>
      </c>
      <c r="L85" s="1" t="s">
        <v>2053</v>
      </c>
      <c r="M85" s="1" t="s">
        <v>59</v>
      </c>
      <c r="N85" s="1" t="e">
        <f t="shared" si="24"/>
        <v>#REF!</v>
      </c>
      <c r="O85" s="1" t="e">
        <f t="shared" si="25"/>
        <v>#REF!</v>
      </c>
      <c r="P85" s="1" t="s">
        <v>2007</v>
      </c>
      <c r="Q85" s="1"/>
      <c r="R85" s="1"/>
      <c r="S85" s="1"/>
      <c r="T85" s="1"/>
      <c r="U85" s="6">
        <f>Table148[[#This Row],[US MSRP]]</f>
        <v>782</v>
      </c>
      <c r="V85" s="1"/>
      <c r="W85" s="1"/>
      <c r="X85" s="1"/>
      <c r="Y85" s="1"/>
      <c r="Z85" s="1" t="e">
        <f t="shared" si="26"/>
        <v>#REF!</v>
      </c>
      <c r="AA85" s="1" t="e">
        <f t="shared" si="27"/>
        <v>#REF!</v>
      </c>
      <c r="AB85" s="1" t="e">
        <f t="shared" si="28"/>
        <v>#REF!</v>
      </c>
      <c r="AC85" s="1" t="e">
        <f t="shared" si="29"/>
        <v>#REF!</v>
      </c>
      <c r="AD85" s="1" t="s">
        <v>75</v>
      </c>
      <c r="AE85" s="1" t="s">
        <v>78</v>
      </c>
      <c r="AF85" s="11" t="e">
        <f t="shared" si="30"/>
        <v>#REF!</v>
      </c>
      <c r="AG85" s="1" t="str">
        <f>Table148[[#This Row],[Manufacturer''s Category]]</f>
        <v>Desono</v>
      </c>
      <c r="AH85" s="1"/>
      <c r="AI85" s="1" t="e">
        <f t="shared" si="31"/>
        <v>#REF!</v>
      </c>
      <c r="AJ85" s="1"/>
    </row>
    <row r="86" spans="1:36" ht="42" customHeight="1" x14ac:dyDescent="0.3">
      <c r="A86" s="1" t="e">
        <f t="shared" si="22"/>
        <v>#REF!</v>
      </c>
      <c r="B86" s="5" t="e">
        <f t="shared" si="32"/>
        <v>#REF!</v>
      </c>
      <c r="C86" s="45" t="s">
        <v>2220</v>
      </c>
      <c r="D86" s="31" t="s">
        <v>2221</v>
      </c>
      <c r="E86" s="7" t="s">
        <v>55</v>
      </c>
      <c r="F86" s="32">
        <v>782</v>
      </c>
      <c r="G86" s="4"/>
      <c r="H86" s="1" t="e">
        <f t="shared" si="23"/>
        <v>#REF!</v>
      </c>
      <c r="I86" s="1"/>
      <c r="J86" s="1" t="str">
        <f>Table148[[#This Row],[Short Description]]</f>
        <v>EX-S8-UB-B</v>
      </c>
      <c r="K86" s="1" t="s">
        <v>2222</v>
      </c>
      <c r="L86" s="1" t="s">
        <v>2053</v>
      </c>
      <c r="M86" s="1" t="s">
        <v>59</v>
      </c>
      <c r="N86" s="1" t="e">
        <f t="shared" si="24"/>
        <v>#REF!</v>
      </c>
      <c r="O86" s="1" t="e">
        <f t="shared" si="25"/>
        <v>#REF!</v>
      </c>
      <c r="P86" s="1" t="s">
        <v>2007</v>
      </c>
      <c r="Q86" s="1"/>
      <c r="R86" s="1"/>
      <c r="S86" s="1"/>
      <c r="T86" s="1"/>
      <c r="U86" s="6">
        <f>Table148[[#This Row],[US MSRP]]</f>
        <v>782</v>
      </c>
      <c r="V86" s="1"/>
      <c r="W86" s="1"/>
      <c r="X86" s="1"/>
      <c r="Y86" s="1"/>
      <c r="Z86" s="1" t="e">
        <f t="shared" si="26"/>
        <v>#REF!</v>
      </c>
      <c r="AA86" s="1" t="e">
        <f t="shared" si="27"/>
        <v>#REF!</v>
      </c>
      <c r="AB86" s="1" t="e">
        <f t="shared" si="28"/>
        <v>#REF!</v>
      </c>
      <c r="AC86" s="1" t="e">
        <f t="shared" si="29"/>
        <v>#REF!</v>
      </c>
      <c r="AD86" s="1" t="s">
        <v>75</v>
      </c>
      <c r="AE86" s="1" t="s">
        <v>78</v>
      </c>
      <c r="AF86" s="11" t="e">
        <f t="shared" si="30"/>
        <v>#REF!</v>
      </c>
      <c r="AG86" s="1" t="str">
        <f>Table148[[#This Row],[Manufacturer''s Category]]</f>
        <v>Desono</v>
      </c>
      <c r="AH86" s="1"/>
      <c r="AI86" s="1" t="e">
        <f t="shared" si="31"/>
        <v>#REF!</v>
      </c>
      <c r="AJ86" s="1"/>
    </row>
    <row r="87" spans="1:36" ht="42" customHeight="1" x14ac:dyDescent="0.3">
      <c r="A87" s="1" t="e">
        <f t="shared" si="22"/>
        <v>#REF!</v>
      </c>
      <c r="B87" s="5" t="e">
        <f t="shared" si="32"/>
        <v>#REF!</v>
      </c>
      <c r="C87" s="45" t="s">
        <v>2223</v>
      </c>
      <c r="D87" s="31" t="s">
        <v>2224</v>
      </c>
      <c r="E87" s="7" t="s">
        <v>55</v>
      </c>
      <c r="F87" s="32">
        <v>782</v>
      </c>
      <c r="G87" s="4"/>
      <c r="H87" s="1" t="e">
        <f t="shared" si="23"/>
        <v>#REF!</v>
      </c>
      <c r="I87" s="1"/>
      <c r="J87" s="1" t="str">
        <f>Table148[[#This Row],[Short Description]]</f>
        <v>EX-S8-UB-W</v>
      </c>
      <c r="K87" s="1" t="s">
        <v>2225</v>
      </c>
      <c r="L87" s="1" t="s">
        <v>2053</v>
      </c>
      <c r="M87" s="1" t="s">
        <v>59</v>
      </c>
      <c r="N87" s="1" t="e">
        <f t="shared" si="24"/>
        <v>#REF!</v>
      </c>
      <c r="O87" s="1" t="e">
        <f t="shared" si="25"/>
        <v>#REF!</v>
      </c>
      <c r="P87" s="1" t="s">
        <v>2007</v>
      </c>
      <c r="Q87" s="1"/>
      <c r="R87" s="1"/>
      <c r="S87" s="1"/>
      <c r="T87" s="1"/>
      <c r="U87" s="6">
        <f>Table148[[#This Row],[US MSRP]]</f>
        <v>782</v>
      </c>
      <c r="V87" s="1"/>
      <c r="W87" s="1"/>
      <c r="X87" s="1"/>
      <c r="Y87" s="1"/>
      <c r="Z87" s="1" t="e">
        <f t="shared" si="26"/>
        <v>#REF!</v>
      </c>
      <c r="AA87" s="1" t="e">
        <f t="shared" si="27"/>
        <v>#REF!</v>
      </c>
      <c r="AB87" s="1" t="e">
        <f t="shared" si="28"/>
        <v>#REF!</v>
      </c>
      <c r="AC87" s="1" t="e">
        <f t="shared" si="29"/>
        <v>#REF!</v>
      </c>
      <c r="AD87" s="1" t="s">
        <v>75</v>
      </c>
      <c r="AE87" s="1" t="s">
        <v>78</v>
      </c>
      <c r="AF87" s="11" t="e">
        <f t="shared" si="30"/>
        <v>#REF!</v>
      </c>
      <c r="AG87" s="1" t="str">
        <f>Table148[[#This Row],[Manufacturer''s Category]]</f>
        <v>Desono</v>
      </c>
      <c r="AH87" s="1"/>
      <c r="AI87" s="1" t="e">
        <f t="shared" si="31"/>
        <v>#REF!</v>
      </c>
      <c r="AJ87" s="1"/>
    </row>
    <row r="88" spans="1:36" ht="42" customHeight="1" x14ac:dyDescent="0.3">
      <c r="A88" s="1" t="e">
        <f t="shared" si="22"/>
        <v>#REF!</v>
      </c>
      <c r="B88" s="5" t="e">
        <f t="shared" si="32"/>
        <v>#REF!</v>
      </c>
      <c r="C88" s="45" t="s">
        <v>2226</v>
      </c>
      <c r="D88" s="31" t="s">
        <v>2227</v>
      </c>
      <c r="E88" s="7" t="s">
        <v>55</v>
      </c>
      <c r="F88" s="32">
        <v>110</v>
      </c>
      <c r="G88" s="4"/>
      <c r="H88" s="1" t="e">
        <f t="shared" si="23"/>
        <v>#REF!</v>
      </c>
      <c r="I88" s="1"/>
      <c r="J88" s="1" t="str">
        <f>Table148[[#This Row],[Short Description]]</f>
        <v>EXUB-S10​-B</v>
      </c>
      <c r="K88" s="1" t="s">
        <v>2228</v>
      </c>
      <c r="L88" s="1" t="s">
        <v>599</v>
      </c>
      <c r="M88" s="1" t="s">
        <v>3</v>
      </c>
      <c r="N88" s="1" t="e">
        <f t="shared" si="24"/>
        <v>#REF!</v>
      </c>
      <c r="O88" s="1" t="e">
        <f t="shared" si="25"/>
        <v>#REF!</v>
      </c>
      <c r="P88" s="1" t="s">
        <v>2007</v>
      </c>
      <c r="Q88" s="1"/>
      <c r="R88" s="1"/>
      <c r="S88" s="1"/>
      <c r="T88" s="1"/>
      <c r="U88" s="38">
        <f>Table148[[#This Row],[US MSRP]]</f>
        <v>110</v>
      </c>
      <c r="V88" s="1"/>
      <c r="W88" s="1"/>
      <c r="X88" s="1"/>
      <c r="Y88" s="1"/>
      <c r="Z88" s="1" t="e">
        <f t="shared" si="26"/>
        <v>#REF!</v>
      </c>
      <c r="AA88" s="1" t="e">
        <f t="shared" si="27"/>
        <v>#REF!</v>
      </c>
      <c r="AB88" s="1" t="e">
        <f t="shared" si="28"/>
        <v>#REF!</v>
      </c>
      <c r="AC88" s="1" t="e">
        <f t="shared" si="29"/>
        <v>#REF!</v>
      </c>
      <c r="AD88" s="1" t="s">
        <v>75</v>
      </c>
      <c r="AE88" s="1" t="s">
        <v>78</v>
      </c>
      <c r="AF88" s="11" t="e">
        <f t="shared" si="30"/>
        <v>#REF!</v>
      </c>
      <c r="AG88" s="1" t="str">
        <f>Table148[[#This Row],[Manufacturer''s Category]]</f>
        <v>Desono</v>
      </c>
      <c r="AH88" s="1"/>
      <c r="AI88" s="1" t="e">
        <f t="shared" si="31"/>
        <v>#REF!</v>
      </c>
      <c r="AJ88" s="1"/>
    </row>
    <row r="89" spans="1:36" ht="42" customHeight="1" x14ac:dyDescent="0.3">
      <c r="A89" s="1" t="e">
        <f t="shared" si="22"/>
        <v>#REF!</v>
      </c>
      <c r="B89" s="5" t="e">
        <f t="shared" si="32"/>
        <v>#REF!</v>
      </c>
      <c r="C89" s="45" t="s">
        <v>2229</v>
      </c>
      <c r="D89" s="31" t="s">
        <v>2230</v>
      </c>
      <c r="E89" s="7" t="s">
        <v>55</v>
      </c>
      <c r="F89" s="32">
        <v>110</v>
      </c>
      <c r="G89" s="4"/>
      <c r="H89" s="1" t="e">
        <f t="shared" si="23"/>
        <v>#REF!</v>
      </c>
      <c r="I89" s="1"/>
      <c r="J89" s="1" t="str">
        <f>Table148[[#This Row],[Short Description]]</f>
        <v>EXUB-S10​-W</v>
      </c>
      <c r="K89" s="1" t="s">
        <v>2231</v>
      </c>
      <c r="L89" s="1" t="s">
        <v>599</v>
      </c>
      <c r="M89" s="1" t="s">
        <v>3</v>
      </c>
      <c r="N89" s="1" t="e">
        <f t="shared" si="24"/>
        <v>#REF!</v>
      </c>
      <c r="O89" s="1" t="e">
        <f t="shared" si="25"/>
        <v>#REF!</v>
      </c>
      <c r="P89" s="1" t="s">
        <v>2007</v>
      </c>
      <c r="Q89" s="1"/>
      <c r="R89" s="1"/>
      <c r="S89" s="1"/>
      <c r="T89" s="1"/>
      <c r="U89" s="38">
        <f>Table148[[#This Row],[US MSRP]]</f>
        <v>110</v>
      </c>
      <c r="V89" s="1"/>
      <c r="W89" s="1"/>
      <c r="X89" s="1"/>
      <c r="Y89" s="1"/>
      <c r="Z89" s="1" t="e">
        <f t="shared" si="26"/>
        <v>#REF!</v>
      </c>
      <c r="AA89" s="1" t="e">
        <f t="shared" si="27"/>
        <v>#REF!</v>
      </c>
      <c r="AB89" s="1" t="e">
        <f t="shared" si="28"/>
        <v>#REF!</v>
      </c>
      <c r="AC89" s="1" t="e">
        <f t="shared" si="29"/>
        <v>#REF!</v>
      </c>
      <c r="AD89" s="1" t="s">
        <v>75</v>
      </c>
      <c r="AE89" s="1" t="s">
        <v>78</v>
      </c>
      <c r="AF89" s="11" t="e">
        <f t="shared" si="30"/>
        <v>#REF!</v>
      </c>
      <c r="AG89" s="1" t="str">
        <f>Table148[[#This Row],[Manufacturer''s Category]]</f>
        <v>Desono</v>
      </c>
      <c r="AH89" s="1"/>
      <c r="AI89" s="1" t="e">
        <f t="shared" si="31"/>
        <v>#REF!</v>
      </c>
      <c r="AJ89" s="1"/>
    </row>
    <row r="90" spans="1:36" ht="42" customHeight="1" x14ac:dyDescent="0.3">
      <c r="A90" s="1" t="e">
        <f t="shared" ref="A90:A119" si="33">Company</f>
        <v>#REF!</v>
      </c>
      <c r="B90" s="5" t="e">
        <f t="shared" si="32"/>
        <v>#REF!</v>
      </c>
      <c r="C90" s="45" t="s">
        <v>2232</v>
      </c>
      <c r="D90" s="31" t="s">
        <v>2233</v>
      </c>
      <c r="E90" s="7" t="s">
        <v>55</v>
      </c>
      <c r="F90" s="32">
        <v>98</v>
      </c>
      <c r="G90" s="4"/>
      <c r="H90" s="1" t="e">
        <f t="shared" ref="H90:H119" si="34">WeightUOM</f>
        <v>#REF!</v>
      </c>
      <c r="I90" s="1"/>
      <c r="J90" s="1" t="str">
        <f>Table148[[#This Row],[Short Description]]</f>
        <v>EXUB-S6​-B</v>
      </c>
      <c r="K90" s="1" t="s">
        <v>2234</v>
      </c>
      <c r="L90" s="1" t="s">
        <v>599</v>
      </c>
      <c r="M90" s="1" t="s">
        <v>3</v>
      </c>
      <c r="N90" s="1" t="e">
        <f t="shared" ref="N90:N119" si="35">NotForSale</f>
        <v>#REF!</v>
      </c>
      <c r="O90" s="1" t="e">
        <f t="shared" ref="O90:O119" si="36">ItemStatus</f>
        <v>#REF!</v>
      </c>
      <c r="P90" s="1" t="s">
        <v>2007</v>
      </c>
      <c r="Q90" s="1"/>
      <c r="R90" s="1"/>
      <c r="S90" s="1"/>
      <c r="T90" s="1"/>
      <c r="U90" s="38">
        <f>Table148[[#This Row],[US MSRP]]</f>
        <v>98</v>
      </c>
      <c r="V90" s="1"/>
      <c r="W90" s="1"/>
      <c r="X90" s="1"/>
      <c r="Y90" s="1"/>
      <c r="Z90" s="1" t="e">
        <f t="shared" ref="Z90:Z119" si="37">FOB</f>
        <v>#REF!</v>
      </c>
      <c r="AA90" s="1" t="e">
        <f t="shared" ref="AA90:AA119" si="38">Freight</f>
        <v>#REF!</v>
      </c>
      <c r="AB90" s="1" t="e">
        <f t="shared" ref="AB90:AB119" si="39">DropShip</f>
        <v>#REF!</v>
      </c>
      <c r="AC90" s="1" t="e">
        <f t="shared" ref="AC90:AC119" si="40">EnergyStar</f>
        <v>#REF!</v>
      </c>
      <c r="AD90" s="1" t="s">
        <v>75</v>
      </c>
      <c r="AE90" s="1" t="s">
        <v>78</v>
      </c>
      <c r="AF90" s="11" t="e">
        <f t="shared" ref="AF90:AF119" si="41">URL</f>
        <v>#REF!</v>
      </c>
      <c r="AG90" s="1" t="str">
        <f>Table148[[#This Row],[Manufacturer''s Category]]</f>
        <v>Desono</v>
      </c>
      <c r="AH90" s="1"/>
      <c r="AI90" s="1" t="e">
        <f t="shared" ref="AI90:AI119" si="42">InfoComm_Number</f>
        <v>#REF!</v>
      </c>
      <c r="AJ90" s="1"/>
    </row>
    <row r="91" spans="1:36" ht="42" customHeight="1" x14ac:dyDescent="0.3">
      <c r="A91" s="1" t="e">
        <f t="shared" si="33"/>
        <v>#REF!</v>
      </c>
      <c r="B91" s="5" t="e">
        <f t="shared" si="32"/>
        <v>#REF!</v>
      </c>
      <c r="C91" s="45" t="s">
        <v>2235</v>
      </c>
      <c r="D91" s="31" t="s">
        <v>2236</v>
      </c>
      <c r="E91" s="7" t="s">
        <v>55</v>
      </c>
      <c r="F91" s="32">
        <v>98</v>
      </c>
      <c r="G91" s="4"/>
      <c r="H91" s="1" t="e">
        <f t="shared" si="34"/>
        <v>#REF!</v>
      </c>
      <c r="I91" s="1"/>
      <c r="J91" s="1" t="str">
        <f>Table148[[#This Row],[Short Description]]</f>
        <v>EXUB-S6​-W</v>
      </c>
      <c r="K91" s="1" t="s">
        <v>2237</v>
      </c>
      <c r="L91" s="1" t="s">
        <v>599</v>
      </c>
      <c r="M91" s="1" t="s">
        <v>3</v>
      </c>
      <c r="N91" s="1" t="e">
        <f t="shared" si="35"/>
        <v>#REF!</v>
      </c>
      <c r="O91" s="1" t="e">
        <f t="shared" si="36"/>
        <v>#REF!</v>
      </c>
      <c r="P91" s="1" t="s">
        <v>2007</v>
      </c>
      <c r="Q91" s="1"/>
      <c r="R91" s="1"/>
      <c r="S91" s="1"/>
      <c r="T91" s="1"/>
      <c r="U91" s="38">
        <f>Table148[[#This Row],[US MSRP]]</f>
        <v>98</v>
      </c>
      <c r="V91" s="1"/>
      <c r="W91" s="1"/>
      <c r="X91" s="1"/>
      <c r="Y91" s="1"/>
      <c r="Z91" s="1" t="e">
        <f t="shared" si="37"/>
        <v>#REF!</v>
      </c>
      <c r="AA91" s="1" t="e">
        <f t="shared" si="38"/>
        <v>#REF!</v>
      </c>
      <c r="AB91" s="1" t="e">
        <f t="shared" si="39"/>
        <v>#REF!</v>
      </c>
      <c r="AC91" s="1" t="e">
        <f t="shared" si="40"/>
        <v>#REF!</v>
      </c>
      <c r="AD91" s="1" t="s">
        <v>75</v>
      </c>
      <c r="AE91" s="1" t="s">
        <v>78</v>
      </c>
      <c r="AF91" s="11" t="e">
        <f t="shared" si="41"/>
        <v>#REF!</v>
      </c>
      <c r="AG91" s="1" t="str">
        <f>Table148[[#This Row],[Manufacturer''s Category]]</f>
        <v>Desono</v>
      </c>
      <c r="AH91" s="1"/>
      <c r="AI91" s="1" t="e">
        <f t="shared" si="42"/>
        <v>#REF!</v>
      </c>
      <c r="AJ91" s="1"/>
    </row>
    <row r="92" spans="1:36" ht="42" customHeight="1" x14ac:dyDescent="0.3">
      <c r="A92" s="1" t="e">
        <f t="shared" si="33"/>
        <v>#REF!</v>
      </c>
      <c r="B92" s="5" t="e">
        <f t="shared" si="32"/>
        <v>#REF!</v>
      </c>
      <c r="C92" s="45" t="s">
        <v>2238</v>
      </c>
      <c r="D92" s="31" t="s">
        <v>2239</v>
      </c>
      <c r="E92" s="7" t="s">
        <v>55</v>
      </c>
      <c r="F92" s="32">
        <v>110</v>
      </c>
      <c r="G92" s="4"/>
      <c r="H92" s="1" t="e">
        <f t="shared" si="34"/>
        <v>#REF!</v>
      </c>
      <c r="I92" s="1"/>
      <c r="J92" s="1" t="str">
        <f>Table148[[#This Row],[Short Description]]</f>
        <v>EXUB-S8​-B</v>
      </c>
      <c r="K92" s="1" t="s">
        <v>2240</v>
      </c>
      <c r="L92" s="1" t="s">
        <v>599</v>
      </c>
      <c r="M92" s="1" t="s">
        <v>3</v>
      </c>
      <c r="N92" s="1" t="e">
        <f t="shared" si="35"/>
        <v>#REF!</v>
      </c>
      <c r="O92" s="1" t="e">
        <f t="shared" si="36"/>
        <v>#REF!</v>
      </c>
      <c r="P92" s="1" t="s">
        <v>2007</v>
      </c>
      <c r="Q92" s="1"/>
      <c r="R92" s="1"/>
      <c r="S92" s="1"/>
      <c r="T92" s="1"/>
      <c r="U92" s="38">
        <f>Table148[[#This Row],[US MSRP]]</f>
        <v>110</v>
      </c>
      <c r="V92" s="1"/>
      <c r="W92" s="1"/>
      <c r="X92" s="1"/>
      <c r="Y92" s="1"/>
      <c r="Z92" s="1" t="e">
        <f t="shared" si="37"/>
        <v>#REF!</v>
      </c>
      <c r="AA92" s="1" t="e">
        <f t="shared" si="38"/>
        <v>#REF!</v>
      </c>
      <c r="AB92" s="1" t="e">
        <f t="shared" si="39"/>
        <v>#REF!</v>
      </c>
      <c r="AC92" s="1" t="e">
        <f t="shared" si="40"/>
        <v>#REF!</v>
      </c>
      <c r="AD92" s="1" t="s">
        <v>75</v>
      </c>
      <c r="AE92" s="1" t="s">
        <v>78</v>
      </c>
      <c r="AF92" s="11" t="e">
        <f t="shared" si="41"/>
        <v>#REF!</v>
      </c>
      <c r="AG92" s="1" t="str">
        <f>Table148[[#This Row],[Manufacturer''s Category]]</f>
        <v>Desono</v>
      </c>
      <c r="AH92" s="1"/>
      <c r="AI92" s="1" t="e">
        <f t="shared" si="42"/>
        <v>#REF!</v>
      </c>
      <c r="AJ92" s="1"/>
    </row>
    <row r="93" spans="1:36" ht="42" customHeight="1" x14ac:dyDescent="0.3">
      <c r="A93" s="1" t="e">
        <f t="shared" si="33"/>
        <v>#REF!</v>
      </c>
      <c r="B93" s="5" t="e">
        <f t="shared" si="32"/>
        <v>#REF!</v>
      </c>
      <c r="C93" s="45" t="s">
        <v>2241</v>
      </c>
      <c r="D93" s="31" t="s">
        <v>2242</v>
      </c>
      <c r="E93" s="7" t="s">
        <v>55</v>
      </c>
      <c r="F93" s="32">
        <v>110</v>
      </c>
      <c r="G93" s="4"/>
      <c r="H93" s="1" t="e">
        <f t="shared" si="34"/>
        <v>#REF!</v>
      </c>
      <c r="I93" s="1"/>
      <c r="J93" s="1" t="str">
        <f>Table148[[#This Row],[Short Description]]</f>
        <v>EXUB-S8​-W</v>
      </c>
      <c r="K93" s="1" t="s">
        <v>2243</v>
      </c>
      <c r="L93" s="1" t="s">
        <v>599</v>
      </c>
      <c r="M93" s="1" t="s">
        <v>3</v>
      </c>
      <c r="N93" s="1" t="e">
        <f t="shared" si="35"/>
        <v>#REF!</v>
      </c>
      <c r="O93" s="1" t="e">
        <f t="shared" si="36"/>
        <v>#REF!</v>
      </c>
      <c r="P93" s="1" t="s">
        <v>2007</v>
      </c>
      <c r="Q93" s="1"/>
      <c r="R93" s="1"/>
      <c r="S93" s="1"/>
      <c r="T93" s="1"/>
      <c r="U93" s="38">
        <f>Table148[[#This Row],[US MSRP]]</f>
        <v>110</v>
      </c>
      <c r="V93" s="1"/>
      <c r="W93" s="1"/>
      <c r="X93" s="1"/>
      <c r="Y93" s="1"/>
      <c r="Z93" s="1" t="e">
        <f t="shared" si="37"/>
        <v>#REF!</v>
      </c>
      <c r="AA93" s="1" t="e">
        <f t="shared" si="38"/>
        <v>#REF!</v>
      </c>
      <c r="AB93" s="1" t="e">
        <f t="shared" si="39"/>
        <v>#REF!</v>
      </c>
      <c r="AC93" s="1" t="e">
        <f t="shared" si="40"/>
        <v>#REF!</v>
      </c>
      <c r="AD93" s="1" t="s">
        <v>75</v>
      </c>
      <c r="AE93" s="1" t="s">
        <v>78</v>
      </c>
      <c r="AF93" s="11" t="e">
        <f t="shared" si="41"/>
        <v>#REF!</v>
      </c>
      <c r="AG93" s="1" t="str">
        <f>Table148[[#This Row],[Manufacturer''s Category]]</f>
        <v>Desono</v>
      </c>
      <c r="AH93" s="1"/>
      <c r="AI93" s="1" t="e">
        <f t="shared" si="42"/>
        <v>#REF!</v>
      </c>
      <c r="AJ93" s="1"/>
    </row>
    <row r="94" spans="1:36" ht="42" customHeight="1" x14ac:dyDescent="0.3">
      <c r="A94" s="1" t="e">
        <f t="shared" si="33"/>
        <v>#REF!</v>
      </c>
      <c r="B94" s="5" t="e">
        <f t="shared" si="32"/>
        <v>#REF!</v>
      </c>
      <c r="C94" s="49" t="s">
        <v>2244</v>
      </c>
      <c r="D94" s="31" t="s">
        <v>2245</v>
      </c>
      <c r="E94" s="7" t="s">
        <v>55</v>
      </c>
      <c r="F94" s="32">
        <v>100</v>
      </c>
      <c r="G94" s="3">
        <v>0.95</v>
      </c>
      <c r="H94" s="1" t="e">
        <f t="shared" si="34"/>
        <v>#REF!</v>
      </c>
      <c r="I94" s="1"/>
      <c r="J94" s="1" t="str">
        <f>Table148[[#This Row],[Short Description]]</f>
        <v>KUBO3-BL</v>
      </c>
      <c r="K94" s="1" t="s">
        <v>2246</v>
      </c>
      <c r="L94" s="1" t="s">
        <v>2053</v>
      </c>
      <c r="M94" s="1" t="s">
        <v>59</v>
      </c>
      <c r="N94" s="1" t="e">
        <f t="shared" si="35"/>
        <v>#REF!</v>
      </c>
      <c r="O94" s="1" t="e">
        <f t="shared" si="36"/>
        <v>#REF!</v>
      </c>
      <c r="P94" s="1" t="s">
        <v>2007</v>
      </c>
      <c r="Q94" s="1"/>
      <c r="R94" s="1"/>
      <c r="S94" s="1"/>
      <c r="T94" s="1"/>
      <c r="U94" s="6">
        <f>Table148[[#This Row],[US MSRP]]</f>
        <v>100</v>
      </c>
      <c r="V94" s="1"/>
      <c r="W94" s="1"/>
      <c r="X94" s="1"/>
      <c r="Y94" s="1"/>
      <c r="Z94" s="1" t="e">
        <f t="shared" si="37"/>
        <v>#REF!</v>
      </c>
      <c r="AA94" s="1" t="e">
        <f t="shared" si="38"/>
        <v>#REF!</v>
      </c>
      <c r="AB94" s="1" t="e">
        <f t="shared" si="39"/>
        <v>#REF!</v>
      </c>
      <c r="AC94" s="1" t="e">
        <f t="shared" si="40"/>
        <v>#REF!</v>
      </c>
      <c r="AD94" s="1" t="s">
        <v>75</v>
      </c>
      <c r="AE94" s="1" t="s">
        <v>78</v>
      </c>
      <c r="AF94" s="11" t="e">
        <f t="shared" si="41"/>
        <v>#REF!</v>
      </c>
      <c r="AG94" s="1" t="str">
        <f>Table148[[#This Row],[Manufacturer''s Category]]</f>
        <v>Desono</v>
      </c>
      <c r="AH94" s="1"/>
      <c r="AI94" s="1" t="e">
        <f t="shared" si="42"/>
        <v>#REF!</v>
      </c>
      <c r="AJ94" s="1"/>
    </row>
    <row r="95" spans="1:36" ht="42" customHeight="1" x14ac:dyDescent="0.3">
      <c r="A95" s="1" t="e">
        <f t="shared" si="33"/>
        <v>#REF!</v>
      </c>
      <c r="B95" s="5" t="e">
        <f t="shared" si="32"/>
        <v>#REF!</v>
      </c>
      <c r="C95" s="49" t="s">
        <v>2247</v>
      </c>
      <c r="D95" s="31" t="s">
        <v>2248</v>
      </c>
      <c r="E95" s="7" t="s">
        <v>55</v>
      </c>
      <c r="F95" s="32">
        <v>118</v>
      </c>
      <c r="G95" s="3">
        <v>1.2</v>
      </c>
      <c r="H95" s="1" t="e">
        <f t="shared" si="34"/>
        <v>#REF!</v>
      </c>
      <c r="I95" s="1"/>
      <c r="J95" s="1" t="str">
        <f>Table148[[#This Row],[Short Description]]</f>
        <v>KUBO3T-BL</v>
      </c>
      <c r="K95" s="1" t="s">
        <v>2249</v>
      </c>
      <c r="L95" s="1" t="s">
        <v>2053</v>
      </c>
      <c r="M95" s="1" t="s">
        <v>59</v>
      </c>
      <c r="N95" s="1" t="e">
        <f t="shared" si="35"/>
        <v>#REF!</v>
      </c>
      <c r="O95" s="1" t="e">
        <f t="shared" si="36"/>
        <v>#REF!</v>
      </c>
      <c r="P95" s="1" t="s">
        <v>2007</v>
      </c>
      <c r="Q95" s="1"/>
      <c r="R95" s="1"/>
      <c r="S95" s="1"/>
      <c r="T95" s="1"/>
      <c r="U95" s="6">
        <f>Table148[[#This Row],[US MSRP]]</f>
        <v>118</v>
      </c>
      <c r="V95" s="1"/>
      <c r="W95" s="1"/>
      <c r="X95" s="1"/>
      <c r="Y95" s="1"/>
      <c r="Z95" s="1" t="e">
        <f t="shared" si="37"/>
        <v>#REF!</v>
      </c>
      <c r="AA95" s="1" t="e">
        <f t="shared" si="38"/>
        <v>#REF!</v>
      </c>
      <c r="AB95" s="1" t="e">
        <f t="shared" si="39"/>
        <v>#REF!</v>
      </c>
      <c r="AC95" s="1" t="e">
        <f t="shared" si="40"/>
        <v>#REF!</v>
      </c>
      <c r="AD95" s="1" t="s">
        <v>75</v>
      </c>
      <c r="AE95" s="1" t="s">
        <v>78</v>
      </c>
      <c r="AF95" s="11" t="e">
        <f t="shared" si="41"/>
        <v>#REF!</v>
      </c>
      <c r="AG95" s="1" t="str">
        <f>Table148[[#This Row],[Manufacturer''s Category]]</f>
        <v>Desono</v>
      </c>
      <c r="AH95" s="1"/>
      <c r="AI95" s="1" t="e">
        <f t="shared" si="42"/>
        <v>#REF!</v>
      </c>
      <c r="AJ95" s="1"/>
    </row>
    <row r="96" spans="1:36" ht="42" customHeight="1" x14ac:dyDescent="0.3">
      <c r="A96" s="1" t="e">
        <f t="shared" si="33"/>
        <v>#REF!</v>
      </c>
      <c r="B96" s="5" t="e">
        <f t="shared" si="32"/>
        <v>#REF!</v>
      </c>
      <c r="C96" s="49" t="s">
        <v>2250</v>
      </c>
      <c r="D96" s="31" t="s">
        <v>2251</v>
      </c>
      <c r="E96" s="7" t="s">
        <v>55</v>
      </c>
      <c r="F96" s="32">
        <v>118</v>
      </c>
      <c r="G96" s="3">
        <v>1.2</v>
      </c>
      <c r="H96" s="1" t="e">
        <f t="shared" si="34"/>
        <v>#REF!</v>
      </c>
      <c r="I96" s="1"/>
      <c r="J96" s="1" t="str">
        <f>Table148[[#This Row],[Short Description]]</f>
        <v>KUBO3T-W</v>
      </c>
      <c r="K96" s="1" t="s">
        <v>2252</v>
      </c>
      <c r="L96" s="1" t="s">
        <v>2053</v>
      </c>
      <c r="M96" s="1" t="s">
        <v>59</v>
      </c>
      <c r="N96" s="1" t="e">
        <f t="shared" si="35"/>
        <v>#REF!</v>
      </c>
      <c r="O96" s="1" t="e">
        <f t="shared" si="36"/>
        <v>#REF!</v>
      </c>
      <c r="P96" s="1" t="s">
        <v>2007</v>
      </c>
      <c r="Q96" s="1"/>
      <c r="R96" s="1"/>
      <c r="S96" s="1"/>
      <c r="T96" s="1"/>
      <c r="U96" s="6">
        <f>Table148[[#This Row],[US MSRP]]</f>
        <v>118</v>
      </c>
      <c r="V96" s="1"/>
      <c r="W96" s="1"/>
      <c r="X96" s="1"/>
      <c r="Y96" s="1"/>
      <c r="Z96" s="1" t="e">
        <f t="shared" si="37"/>
        <v>#REF!</v>
      </c>
      <c r="AA96" s="1" t="e">
        <f t="shared" si="38"/>
        <v>#REF!</v>
      </c>
      <c r="AB96" s="1" t="e">
        <f t="shared" si="39"/>
        <v>#REF!</v>
      </c>
      <c r="AC96" s="1" t="e">
        <f t="shared" si="40"/>
        <v>#REF!</v>
      </c>
      <c r="AD96" s="1" t="s">
        <v>75</v>
      </c>
      <c r="AE96" s="1" t="s">
        <v>78</v>
      </c>
      <c r="AF96" s="11" t="e">
        <f t="shared" si="41"/>
        <v>#REF!</v>
      </c>
      <c r="AG96" s="1" t="str">
        <f>Table148[[#This Row],[Manufacturer''s Category]]</f>
        <v>Desono</v>
      </c>
      <c r="AH96" s="1"/>
      <c r="AI96" s="1" t="e">
        <f t="shared" si="42"/>
        <v>#REF!</v>
      </c>
      <c r="AJ96" s="1"/>
    </row>
    <row r="97" spans="1:36" ht="42" customHeight="1" x14ac:dyDescent="0.3">
      <c r="A97" s="1" t="e">
        <f t="shared" si="33"/>
        <v>#REF!</v>
      </c>
      <c r="B97" s="5" t="e">
        <f t="shared" si="32"/>
        <v>#REF!</v>
      </c>
      <c r="C97" s="49" t="s">
        <v>2253</v>
      </c>
      <c r="D97" s="31" t="s">
        <v>2254</v>
      </c>
      <c r="E97" s="7" t="s">
        <v>55</v>
      </c>
      <c r="F97" s="32">
        <v>100</v>
      </c>
      <c r="G97" s="3">
        <v>0.95</v>
      </c>
      <c r="H97" s="1" t="e">
        <f t="shared" si="34"/>
        <v>#REF!</v>
      </c>
      <c r="I97" s="1"/>
      <c r="J97" s="1" t="str">
        <f>Table148[[#This Row],[Short Description]]</f>
        <v>KUBO3-W</v>
      </c>
      <c r="K97" s="1" t="s">
        <v>2255</v>
      </c>
      <c r="L97" s="1" t="s">
        <v>2053</v>
      </c>
      <c r="M97" s="1" t="s">
        <v>59</v>
      </c>
      <c r="N97" s="1" t="e">
        <f t="shared" si="35"/>
        <v>#REF!</v>
      </c>
      <c r="O97" s="1" t="e">
        <f t="shared" si="36"/>
        <v>#REF!</v>
      </c>
      <c r="P97" s="1" t="s">
        <v>2007</v>
      </c>
      <c r="Q97" s="1"/>
      <c r="R97" s="1"/>
      <c r="S97" s="1"/>
      <c r="T97" s="1"/>
      <c r="U97" s="6">
        <f>Table148[[#This Row],[US MSRP]]</f>
        <v>100</v>
      </c>
      <c r="V97" s="1"/>
      <c r="W97" s="1"/>
      <c r="X97" s="1"/>
      <c r="Y97" s="1"/>
      <c r="Z97" s="1" t="e">
        <f t="shared" si="37"/>
        <v>#REF!</v>
      </c>
      <c r="AA97" s="1" t="e">
        <f t="shared" si="38"/>
        <v>#REF!</v>
      </c>
      <c r="AB97" s="1" t="e">
        <f t="shared" si="39"/>
        <v>#REF!</v>
      </c>
      <c r="AC97" s="1" t="e">
        <f t="shared" si="40"/>
        <v>#REF!</v>
      </c>
      <c r="AD97" s="1" t="s">
        <v>75</v>
      </c>
      <c r="AE97" s="1" t="s">
        <v>78</v>
      </c>
      <c r="AF97" s="11" t="e">
        <f t="shared" si="41"/>
        <v>#REF!</v>
      </c>
      <c r="AG97" s="1" t="str">
        <f>Table148[[#This Row],[Manufacturer''s Category]]</f>
        <v>Desono</v>
      </c>
      <c r="AH97" s="1"/>
      <c r="AI97" s="1" t="e">
        <f t="shared" si="42"/>
        <v>#REF!</v>
      </c>
      <c r="AJ97" s="1"/>
    </row>
    <row r="98" spans="1:36" ht="42" customHeight="1" x14ac:dyDescent="0.3">
      <c r="A98" s="1" t="e">
        <f t="shared" si="33"/>
        <v>#REF!</v>
      </c>
      <c r="B98" s="5" t="e">
        <f t="shared" ref="B98:B127" si="43">Effectivity_Date</f>
        <v>#REF!</v>
      </c>
      <c r="C98" s="49" t="s">
        <v>2256</v>
      </c>
      <c r="D98" s="31" t="s">
        <v>2257</v>
      </c>
      <c r="E98" s="7" t="s">
        <v>55</v>
      </c>
      <c r="F98" s="32">
        <v>140</v>
      </c>
      <c r="G98" s="3">
        <v>1.7</v>
      </c>
      <c r="H98" s="1" t="e">
        <f t="shared" si="34"/>
        <v>#REF!</v>
      </c>
      <c r="I98" s="1"/>
      <c r="J98" s="1" t="str">
        <f>Table148[[#This Row],[Short Description]]</f>
        <v>KUBO5-BL</v>
      </c>
      <c r="K98" s="1" t="s">
        <v>2258</v>
      </c>
      <c r="L98" s="1" t="s">
        <v>2053</v>
      </c>
      <c r="M98" s="1" t="s">
        <v>59</v>
      </c>
      <c r="N98" s="1" t="e">
        <f t="shared" si="35"/>
        <v>#REF!</v>
      </c>
      <c r="O98" s="1" t="e">
        <f t="shared" si="36"/>
        <v>#REF!</v>
      </c>
      <c r="P98" s="1" t="s">
        <v>2007</v>
      </c>
      <c r="Q98" s="1"/>
      <c r="R98" s="1"/>
      <c r="S98" s="1"/>
      <c r="T98" s="1"/>
      <c r="U98" s="6">
        <f>Table148[[#This Row],[US MSRP]]</f>
        <v>140</v>
      </c>
      <c r="V98" s="1"/>
      <c r="W98" s="1"/>
      <c r="X98" s="1"/>
      <c r="Y98" s="1"/>
      <c r="Z98" s="1" t="e">
        <f t="shared" si="37"/>
        <v>#REF!</v>
      </c>
      <c r="AA98" s="1" t="e">
        <f t="shared" si="38"/>
        <v>#REF!</v>
      </c>
      <c r="AB98" s="1" t="e">
        <f t="shared" si="39"/>
        <v>#REF!</v>
      </c>
      <c r="AC98" s="1" t="e">
        <f t="shared" si="40"/>
        <v>#REF!</v>
      </c>
      <c r="AD98" s="1" t="s">
        <v>75</v>
      </c>
      <c r="AE98" s="1" t="s">
        <v>78</v>
      </c>
      <c r="AF98" s="11" t="e">
        <f t="shared" si="41"/>
        <v>#REF!</v>
      </c>
      <c r="AG98" s="1" t="str">
        <f>Table148[[#This Row],[Manufacturer''s Category]]</f>
        <v>Desono</v>
      </c>
      <c r="AH98" s="1"/>
      <c r="AI98" s="1" t="e">
        <f t="shared" si="42"/>
        <v>#REF!</v>
      </c>
      <c r="AJ98" s="1"/>
    </row>
    <row r="99" spans="1:36" ht="42" customHeight="1" x14ac:dyDescent="0.3">
      <c r="A99" s="1" t="e">
        <f t="shared" si="33"/>
        <v>#REF!</v>
      </c>
      <c r="B99" s="5" t="e">
        <f t="shared" si="43"/>
        <v>#REF!</v>
      </c>
      <c r="C99" s="49" t="s">
        <v>2259</v>
      </c>
      <c r="D99" s="31" t="s">
        <v>2260</v>
      </c>
      <c r="E99" s="7" t="s">
        <v>55</v>
      </c>
      <c r="F99" s="32">
        <v>162</v>
      </c>
      <c r="G99" s="3">
        <v>2.0499999999999998</v>
      </c>
      <c r="H99" s="1" t="e">
        <f t="shared" si="34"/>
        <v>#REF!</v>
      </c>
      <c r="I99" s="1"/>
      <c r="J99" s="1" t="str">
        <f>Table148[[#This Row],[Short Description]]</f>
        <v>KUBO5T-BL</v>
      </c>
      <c r="K99" s="1" t="s">
        <v>2261</v>
      </c>
      <c r="L99" s="1" t="s">
        <v>2053</v>
      </c>
      <c r="M99" s="1" t="s">
        <v>59</v>
      </c>
      <c r="N99" s="1" t="e">
        <f t="shared" si="35"/>
        <v>#REF!</v>
      </c>
      <c r="O99" s="1" t="e">
        <f t="shared" si="36"/>
        <v>#REF!</v>
      </c>
      <c r="P99" s="1" t="s">
        <v>2007</v>
      </c>
      <c r="Q99" s="1"/>
      <c r="R99" s="1"/>
      <c r="S99" s="1"/>
      <c r="T99" s="1"/>
      <c r="U99" s="6">
        <f>Table148[[#This Row],[US MSRP]]</f>
        <v>162</v>
      </c>
      <c r="V99" s="1"/>
      <c r="W99" s="1"/>
      <c r="X99" s="1"/>
      <c r="Y99" s="1"/>
      <c r="Z99" s="1" t="e">
        <f t="shared" si="37"/>
        <v>#REF!</v>
      </c>
      <c r="AA99" s="1" t="e">
        <f t="shared" si="38"/>
        <v>#REF!</v>
      </c>
      <c r="AB99" s="1" t="e">
        <f t="shared" si="39"/>
        <v>#REF!</v>
      </c>
      <c r="AC99" s="1" t="e">
        <f t="shared" si="40"/>
        <v>#REF!</v>
      </c>
      <c r="AD99" s="1" t="s">
        <v>75</v>
      </c>
      <c r="AE99" s="1" t="s">
        <v>78</v>
      </c>
      <c r="AF99" s="11" t="e">
        <f t="shared" si="41"/>
        <v>#REF!</v>
      </c>
      <c r="AG99" s="1" t="str">
        <f>Table148[[#This Row],[Manufacturer''s Category]]</f>
        <v>Desono</v>
      </c>
      <c r="AH99" s="1"/>
      <c r="AI99" s="1" t="e">
        <f t="shared" si="42"/>
        <v>#REF!</v>
      </c>
      <c r="AJ99" s="1"/>
    </row>
    <row r="100" spans="1:36" ht="42" customHeight="1" x14ac:dyDescent="0.3">
      <c r="A100" s="1" t="e">
        <f t="shared" si="33"/>
        <v>#REF!</v>
      </c>
      <c r="B100" s="5" t="e">
        <f t="shared" si="43"/>
        <v>#REF!</v>
      </c>
      <c r="C100" s="49" t="s">
        <v>2262</v>
      </c>
      <c r="D100" s="31" t="s">
        <v>2263</v>
      </c>
      <c r="E100" s="7" t="s">
        <v>55</v>
      </c>
      <c r="F100" s="32">
        <v>162</v>
      </c>
      <c r="G100" s="3">
        <v>2.0499999999999998</v>
      </c>
      <c r="H100" s="1" t="e">
        <f t="shared" si="34"/>
        <v>#REF!</v>
      </c>
      <c r="I100" s="1"/>
      <c r="J100" s="1" t="str">
        <f>Table148[[#This Row],[Short Description]]</f>
        <v>KUBO5T-W</v>
      </c>
      <c r="K100" s="1" t="s">
        <v>2264</v>
      </c>
      <c r="L100" s="1" t="s">
        <v>2053</v>
      </c>
      <c r="M100" s="1" t="s">
        <v>59</v>
      </c>
      <c r="N100" s="1" t="e">
        <f t="shared" si="35"/>
        <v>#REF!</v>
      </c>
      <c r="O100" s="1" t="e">
        <f t="shared" si="36"/>
        <v>#REF!</v>
      </c>
      <c r="P100" s="1" t="s">
        <v>2007</v>
      </c>
      <c r="Q100" s="1"/>
      <c r="R100" s="1"/>
      <c r="S100" s="1"/>
      <c r="T100" s="1"/>
      <c r="U100" s="6">
        <f>Table148[[#This Row],[US MSRP]]</f>
        <v>162</v>
      </c>
      <c r="V100" s="1"/>
      <c r="W100" s="1"/>
      <c r="X100" s="1"/>
      <c r="Y100" s="1"/>
      <c r="Z100" s="1" t="e">
        <f t="shared" si="37"/>
        <v>#REF!</v>
      </c>
      <c r="AA100" s="1" t="e">
        <f t="shared" si="38"/>
        <v>#REF!</v>
      </c>
      <c r="AB100" s="1" t="e">
        <f t="shared" si="39"/>
        <v>#REF!</v>
      </c>
      <c r="AC100" s="1" t="e">
        <f t="shared" si="40"/>
        <v>#REF!</v>
      </c>
      <c r="AD100" s="1" t="s">
        <v>75</v>
      </c>
      <c r="AE100" s="1" t="s">
        <v>78</v>
      </c>
      <c r="AF100" s="11" t="e">
        <f t="shared" si="41"/>
        <v>#REF!</v>
      </c>
      <c r="AG100" s="1" t="str">
        <f>Table148[[#This Row],[Manufacturer''s Category]]</f>
        <v>Desono</v>
      </c>
      <c r="AH100" s="1"/>
      <c r="AI100" s="1" t="e">
        <f t="shared" si="42"/>
        <v>#REF!</v>
      </c>
      <c r="AJ100" s="1"/>
    </row>
    <row r="101" spans="1:36" ht="42" customHeight="1" x14ac:dyDescent="0.3">
      <c r="A101" s="1" t="e">
        <f t="shared" si="33"/>
        <v>#REF!</v>
      </c>
      <c r="B101" s="5" t="e">
        <f t="shared" si="43"/>
        <v>#REF!</v>
      </c>
      <c r="C101" s="49" t="s">
        <v>2265</v>
      </c>
      <c r="D101" s="31" t="s">
        <v>2266</v>
      </c>
      <c r="E101" s="7" t="s">
        <v>55</v>
      </c>
      <c r="F101" s="32">
        <v>140</v>
      </c>
      <c r="G101" s="3">
        <v>1.7</v>
      </c>
      <c r="H101" s="1" t="e">
        <f t="shared" si="34"/>
        <v>#REF!</v>
      </c>
      <c r="I101" s="1"/>
      <c r="J101" s="1" t="str">
        <f>Table148[[#This Row],[Short Description]]</f>
        <v>KUBO5-W</v>
      </c>
      <c r="K101" s="1" t="s">
        <v>2267</v>
      </c>
      <c r="L101" s="1" t="s">
        <v>2053</v>
      </c>
      <c r="M101" s="1" t="s">
        <v>59</v>
      </c>
      <c r="N101" s="1" t="e">
        <f t="shared" si="35"/>
        <v>#REF!</v>
      </c>
      <c r="O101" s="1" t="e">
        <f t="shared" si="36"/>
        <v>#REF!</v>
      </c>
      <c r="P101" s="1" t="s">
        <v>2007</v>
      </c>
      <c r="Q101" s="1"/>
      <c r="R101" s="1"/>
      <c r="S101" s="1"/>
      <c r="T101" s="1"/>
      <c r="U101" s="6">
        <f>Table148[[#This Row],[US MSRP]]</f>
        <v>140</v>
      </c>
      <c r="V101" s="1"/>
      <c r="W101" s="1"/>
      <c r="X101" s="1"/>
      <c r="Y101" s="1"/>
      <c r="Z101" s="1" t="e">
        <f t="shared" si="37"/>
        <v>#REF!</v>
      </c>
      <c r="AA101" s="1" t="e">
        <f t="shared" si="38"/>
        <v>#REF!</v>
      </c>
      <c r="AB101" s="1" t="e">
        <f t="shared" si="39"/>
        <v>#REF!</v>
      </c>
      <c r="AC101" s="1" t="e">
        <f t="shared" si="40"/>
        <v>#REF!</v>
      </c>
      <c r="AD101" s="1" t="s">
        <v>75</v>
      </c>
      <c r="AE101" s="1" t="s">
        <v>78</v>
      </c>
      <c r="AF101" s="11" t="e">
        <f t="shared" si="41"/>
        <v>#REF!</v>
      </c>
      <c r="AG101" s="1" t="str">
        <f>Table148[[#This Row],[Manufacturer''s Category]]</f>
        <v>Desono</v>
      </c>
      <c r="AH101" s="1"/>
      <c r="AI101" s="1" t="e">
        <f t="shared" si="42"/>
        <v>#REF!</v>
      </c>
      <c r="AJ101" s="1"/>
    </row>
    <row r="102" spans="1:36" ht="42" customHeight="1" x14ac:dyDescent="0.3">
      <c r="A102" s="1" t="e">
        <f t="shared" si="33"/>
        <v>#REF!</v>
      </c>
      <c r="B102" s="5" t="e">
        <f t="shared" si="43"/>
        <v>#REF!</v>
      </c>
      <c r="C102" s="45" t="s">
        <v>2268</v>
      </c>
      <c r="D102" s="31" t="s">
        <v>2269</v>
      </c>
      <c r="E102" s="7" t="s">
        <v>551</v>
      </c>
      <c r="F102" s="32">
        <v>122</v>
      </c>
      <c r="G102" s="3">
        <v>0.55000000000000004</v>
      </c>
      <c r="H102" s="1" t="e">
        <f t="shared" si="34"/>
        <v>#REF!</v>
      </c>
      <c r="I102" s="1"/>
      <c r="J102" s="1" t="str">
        <f>Table148[[#This Row],[Short Description]]</f>
        <v>LRABAS-BL</v>
      </c>
      <c r="K102" s="1" t="s">
        <v>2270</v>
      </c>
      <c r="L102" s="1" t="s">
        <v>498</v>
      </c>
      <c r="M102" s="1" t="s">
        <v>3</v>
      </c>
      <c r="N102" s="1" t="e">
        <f t="shared" si="35"/>
        <v>#REF!</v>
      </c>
      <c r="O102" s="1" t="e">
        <f t="shared" si="36"/>
        <v>#REF!</v>
      </c>
      <c r="P102" s="1" t="s">
        <v>2007</v>
      </c>
      <c r="Q102" s="1"/>
      <c r="R102" s="1"/>
      <c r="S102" s="1"/>
      <c r="T102" s="1"/>
      <c r="U102" s="6">
        <f>Table148[[#This Row],[US MSRP]]</f>
        <v>122</v>
      </c>
      <c r="V102" s="1"/>
      <c r="W102" s="1"/>
      <c r="X102" s="1"/>
      <c r="Y102" s="1"/>
      <c r="Z102" s="1" t="e">
        <f t="shared" si="37"/>
        <v>#REF!</v>
      </c>
      <c r="AA102" s="1" t="e">
        <f t="shared" si="38"/>
        <v>#REF!</v>
      </c>
      <c r="AB102" s="1" t="e">
        <f t="shared" si="39"/>
        <v>#REF!</v>
      </c>
      <c r="AC102" s="1" t="e">
        <f t="shared" si="40"/>
        <v>#REF!</v>
      </c>
      <c r="AD102" s="1" t="s">
        <v>56</v>
      </c>
      <c r="AE102" s="1" t="s">
        <v>499</v>
      </c>
      <c r="AF102" s="11" t="e">
        <f t="shared" si="41"/>
        <v>#REF!</v>
      </c>
      <c r="AG102" s="1" t="str">
        <f>Table148[[#This Row],[Manufacturer''s Category]]</f>
        <v>Desono</v>
      </c>
      <c r="AH102" s="1"/>
      <c r="AI102" s="1" t="e">
        <f t="shared" si="42"/>
        <v>#REF!</v>
      </c>
      <c r="AJ102" s="1"/>
    </row>
    <row r="103" spans="1:36" ht="42" customHeight="1" x14ac:dyDescent="0.3">
      <c r="A103" s="1" t="e">
        <f t="shared" si="33"/>
        <v>#REF!</v>
      </c>
      <c r="B103" s="5" t="e">
        <f t="shared" si="43"/>
        <v>#REF!</v>
      </c>
      <c r="C103" s="45" t="s">
        <v>2271</v>
      </c>
      <c r="D103" s="50" t="s">
        <v>2272</v>
      </c>
      <c r="E103" s="12" t="s">
        <v>551</v>
      </c>
      <c r="F103" s="44">
        <v>122</v>
      </c>
      <c r="G103" s="3">
        <v>0.55000000000000004</v>
      </c>
      <c r="H103" s="1" t="e">
        <f t="shared" si="34"/>
        <v>#REF!</v>
      </c>
      <c r="I103" s="1"/>
      <c r="J103" s="1" t="str">
        <f>Table148[[#This Row],[Short Description]]</f>
        <v>LRABAS-W</v>
      </c>
      <c r="K103" s="1" t="s">
        <v>2270</v>
      </c>
      <c r="L103" s="1" t="s">
        <v>498</v>
      </c>
      <c r="M103" s="1" t="s">
        <v>3</v>
      </c>
      <c r="N103" s="1" t="e">
        <f t="shared" si="35"/>
        <v>#REF!</v>
      </c>
      <c r="O103" s="1" t="e">
        <f t="shared" si="36"/>
        <v>#REF!</v>
      </c>
      <c r="P103" s="1" t="s">
        <v>2007</v>
      </c>
      <c r="Q103" s="1"/>
      <c r="R103" s="1"/>
      <c r="S103" s="1"/>
      <c r="T103" s="1"/>
      <c r="U103" s="6">
        <f>Table148[[#This Row],[US MSRP]]</f>
        <v>122</v>
      </c>
      <c r="V103" s="1"/>
      <c r="W103" s="1"/>
      <c r="X103" s="1"/>
      <c r="Y103" s="1"/>
      <c r="Z103" s="1" t="e">
        <f t="shared" si="37"/>
        <v>#REF!</v>
      </c>
      <c r="AA103" s="1" t="e">
        <f t="shared" si="38"/>
        <v>#REF!</v>
      </c>
      <c r="AB103" s="1" t="e">
        <f t="shared" si="39"/>
        <v>#REF!</v>
      </c>
      <c r="AC103" s="1" t="e">
        <f t="shared" si="40"/>
        <v>#REF!</v>
      </c>
      <c r="AD103" s="1" t="s">
        <v>56</v>
      </c>
      <c r="AE103" s="1" t="s">
        <v>499</v>
      </c>
      <c r="AF103" s="11" t="e">
        <f t="shared" si="41"/>
        <v>#REF!</v>
      </c>
      <c r="AG103" s="1" t="str">
        <f>Table148[[#This Row],[Manufacturer''s Category]]</f>
        <v>Desono</v>
      </c>
      <c r="AH103" s="1"/>
      <c r="AI103" s="1" t="e">
        <f t="shared" si="42"/>
        <v>#REF!</v>
      </c>
      <c r="AJ103" s="1"/>
    </row>
    <row r="104" spans="1:36" ht="42" customHeight="1" x14ac:dyDescent="0.3">
      <c r="A104" s="1" t="e">
        <f t="shared" si="33"/>
        <v>#REF!</v>
      </c>
      <c r="B104" s="5" t="e">
        <f t="shared" si="43"/>
        <v>#REF!</v>
      </c>
      <c r="C104" s="45" t="s">
        <v>2273</v>
      </c>
      <c r="D104" s="31" t="s">
        <v>2274</v>
      </c>
      <c r="E104" s="7" t="s">
        <v>551</v>
      </c>
      <c r="F104" s="32">
        <v>128</v>
      </c>
      <c r="G104" s="3">
        <v>0.2</v>
      </c>
      <c r="H104" s="1" t="e">
        <f t="shared" si="34"/>
        <v>#REF!</v>
      </c>
      <c r="I104" s="1"/>
      <c r="J104" s="1" t="str">
        <f>Table148[[#This Row],[Short Description]]</f>
        <v>LRAPRE-BL</v>
      </c>
      <c r="K104" s="1" t="s">
        <v>2275</v>
      </c>
      <c r="L104" s="1" t="s">
        <v>498</v>
      </c>
      <c r="M104" s="1" t="s">
        <v>3</v>
      </c>
      <c r="N104" s="1" t="e">
        <f t="shared" si="35"/>
        <v>#REF!</v>
      </c>
      <c r="O104" s="1" t="e">
        <f t="shared" si="36"/>
        <v>#REF!</v>
      </c>
      <c r="P104" s="1" t="s">
        <v>2007</v>
      </c>
      <c r="Q104" s="1"/>
      <c r="R104" s="1"/>
      <c r="S104" s="1"/>
      <c r="T104" s="1"/>
      <c r="U104" s="6">
        <f>Table148[[#This Row],[US MSRP]]</f>
        <v>128</v>
      </c>
      <c r="V104" s="1"/>
      <c r="W104" s="1"/>
      <c r="X104" s="1"/>
      <c r="Y104" s="1"/>
      <c r="Z104" s="1" t="e">
        <f t="shared" si="37"/>
        <v>#REF!</v>
      </c>
      <c r="AA104" s="1" t="e">
        <f t="shared" si="38"/>
        <v>#REF!</v>
      </c>
      <c r="AB104" s="1" t="e">
        <f t="shared" si="39"/>
        <v>#REF!</v>
      </c>
      <c r="AC104" s="1" t="e">
        <f t="shared" si="40"/>
        <v>#REF!</v>
      </c>
      <c r="AD104" s="1" t="s">
        <v>56</v>
      </c>
      <c r="AE104" s="1" t="s">
        <v>499</v>
      </c>
      <c r="AF104" s="11" t="e">
        <f t="shared" si="41"/>
        <v>#REF!</v>
      </c>
      <c r="AG104" s="1" t="str">
        <f>Table148[[#This Row],[Manufacturer''s Category]]</f>
        <v>Desono</v>
      </c>
      <c r="AH104" s="1"/>
      <c r="AI104" s="1" t="e">
        <f t="shared" si="42"/>
        <v>#REF!</v>
      </c>
      <c r="AJ104" s="1"/>
    </row>
    <row r="105" spans="1:36" ht="42" customHeight="1" x14ac:dyDescent="0.3">
      <c r="A105" s="1" t="e">
        <f t="shared" si="33"/>
        <v>#REF!</v>
      </c>
      <c r="B105" s="5" t="e">
        <f t="shared" si="43"/>
        <v>#REF!</v>
      </c>
      <c r="C105" s="45" t="s">
        <v>2276</v>
      </c>
      <c r="D105" s="31" t="s">
        <v>2277</v>
      </c>
      <c r="E105" s="7" t="s">
        <v>551</v>
      </c>
      <c r="F105" s="32">
        <v>128</v>
      </c>
      <c r="G105" s="3">
        <v>0.2</v>
      </c>
      <c r="H105" s="1" t="e">
        <f t="shared" si="34"/>
        <v>#REF!</v>
      </c>
      <c r="I105" s="1"/>
      <c r="J105" s="1" t="str">
        <f>Table148[[#This Row],[Short Description]]</f>
        <v>LRAPRE-W</v>
      </c>
      <c r="K105" s="1" t="s">
        <v>2275</v>
      </c>
      <c r="L105" s="1" t="s">
        <v>498</v>
      </c>
      <c r="M105" s="1" t="s">
        <v>3</v>
      </c>
      <c r="N105" s="1" t="e">
        <f t="shared" si="35"/>
        <v>#REF!</v>
      </c>
      <c r="O105" s="1" t="e">
        <f t="shared" si="36"/>
        <v>#REF!</v>
      </c>
      <c r="P105" s="1" t="s">
        <v>2007</v>
      </c>
      <c r="Q105" s="1"/>
      <c r="R105" s="1"/>
      <c r="S105" s="1"/>
      <c r="T105" s="1"/>
      <c r="U105" s="6">
        <f>Table148[[#This Row],[US MSRP]]</f>
        <v>128</v>
      </c>
      <c r="V105" s="1"/>
      <c r="W105" s="1"/>
      <c r="X105" s="1"/>
      <c r="Y105" s="1"/>
      <c r="Z105" s="1" t="e">
        <f t="shared" si="37"/>
        <v>#REF!</v>
      </c>
      <c r="AA105" s="1" t="e">
        <f t="shared" si="38"/>
        <v>#REF!</v>
      </c>
      <c r="AB105" s="1" t="e">
        <f t="shared" si="39"/>
        <v>#REF!</v>
      </c>
      <c r="AC105" s="1" t="e">
        <f t="shared" si="40"/>
        <v>#REF!</v>
      </c>
      <c r="AD105" s="1" t="s">
        <v>56</v>
      </c>
      <c r="AE105" s="1" t="s">
        <v>499</v>
      </c>
      <c r="AF105" s="11" t="e">
        <f t="shared" si="41"/>
        <v>#REF!</v>
      </c>
      <c r="AG105" s="1" t="str">
        <f>Table148[[#This Row],[Manufacturer''s Category]]</f>
        <v>Desono</v>
      </c>
      <c r="AH105" s="1"/>
      <c r="AI105" s="1" t="e">
        <f t="shared" si="42"/>
        <v>#REF!</v>
      </c>
      <c r="AJ105" s="1"/>
    </row>
    <row r="106" spans="1:36" ht="42" customHeight="1" x14ac:dyDescent="0.3">
      <c r="A106" s="1" t="e">
        <f t="shared" si="33"/>
        <v>#REF!</v>
      </c>
      <c r="B106" s="5" t="e">
        <f t="shared" si="43"/>
        <v>#REF!</v>
      </c>
      <c r="C106" s="49" t="s">
        <v>2278</v>
      </c>
      <c r="D106" s="31" t="s">
        <v>2279</v>
      </c>
      <c r="E106" s="7" t="s">
        <v>55</v>
      </c>
      <c r="F106" s="32">
        <v>76</v>
      </c>
      <c r="G106" s="3">
        <v>0.48</v>
      </c>
      <c r="H106" s="1" t="e">
        <f t="shared" si="34"/>
        <v>#REF!</v>
      </c>
      <c r="I106" s="1"/>
      <c r="J106" s="1" t="str">
        <f>Table148[[#This Row],[Short Description]]</f>
        <v>MASK2-BL</v>
      </c>
      <c r="K106" s="1" t="s">
        <v>2280</v>
      </c>
      <c r="L106" s="1" t="s">
        <v>2053</v>
      </c>
      <c r="M106" s="1" t="s">
        <v>59</v>
      </c>
      <c r="N106" s="1" t="e">
        <f t="shared" si="35"/>
        <v>#REF!</v>
      </c>
      <c r="O106" s="1" t="e">
        <f t="shared" si="36"/>
        <v>#REF!</v>
      </c>
      <c r="P106" s="1" t="s">
        <v>2007</v>
      </c>
      <c r="Q106" s="1"/>
      <c r="R106" s="1"/>
      <c r="S106" s="1"/>
      <c r="T106" s="1"/>
      <c r="U106" s="6">
        <f>Table148[[#This Row],[US MSRP]]</f>
        <v>76</v>
      </c>
      <c r="V106" s="1"/>
      <c r="W106" s="1"/>
      <c r="X106" s="1"/>
      <c r="Y106" s="1"/>
      <c r="Z106" s="1" t="e">
        <f t="shared" si="37"/>
        <v>#REF!</v>
      </c>
      <c r="AA106" s="1" t="e">
        <f t="shared" si="38"/>
        <v>#REF!</v>
      </c>
      <c r="AB106" s="1" t="e">
        <f t="shared" si="39"/>
        <v>#REF!</v>
      </c>
      <c r="AC106" s="1" t="e">
        <f t="shared" si="40"/>
        <v>#REF!</v>
      </c>
      <c r="AD106" s="1" t="s">
        <v>75</v>
      </c>
      <c r="AE106" s="1" t="s">
        <v>78</v>
      </c>
      <c r="AF106" s="11" t="e">
        <f t="shared" si="41"/>
        <v>#REF!</v>
      </c>
      <c r="AG106" s="1" t="str">
        <f>Table148[[#This Row],[Manufacturer''s Category]]</f>
        <v>Desono</v>
      </c>
      <c r="AH106" s="1"/>
      <c r="AI106" s="1" t="e">
        <f t="shared" si="42"/>
        <v>#REF!</v>
      </c>
      <c r="AJ106" s="1"/>
    </row>
    <row r="107" spans="1:36" ht="42" customHeight="1" x14ac:dyDescent="0.3">
      <c r="A107" s="1" t="e">
        <f t="shared" si="33"/>
        <v>#REF!</v>
      </c>
      <c r="B107" s="5" t="e">
        <f t="shared" si="43"/>
        <v>#REF!</v>
      </c>
      <c r="C107" s="49" t="s">
        <v>2281</v>
      </c>
      <c r="D107" s="31" t="s">
        <v>2282</v>
      </c>
      <c r="E107" s="7" t="s">
        <v>55</v>
      </c>
      <c r="F107" s="32">
        <v>10</v>
      </c>
      <c r="G107" s="3">
        <v>0.05</v>
      </c>
      <c r="H107" s="1" t="e">
        <f t="shared" si="34"/>
        <v>#REF!</v>
      </c>
      <c r="I107" s="1"/>
      <c r="J107" s="1" t="str">
        <f>Table148[[#This Row],[Short Description]]</f>
        <v>MASK2CMT-BL</v>
      </c>
      <c r="K107" s="1" t="s">
        <v>2283</v>
      </c>
      <c r="L107" s="1" t="s">
        <v>498</v>
      </c>
      <c r="M107" s="1" t="s">
        <v>3</v>
      </c>
      <c r="N107" s="1" t="e">
        <f t="shared" si="35"/>
        <v>#REF!</v>
      </c>
      <c r="O107" s="1" t="e">
        <f t="shared" si="36"/>
        <v>#REF!</v>
      </c>
      <c r="P107" s="1" t="s">
        <v>2007</v>
      </c>
      <c r="Q107" s="1"/>
      <c r="R107" s="1"/>
      <c r="S107" s="1"/>
      <c r="T107" s="1"/>
      <c r="U107" s="6">
        <f>Table148[[#This Row],[US MSRP]]</f>
        <v>10</v>
      </c>
      <c r="V107" s="1"/>
      <c r="W107" s="1"/>
      <c r="X107" s="1"/>
      <c r="Y107" s="1"/>
      <c r="Z107" s="1" t="e">
        <f t="shared" si="37"/>
        <v>#REF!</v>
      </c>
      <c r="AA107" s="1" t="e">
        <f t="shared" si="38"/>
        <v>#REF!</v>
      </c>
      <c r="AB107" s="1" t="e">
        <f t="shared" si="39"/>
        <v>#REF!</v>
      </c>
      <c r="AC107" s="1" t="e">
        <f t="shared" si="40"/>
        <v>#REF!</v>
      </c>
      <c r="AD107" s="1" t="s">
        <v>75</v>
      </c>
      <c r="AE107" s="1" t="s">
        <v>78</v>
      </c>
      <c r="AF107" s="11" t="e">
        <f t="shared" si="41"/>
        <v>#REF!</v>
      </c>
      <c r="AG107" s="1" t="str">
        <f>Table148[[#This Row],[Manufacturer''s Category]]</f>
        <v>Desono</v>
      </c>
      <c r="AH107" s="1"/>
      <c r="AI107" s="1" t="e">
        <f t="shared" si="42"/>
        <v>#REF!</v>
      </c>
      <c r="AJ107" s="1"/>
    </row>
    <row r="108" spans="1:36" ht="42" customHeight="1" x14ac:dyDescent="0.3">
      <c r="A108" s="1" t="e">
        <f t="shared" si="33"/>
        <v>#REF!</v>
      </c>
      <c r="B108" s="5" t="e">
        <f t="shared" si="43"/>
        <v>#REF!</v>
      </c>
      <c r="C108" s="49" t="s">
        <v>2284</v>
      </c>
      <c r="D108" s="31" t="s">
        <v>2285</v>
      </c>
      <c r="E108" s="7" t="s">
        <v>55</v>
      </c>
      <c r="F108" s="32">
        <v>10</v>
      </c>
      <c r="G108" s="3">
        <v>0.03</v>
      </c>
      <c r="H108" s="1" t="e">
        <f t="shared" si="34"/>
        <v>#REF!</v>
      </c>
      <c r="I108" s="1"/>
      <c r="J108" s="1" t="str">
        <f>Table148[[#This Row],[Short Description]]</f>
        <v>MASK2CMT-W</v>
      </c>
      <c r="K108" s="1" t="s">
        <v>2286</v>
      </c>
      <c r="L108" s="1" t="s">
        <v>498</v>
      </c>
      <c r="M108" s="1" t="s">
        <v>3</v>
      </c>
      <c r="N108" s="1" t="e">
        <f t="shared" si="35"/>
        <v>#REF!</v>
      </c>
      <c r="O108" s="1" t="e">
        <f t="shared" si="36"/>
        <v>#REF!</v>
      </c>
      <c r="P108" s="1" t="s">
        <v>2007</v>
      </c>
      <c r="Q108" s="1"/>
      <c r="R108" s="1"/>
      <c r="S108" s="1"/>
      <c r="T108" s="1"/>
      <c r="U108" s="6">
        <f>Table148[[#This Row],[US MSRP]]</f>
        <v>10</v>
      </c>
      <c r="V108" s="1"/>
      <c r="W108" s="1"/>
      <c r="X108" s="1"/>
      <c r="Y108" s="1"/>
      <c r="Z108" s="1" t="e">
        <f t="shared" si="37"/>
        <v>#REF!</v>
      </c>
      <c r="AA108" s="1" t="e">
        <f t="shared" si="38"/>
        <v>#REF!</v>
      </c>
      <c r="AB108" s="1" t="e">
        <f t="shared" si="39"/>
        <v>#REF!</v>
      </c>
      <c r="AC108" s="1" t="e">
        <f t="shared" si="40"/>
        <v>#REF!</v>
      </c>
      <c r="AD108" s="1" t="s">
        <v>75</v>
      </c>
      <c r="AE108" s="1" t="s">
        <v>78</v>
      </c>
      <c r="AF108" s="11" t="e">
        <f t="shared" si="41"/>
        <v>#REF!</v>
      </c>
      <c r="AG108" s="1" t="str">
        <f>Table148[[#This Row],[Manufacturer''s Category]]</f>
        <v>Desono</v>
      </c>
      <c r="AH108" s="1"/>
      <c r="AI108" s="1" t="e">
        <f t="shared" si="42"/>
        <v>#REF!</v>
      </c>
      <c r="AJ108" s="1"/>
    </row>
    <row r="109" spans="1:36" ht="42" customHeight="1" x14ac:dyDescent="0.3">
      <c r="A109" s="1" t="e">
        <f t="shared" si="33"/>
        <v>#REF!</v>
      </c>
      <c r="B109" s="5" t="e">
        <f t="shared" si="43"/>
        <v>#REF!</v>
      </c>
      <c r="C109" s="49" t="s">
        <v>2287</v>
      </c>
      <c r="D109" s="31" t="s">
        <v>2288</v>
      </c>
      <c r="E109" s="7" t="s">
        <v>55</v>
      </c>
      <c r="F109" s="32">
        <v>76</v>
      </c>
      <c r="G109" s="3">
        <v>0.48</v>
      </c>
      <c r="H109" s="1" t="e">
        <f t="shared" si="34"/>
        <v>#REF!</v>
      </c>
      <c r="I109" s="1"/>
      <c r="J109" s="1" t="str">
        <f>Table148[[#This Row],[Short Description]]</f>
        <v>MASK2-W</v>
      </c>
      <c r="K109" s="1" t="s">
        <v>2289</v>
      </c>
      <c r="L109" s="1" t="s">
        <v>2053</v>
      </c>
      <c r="M109" s="1" t="s">
        <v>59</v>
      </c>
      <c r="N109" s="1" t="e">
        <f t="shared" si="35"/>
        <v>#REF!</v>
      </c>
      <c r="O109" s="1" t="e">
        <f t="shared" si="36"/>
        <v>#REF!</v>
      </c>
      <c r="P109" s="1" t="s">
        <v>2007</v>
      </c>
      <c r="Q109" s="1"/>
      <c r="R109" s="1"/>
      <c r="S109" s="1"/>
      <c r="T109" s="1"/>
      <c r="U109" s="6">
        <f>Table148[[#This Row],[US MSRP]]</f>
        <v>76</v>
      </c>
      <c r="V109" s="1"/>
      <c r="W109" s="1"/>
      <c r="X109" s="1"/>
      <c r="Y109" s="1"/>
      <c r="Z109" s="1" t="e">
        <f t="shared" si="37"/>
        <v>#REF!</v>
      </c>
      <c r="AA109" s="1" t="e">
        <f t="shared" si="38"/>
        <v>#REF!</v>
      </c>
      <c r="AB109" s="1" t="e">
        <f t="shared" si="39"/>
        <v>#REF!</v>
      </c>
      <c r="AC109" s="1" t="e">
        <f t="shared" si="40"/>
        <v>#REF!</v>
      </c>
      <c r="AD109" s="1" t="s">
        <v>75</v>
      </c>
      <c r="AE109" s="1" t="s">
        <v>78</v>
      </c>
      <c r="AF109" s="11" t="e">
        <f t="shared" si="41"/>
        <v>#REF!</v>
      </c>
      <c r="AG109" s="1" t="str">
        <f>Table148[[#This Row],[Manufacturer''s Category]]</f>
        <v>Desono</v>
      </c>
      <c r="AH109" s="1"/>
      <c r="AI109" s="1" t="e">
        <f t="shared" si="42"/>
        <v>#REF!</v>
      </c>
      <c r="AJ109" s="1"/>
    </row>
    <row r="110" spans="1:36" ht="42" customHeight="1" x14ac:dyDescent="0.3">
      <c r="A110" s="1" t="e">
        <f t="shared" si="33"/>
        <v>#REF!</v>
      </c>
      <c r="B110" s="5" t="e">
        <f t="shared" si="43"/>
        <v>#REF!</v>
      </c>
      <c r="C110" s="49" t="s">
        <v>2290</v>
      </c>
      <c r="D110" s="31" t="s">
        <v>2291</v>
      </c>
      <c r="E110" s="7" t="s">
        <v>55</v>
      </c>
      <c r="F110" s="32">
        <v>130</v>
      </c>
      <c r="G110" s="3">
        <v>2</v>
      </c>
      <c r="H110" s="1" t="e">
        <f t="shared" si="34"/>
        <v>#REF!</v>
      </c>
      <c r="I110" s="1"/>
      <c r="J110" s="1" t="str">
        <f>Table148[[#This Row],[Short Description]]</f>
        <v>MASK4C-BL</v>
      </c>
      <c r="K110" s="1" t="s">
        <v>2292</v>
      </c>
      <c r="L110" s="1" t="s">
        <v>2053</v>
      </c>
      <c r="M110" s="1" t="s">
        <v>59</v>
      </c>
      <c r="N110" s="1" t="e">
        <f t="shared" si="35"/>
        <v>#REF!</v>
      </c>
      <c r="O110" s="1" t="e">
        <f t="shared" si="36"/>
        <v>#REF!</v>
      </c>
      <c r="P110" s="1" t="s">
        <v>2007</v>
      </c>
      <c r="Q110" s="1"/>
      <c r="R110" s="1"/>
      <c r="S110" s="1"/>
      <c r="T110" s="1"/>
      <c r="U110" s="6">
        <f>Table148[[#This Row],[US MSRP]]</f>
        <v>130</v>
      </c>
      <c r="V110" s="1"/>
      <c r="W110" s="1"/>
      <c r="X110" s="1"/>
      <c r="Y110" s="1"/>
      <c r="Z110" s="1" t="e">
        <f t="shared" si="37"/>
        <v>#REF!</v>
      </c>
      <c r="AA110" s="1" t="e">
        <f t="shared" si="38"/>
        <v>#REF!</v>
      </c>
      <c r="AB110" s="1" t="e">
        <f t="shared" si="39"/>
        <v>#REF!</v>
      </c>
      <c r="AC110" s="1" t="e">
        <f t="shared" si="40"/>
        <v>#REF!</v>
      </c>
      <c r="AD110" s="1" t="s">
        <v>75</v>
      </c>
      <c r="AE110" s="1" t="s">
        <v>78</v>
      </c>
      <c r="AF110" s="11" t="e">
        <f t="shared" si="41"/>
        <v>#REF!</v>
      </c>
      <c r="AG110" s="1" t="str">
        <f>Table148[[#This Row],[Manufacturer''s Category]]</f>
        <v>Desono</v>
      </c>
      <c r="AH110" s="1"/>
      <c r="AI110" s="1" t="e">
        <f t="shared" si="42"/>
        <v>#REF!</v>
      </c>
      <c r="AJ110" s="1"/>
    </row>
    <row r="111" spans="1:36" ht="42" customHeight="1" x14ac:dyDescent="0.3">
      <c r="A111" s="1" t="e">
        <f t="shared" si="33"/>
        <v>#REF!</v>
      </c>
      <c r="B111" s="5" t="e">
        <f t="shared" si="43"/>
        <v>#REF!</v>
      </c>
      <c r="C111" s="49" t="s">
        <v>2293</v>
      </c>
      <c r="D111" s="31" t="s">
        <v>2294</v>
      </c>
      <c r="E111" s="7" t="s">
        <v>55</v>
      </c>
      <c r="F111" s="32">
        <v>140</v>
      </c>
      <c r="G111" s="3">
        <v>2.25</v>
      </c>
      <c r="H111" s="1" t="e">
        <f t="shared" si="34"/>
        <v>#REF!</v>
      </c>
      <c r="I111" s="1"/>
      <c r="J111" s="1" t="str">
        <f>Table148[[#This Row],[Short Description]]</f>
        <v>MASK4CT-BL</v>
      </c>
      <c r="K111" s="1" t="s">
        <v>2295</v>
      </c>
      <c r="L111" s="1" t="s">
        <v>2053</v>
      </c>
      <c r="M111" s="1" t="s">
        <v>59</v>
      </c>
      <c r="N111" s="1" t="e">
        <f t="shared" si="35"/>
        <v>#REF!</v>
      </c>
      <c r="O111" s="1" t="e">
        <f t="shared" si="36"/>
        <v>#REF!</v>
      </c>
      <c r="P111" s="1" t="s">
        <v>2007</v>
      </c>
      <c r="Q111" s="1"/>
      <c r="R111" s="1"/>
      <c r="S111" s="1"/>
      <c r="T111" s="1"/>
      <c r="U111" s="6">
        <f>Table148[[#This Row],[US MSRP]]</f>
        <v>140</v>
      </c>
      <c r="V111" s="1"/>
      <c r="W111" s="1"/>
      <c r="X111" s="1"/>
      <c r="Y111" s="1"/>
      <c r="Z111" s="1" t="e">
        <f t="shared" si="37"/>
        <v>#REF!</v>
      </c>
      <c r="AA111" s="1" t="e">
        <f t="shared" si="38"/>
        <v>#REF!</v>
      </c>
      <c r="AB111" s="1" t="e">
        <f t="shared" si="39"/>
        <v>#REF!</v>
      </c>
      <c r="AC111" s="1" t="e">
        <f t="shared" si="40"/>
        <v>#REF!</v>
      </c>
      <c r="AD111" s="1" t="s">
        <v>75</v>
      </c>
      <c r="AE111" s="1" t="s">
        <v>78</v>
      </c>
      <c r="AF111" s="11" t="e">
        <f t="shared" si="41"/>
        <v>#REF!</v>
      </c>
      <c r="AG111" s="1" t="str">
        <f>Table148[[#This Row],[Manufacturer''s Category]]</f>
        <v>Desono</v>
      </c>
      <c r="AH111" s="1"/>
      <c r="AI111" s="1" t="e">
        <f t="shared" si="42"/>
        <v>#REF!</v>
      </c>
      <c r="AJ111" s="1"/>
    </row>
    <row r="112" spans="1:36" ht="42" customHeight="1" x14ac:dyDescent="0.3">
      <c r="A112" s="1" t="e">
        <f t="shared" si="33"/>
        <v>#REF!</v>
      </c>
      <c r="B112" s="5" t="e">
        <f t="shared" si="43"/>
        <v>#REF!</v>
      </c>
      <c r="C112" s="49" t="s">
        <v>2296</v>
      </c>
      <c r="D112" s="31" t="s">
        <v>2297</v>
      </c>
      <c r="E112" s="7" t="s">
        <v>55</v>
      </c>
      <c r="F112" s="32">
        <v>140</v>
      </c>
      <c r="G112" s="3">
        <v>2.25</v>
      </c>
      <c r="H112" s="1" t="e">
        <f t="shared" si="34"/>
        <v>#REF!</v>
      </c>
      <c r="I112" s="1"/>
      <c r="J112" s="1" t="str">
        <f>Table148[[#This Row],[Short Description]]</f>
        <v>MASK4CT-W</v>
      </c>
      <c r="K112" s="1" t="s">
        <v>2298</v>
      </c>
      <c r="L112" s="1" t="s">
        <v>2053</v>
      </c>
      <c r="M112" s="1" t="s">
        <v>59</v>
      </c>
      <c r="N112" s="1" t="e">
        <f t="shared" si="35"/>
        <v>#REF!</v>
      </c>
      <c r="O112" s="1" t="e">
        <f t="shared" si="36"/>
        <v>#REF!</v>
      </c>
      <c r="P112" s="1" t="s">
        <v>2007</v>
      </c>
      <c r="Q112" s="1"/>
      <c r="R112" s="1"/>
      <c r="S112" s="1"/>
      <c r="T112" s="1"/>
      <c r="U112" s="6">
        <f>Table148[[#This Row],[US MSRP]]</f>
        <v>140</v>
      </c>
      <c r="V112" s="1"/>
      <c r="W112" s="1"/>
      <c r="X112" s="1"/>
      <c r="Y112" s="1"/>
      <c r="Z112" s="1" t="e">
        <f t="shared" si="37"/>
        <v>#REF!</v>
      </c>
      <c r="AA112" s="1" t="e">
        <f t="shared" si="38"/>
        <v>#REF!</v>
      </c>
      <c r="AB112" s="1" t="e">
        <f t="shared" si="39"/>
        <v>#REF!</v>
      </c>
      <c r="AC112" s="1" t="e">
        <f t="shared" si="40"/>
        <v>#REF!</v>
      </c>
      <c r="AD112" s="1" t="s">
        <v>75</v>
      </c>
      <c r="AE112" s="1" t="s">
        <v>78</v>
      </c>
      <c r="AF112" s="11" t="e">
        <f t="shared" si="41"/>
        <v>#REF!</v>
      </c>
      <c r="AG112" s="1" t="str">
        <f>Table148[[#This Row],[Manufacturer''s Category]]</f>
        <v>Desono</v>
      </c>
      <c r="AH112" s="1"/>
      <c r="AI112" s="1" t="e">
        <f t="shared" si="42"/>
        <v>#REF!</v>
      </c>
      <c r="AJ112" s="1"/>
    </row>
    <row r="113" spans="1:36" ht="42" customHeight="1" x14ac:dyDescent="0.3">
      <c r="A113" s="1" t="e">
        <f t="shared" si="33"/>
        <v>#REF!</v>
      </c>
      <c r="B113" s="5" t="e">
        <f t="shared" si="43"/>
        <v>#REF!</v>
      </c>
      <c r="C113" s="49" t="s">
        <v>2299</v>
      </c>
      <c r="D113" s="31" t="s">
        <v>2300</v>
      </c>
      <c r="E113" s="7" t="s">
        <v>55</v>
      </c>
      <c r="F113" s="32">
        <v>130</v>
      </c>
      <c r="G113" s="3">
        <v>2</v>
      </c>
      <c r="H113" s="1" t="e">
        <f t="shared" si="34"/>
        <v>#REF!</v>
      </c>
      <c r="I113" s="1"/>
      <c r="J113" s="1" t="str">
        <f>Table148[[#This Row],[Short Description]]</f>
        <v>MASK4C-W</v>
      </c>
      <c r="K113" s="1" t="s">
        <v>2301</v>
      </c>
      <c r="L113" s="1" t="s">
        <v>2053</v>
      </c>
      <c r="M113" s="1" t="s">
        <v>59</v>
      </c>
      <c r="N113" s="1" t="e">
        <f t="shared" si="35"/>
        <v>#REF!</v>
      </c>
      <c r="O113" s="1" t="e">
        <f t="shared" si="36"/>
        <v>#REF!</v>
      </c>
      <c r="P113" s="1" t="s">
        <v>2007</v>
      </c>
      <c r="Q113" s="1"/>
      <c r="R113" s="1"/>
      <c r="S113" s="1"/>
      <c r="T113" s="1"/>
      <c r="U113" s="6">
        <f>Table148[[#This Row],[US MSRP]]</f>
        <v>130</v>
      </c>
      <c r="V113" s="1"/>
      <c r="W113" s="1"/>
      <c r="X113" s="1"/>
      <c r="Y113" s="1"/>
      <c r="Z113" s="1" t="e">
        <f t="shared" si="37"/>
        <v>#REF!</v>
      </c>
      <c r="AA113" s="1" t="e">
        <f t="shared" si="38"/>
        <v>#REF!</v>
      </c>
      <c r="AB113" s="1" t="e">
        <f t="shared" si="39"/>
        <v>#REF!</v>
      </c>
      <c r="AC113" s="1" t="e">
        <f t="shared" si="40"/>
        <v>#REF!</v>
      </c>
      <c r="AD113" s="1" t="s">
        <v>75</v>
      </c>
      <c r="AE113" s="1" t="s">
        <v>78</v>
      </c>
      <c r="AF113" s="11" t="e">
        <f t="shared" si="41"/>
        <v>#REF!</v>
      </c>
      <c r="AG113" s="1" t="str">
        <f>Table148[[#This Row],[Manufacturer''s Category]]</f>
        <v>Desono</v>
      </c>
      <c r="AH113" s="1"/>
      <c r="AI113" s="1" t="e">
        <f t="shared" si="42"/>
        <v>#REF!</v>
      </c>
      <c r="AJ113" s="1"/>
    </row>
    <row r="114" spans="1:36" ht="42" customHeight="1" x14ac:dyDescent="0.3">
      <c r="A114" s="1" t="e">
        <f t="shared" si="33"/>
        <v>#REF!</v>
      </c>
      <c r="B114" s="5" t="e">
        <f t="shared" si="43"/>
        <v>#REF!</v>
      </c>
      <c r="C114" s="49" t="s">
        <v>2302</v>
      </c>
      <c r="D114" s="31" t="s">
        <v>2303</v>
      </c>
      <c r="E114" s="7" t="s">
        <v>55</v>
      </c>
      <c r="F114" s="32">
        <v>180</v>
      </c>
      <c r="G114" s="3">
        <v>3.8</v>
      </c>
      <c r="H114" s="1" t="e">
        <f t="shared" si="34"/>
        <v>#REF!</v>
      </c>
      <c r="I114" s="1"/>
      <c r="J114" s="1" t="str">
        <f>Table148[[#This Row],[Short Description]]</f>
        <v>MASK6C-BL</v>
      </c>
      <c r="K114" s="1" t="s">
        <v>2304</v>
      </c>
      <c r="L114" s="1" t="s">
        <v>2053</v>
      </c>
      <c r="M114" s="1" t="s">
        <v>59</v>
      </c>
      <c r="N114" s="1" t="e">
        <f t="shared" si="35"/>
        <v>#REF!</v>
      </c>
      <c r="O114" s="1" t="e">
        <f t="shared" si="36"/>
        <v>#REF!</v>
      </c>
      <c r="P114" s="1" t="s">
        <v>2007</v>
      </c>
      <c r="Q114" s="1"/>
      <c r="R114" s="1"/>
      <c r="S114" s="1"/>
      <c r="T114" s="1"/>
      <c r="U114" s="6">
        <f>Table148[[#This Row],[US MSRP]]</f>
        <v>180</v>
      </c>
      <c r="V114" s="1"/>
      <c r="W114" s="1"/>
      <c r="X114" s="1"/>
      <c r="Y114" s="1"/>
      <c r="Z114" s="1" t="e">
        <f t="shared" si="37"/>
        <v>#REF!</v>
      </c>
      <c r="AA114" s="1" t="e">
        <f t="shared" si="38"/>
        <v>#REF!</v>
      </c>
      <c r="AB114" s="1" t="e">
        <f t="shared" si="39"/>
        <v>#REF!</v>
      </c>
      <c r="AC114" s="1" t="e">
        <f t="shared" si="40"/>
        <v>#REF!</v>
      </c>
      <c r="AD114" s="1" t="s">
        <v>75</v>
      </c>
      <c r="AE114" s="1" t="s">
        <v>78</v>
      </c>
      <c r="AF114" s="11" t="e">
        <f t="shared" si="41"/>
        <v>#REF!</v>
      </c>
      <c r="AG114" s="1" t="str">
        <f>Table148[[#This Row],[Manufacturer''s Category]]</f>
        <v>Desono</v>
      </c>
      <c r="AH114" s="1"/>
      <c r="AI114" s="1" t="e">
        <f t="shared" si="42"/>
        <v>#REF!</v>
      </c>
      <c r="AJ114" s="1"/>
    </row>
    <row r="115" spans="1:36" ht="42" customHeight="1" x14ac:dyDescent="0.3">
      <c r="A115" s="1" t="e">
        <f t="shared" si="33"/>
        <v>#REF!</v>
      </c>
      <c r="B115" s="5" t="e">
        <f t="shared" si="43"/>
        <v>#REF!</v>
      </c>
      <c r="C115" s="49" t="s">
        <v>2305</v>
      </c>
      <c r="D115" s="50" t="s">
        <v>2306</v>
      </c>
      <c r="E115" s="12" t="s">
        <v>55</v>
      </c>
      <c r="F115" s="44">
        <v>190</v>
      </c>
      <c r="G115" s="3">
        <v>4.4000000000000004</v>
      </c>
      <c r="H115" s="1" t="e">
        <f t="shared" si="34"/>
        <v>#REF!</v>
      </c>
      <c r="I115" s="1"/>
      <c r="J115" s="1" t="str">
        <f>Table148[[#This Row],[Short Description]]</f>
        <v>MASK6CT-BL</v>
      </c>
      <c r="K115" s="1" t="s">
        <v>2307</v>
      </c>
      <c r="L115" s="1" t="s">
        <v>2053</v>
      </c>
      <c r="M115" s="1" t="s">
        <v>59</v>
      </c>
      <c r="N115" s="1" t="e">
        <f t="shared" si="35"/>
        <v>#REF!</v>
      </c>
      <c r="O115" s="1" t="e">
        <f t="shared" si="36"/>
        <v>#REF!</v>
      </c>
      <c r="P115" s="1" t="s">
        <v>2007</v>
      </c>
      <c r="Q115" s="1"/>
      <c r="R115" s="1"/>
      <c r="S115" s="1"/>
      <c r="T115" s="1"/>
      <c r="U115" s="6">
        <f>Table148[[#This Row],[US MSRP]]</f>
        <v>190</v>
      </c>
      <c r="V115" s="1"/>
      <c r="W115" s="1"/>
      <c r="X115" s="1"/>
      <c r="Y115" s="1"/>
      <c r="Z115" s="1" t="e">
        <f t="shared" si="37"/>
        <v>#REF!</v>
      </c>
      <c r="AA115" s="1" t="e">
        <f t="shared" si="38"/>
        <v>#REF!</v>
      </c>
      <c r="AB115" s="1" t="e">
        <f t="shared" si="39"/>
        <v>#REF!</v>
      </c>
      <c r="AC115" s="1" t="e">
        <f t="shared" si="40"/>
        <v>#REF!</v>
      </c>
      <c r="AD115" s="1" t="s">
        <v>75</v>
      </c>
      <c r="AE115" s="1" t="s">
        <v>78</v>
      </c>
      <c r="AF115" s="11" t="e">
        <f t="shared" si="41"/>
        <v>#REF!</v>
      </c>
      <c r="AG115" s="1" t="str">
        <f>Table148[[#This Row],[Manufacturer''s Category]]</f>
        <v>Desono</v>
      </c>
      <c r="AH115" s="1"/>
      <c r="AI115" s="1" t="e">
        <f t="shared" si="42"/>
        <v>#REF!</v>
      </c>
      <c r="AJ115" s="1"/>
    </row>
    <row r="116" spans="1:36" ht="42" customHeight="1" x14ac:dyDescent="0.3">
      <c r="A116" s="1" t="e">
        <f t="shared" si="33"/>
        <v>#REF!</v>
      </c>
      <c r="B116" s="5" t="e">
        <f t="shared" si="43"/>
        <v>#REF!</v>
      </c>
      <c r="C116" s="49" t="s">
        <v>2308</v>
      </c>
      <c r="D116" s="31" t="s">
        <v>2309</v>
      </c>
      <c r="E116" s="7" t="s">
        <v>55</v>
      </c>
      <c r="F116" s="32">
        <v>190</v>
      </c>
      <c r="G116" s="3">
        <v>4.4000000000000004</v>
      </c>
      <c r="H116" s="1" t="e">
        <f t="shared" si="34"/>
        <v>#REF!</v>
      </c>
      <c r="I116" s="1"/>
      <c r="J116" s="1" t="str">
        <f>Table148[[#This Row],[Short Description]]</f>
        <v>MASK6CT-W</v>
      </c>
      <c r="K116" s="1" t="s">
        <v>2310</v>
      </c>
      <c r="L116" s="1" t="s">
        <v>2053</v>
      </c>
      <c r="M116" s="1" t="s">
        <v>59</v>
      </c>
      <c r="N116" s="1" t="e">
        <f t="shared" si="35"/>
        <v>#REF!</v>
      </c>
      <c r="O116" s="1" t="e">
        <f t="shared" si="36"/>
        <v>#REF!</v>
      </c>
      <c r="P116" s="1" t="s">
        <v>2007</v>
      </c>
      <c r="Q116" s="1"/>
      <c r="R116" s="1"/>
      <c r="S116" s="1"/>
      <c r="T116" s="1"/>
      <c r="U116" s="6">
        <f>Table148[[#This Row],[US MSRP]]</f>
        <v>190</v>
      </c>
      <c r="V116" s="1"/>
      <c r="W116" s="1"/>
      <c r="X116" s="1"/>
      <c r="Y116" s="1"/>
      <c r="Z116" s="1" t="e">
        <f t="shared" si="37"/>
        <v>#REF!</v>
      </c>
      <c r="AA116" s="1" t="e">
        <f t="shared" si="38"/>
        <v>#REF!</v>
      </c>
      <c r="AB116" s="1" t="e">
        <f t="shared" si="39"/>
        <v>#REF!</v>
      </c>
      <c r="AC116" s="1" t="e">
        <f t="shared" si="40"/>
        <v>#REF!</v>
      </c>
      <c r="AD116" s="1" t="s">
        <v>75</v>
      </c>
      <c r="AE116" s="1" t="s">
        <v>78</v>
      </c>
      <c r="AF116" s="11" t="e">
        <f t="shared" si="41"/>
        <v>#REF!</v>
      </c>
      <c r="AG116" s="1" t="str">
        <f>Table148[[#This Row],[Manufacturer''s Category]]</f>
        <v>Desono</v>
      </c>
      <c r="AH116" s="1"/>
      <c r="AI116" s="1" t="e">
        <f t="shared" si="42"/>
        <v>#REF!</v>
      </c>
      <c r="AJ116" s="1"/>
    </row>
    <row r="117" spans="1:36" ht="42" customHeight="1" x14ac:dyDescent="0.3">
      <c r="A117" s="1" t="e">
        <f t="shared" si="33"/>
        <v>#REF!</v>
      </c>
      <c r="B117" s="5" t="e">
        <f t="shared" si="43"/>
        <v>#REF!</v>
      </c>
      <c r="C117" s="49" t="s">
        <v>2311</v>
      </c>
      <c r="D117" s="31" t="s">
        <v>2312</v>
      </c>
      <c r="E117" s="7" t="s">
        <v>55</v>
      </c>
      <c r="F117" s="32">
        <v>180</v>
      </c>
      <c r="G117" s="3">
        <v>3.8</v>
      </c>
      <c r="H117" s="1" t="e">
        <f t="shared" si="34"/>
        <v>#REF!</v>
      </c>
      <c r="I117" s="1"/>
      <c r="J117" s="1" t="str">
        <f>Table148[[#This Row],[Short Description]]</f>
        <v>MASK6C-W</v>
      </c>
      <c r="K117" s="1" t="s">
        <v>2313</v>
      </c>
      <c r="L117" s="1" t="s">
        <v>2053</v>
      </c>
      <c r="M117" s="1" t="s">
        <v>59</v>
      </c>
      <c r="N117" s="1" t="e">
        <f t="shared" si="35"/>
        <v>#REF!</v>
      </c>
      <c r="O117" s="1" t="e">
        <f t="shared" si="36"/>
        <v>#REF!</v>
      </c>
      <c r="P117" s="1" t="s">
        <v>2007</v>
      </c>
      <c r="Q117" s="1"/>
      <c r="R117" s="1"/>
      <c r="S117" s="1"/>
      <c r="T117" s="1"/>
      <c r="U117" s="6">
        <f>Table148[[#This Row],[US MSRP]]</f>
        <v>180</v>
      </c>
      <c r="V117" s="1"/>
      <c r="W117" s="1"/>
      <c r="X117" s="1"/>
      <c r="Y117" s="1"/>
      <c r="Z117" s="1" t="e">
        <f t="shared" si="37"/>
        <v>#REF!</v>
      </c>
      <c r="AA117" s="1" t="e">
        <f t="shared" si="38"/>
        <v>#REF!</v>
      </c>
      <c r="AB117" s="1" t="e">
        <f t="shared" si="39"/>
        <v>#REF!</v>
      </c>
      <c r="AC117" s="1" t="e">
        <f t="shared" si="40"/>
        <v>#REF!</v>
      </c>
      <c r="AD117" s="1" t="s">
        <v>75</v>
      </c>
      <c r="AE117" s="1" t="s">
        <v>78</v>
      </c>
      <c r="AF117" s="11" t="e">
        <f t="shared" si="41"/>
        <v>#REF!</v>
      </c>
      <c r="AG117" s="1" t="str">
        <f>Table148[[#This Row],[Manufacturer''s Category]]</f>
        <v>Desono</v>
      </c>
      <c r="AH117" s="1"/>
      <c r="AI117" s="1" t="e">
        <f t="shared" si="42"/>
        <v>#REF!</v>
      </c>
      <c r="AJ117" s="1"/>
    </row>
    <row r="118" spans="1:36" ht="42" customHeight="1" x14ac:dyDescent="0.3">
      <c r="A118" s="1" t="e">
        <f t="shared" si="33"/>
        <v>#REF!</v>
      </c>
      <c r="B118" s="5" t="e">
        <f t="shared" si="43"/>
        <v>#REF!</v>
      </c>
      <c r="C118" s="49" t="s">
        <v>2314</v>
      </c>
      <c r="D118" s="31" t="s">
        <v>2315</v>
      </c>
      <c r="E118" s="7" t="s">
        <v>55</v>
      </c>
      <c r="F118" s="32">
        <v>30</v>
      </c>
      <c r="G118" s="3">
        <v>1</v>
      </c>
      <c r="H118" s="1" t="e">
        <f t="shared" si="34"/>
        <v>#REF!</v>
      </c>
      <c r="I118" s="1"/>
      <c r="J118" s="1" t="str">
        <f>Table148[[#This Row],[Short Description]]</f>
        <v>MASKCL-BL</v>
      </c>
      <c r="K118" s="1" t="s">
        <v>2316</v>
      </c>
      <c r="L118" s="1" t="s">
        <v>498</v>
      </c>
      <c r="M118" s="1" t="s">
        <v>3</v>
      </c>
      <c r="N118" s="1" t="e">
        <f t="shared" si="35"/>
        <v>#REF!</v>
      </c>
      <c r="O118" s="1" t="e">
        <f t="shared" si="36"/>
        <v>#REF!</v>
      </c>
      <c r="P118" s="1" t="s">
        <v>2007</v>
      </c>
      <c r="Q118" s="1"/>
      <c r="R118" s="1"/>
      <c r="S118" s="1"/>
      <c r="T118" s="1"/>
      <c r="U118" s="6">
        <f>Table148[[#This Row],[US MSRP]]</f>
        <v>30</v>
      </c>
      <c r="V118" s="1"/>
      <c r="W118" s="1"/>
      <c r="X118" s="1"/>
      <c r="Y118" s="1"/>
      <c r="Z118" s="1" t="e">
        <f t="shared" si="37"/>
        <v>#REF!</v>
      </c>
      <c r="AA118" s="1" t="e">
        <f t="shared" si="38"/>
        <v>#REF!</v>
      </c>
      <c r="AB118" s="1" t="e">
        <f t="shared" si="39"/>
        <v>#REF!</v>
      </c>
      <c r="AC118" s="1" t="e">
        <f t="shared" si="40"/>
        <v>#REF!</v>
      </c>
      <c r="AD118" s="1" t="s">
        <v>75</v>
      </c>
      <c r="AE118" s="1" t="s">
        <v>78</v>
      </c>
      <c r="AF118" s="11" t="e">
        <f t="shared" si="41"/>
        <v>#REF!</v>
      </c>
      <c r="AG118" s="1" t="str">
        <f>Table148[[#This Row],[Manufacturer''s Category]]</f>
        <v>Desono</v>
      </c>
      <c r="AH118" s="1"/>
      <c r="AI118" s="1" t="e">
        <f t="shared" si="42"/>
        <v>#REF!</v>
      </c>
      <c r="AJ118" s="1"/>
    </row>
    <row r="119" spans="1:36" ht="42" customHeight="1" x14ac:dyDescent="0.3">
      <c r="A119" s="1" t="e">
        <f t="shared" si="33"/>
        <v>#REF!</v>
      </c>
      <c r="B119" s="5" t="e">
        <f t="shared" si="43"/>
        <v>#REF!</v>
      </c>
      <c r="C119" s="49" t="s">
        <v>2317</v>
      </c>
      <c r="D119" s="31" t="s">
        <v>2318</v>
      </c>
      <c r="E119" s="7" t="s">
        <v>55</v>
      </c>
      <c r="F119" s="32">
        <v>30</v>
      </c>
      <c r="G119" s="3">
        <v>1</v>
      </c>
      <c r="H119" s="1" t="e">
        <f t="shared" si="34"/>
        <v>#REF!</v>
      </c>
      <c r="I119" s="1"/>
      <c r="J119" s="1" t="str">
        <f>Table148[[#This Row],[Short Description]]</f>
        <v>MASKCL-W</v>
      </c>
      <c r="K119" s="1" t="s">
        <v>2319</v>
      </c>
      <c r="L119" s="1" t="s">
        <v>498</v>
      </c>
      <c r="M119" s="1" t="s">
        <v>3</v>
      </c>
      <c r="N119" s="1" t="e">
        <f t="shared" si="35"/>
        <v>#REF!</v>
      </c>
      <c r="O119" s="1" t="e">
        <f t="shared" si="36"/>
        <v>#REF!</v>
      </c>
      <c r="P119" s="1" t="s">
        <v>2007</v>
      </c>
      <c r="Q119" s="1"/>
      <c r="R119" s="1"/>
      <c r="S119" s="1"/>
      <c r="T119" s="1"/>
      <c r="U119" s="6">
        <f>Table148[[#This Row],[US MSRP]]</f>
        <v>30</v>
      </c>
      <c r="V119" s="1"/>
      <c r="W119" s="1"/>
      <c r="X119" s="1"/>
      <c r="Y119" s="1"/>
      <c r="Z119" s="1" t="e">
        <f t="shared" si="37"/>
        <v>#REF!</v>
      </c>
      <c r="AA119" s="1" t="e">
        <f t="shared" si="38"/>
        <v>#REF!</v>
      </c>
      <c r="AB119" s="1" t="e">
        <f t="shared" si="39"/>
        <v>#REF!</v>
      </c>
      <c r="AC119" s="1" t="e">
        <f t="shared" si="40"/>
        <v>#REF!</v>
      </c>
      <c r="AD119" s="1" t="s">
        <v>75</v>
      </c>
      <c r="AE119" s="1" t="s">
        <v>78</v>
      </c>
      <c r="AF119" s="11" t="e">
        <f t="shared" si="41"/>
        <v>#REF!</v>
      </c>
      <c r="AG119" s="1" t="str">
        <f>Table148[[#This Row],[Manufacturer''s Category]]</f>
        <v>Desono</v>
      </c>
      <c r="AH119" s="1"/>
      <c r="AI119" s="1" t="e">
        <f t="shared" si="42"/>
        <v>#REF!</v>
      </c>
      <c r="AJ119" s="1"/>
    </row>
    <row r="120" spans="1:36" ht="42" customHeight="1" x14ac:dyDescent="0.3">
      <c r="A120" s="1" t="e">
        <f t="shared" ref="A120:A151" si="44">Company</f>
        <v>#REF!</v>
      </c>
      <c r="B120" s="5" t="e">
        <f t="shared" si="43"/>
        <v>#REF!</v>
      </c>
      <c r="C120" s="49" t="s">
        <v>2320</v>
      </c>
      <c r="D120" s="31" t="s">
        <v>2321</v>
      </c>
      <c r="E120" s="7" t="s">
        <v>55</v>
      </c>
      <c r="F120" s="32">
        <v>50</v>
      </c>
      <c r="G120" s="3">
        <v>0.45</v>
      </c>
      <c r="H120" s="1" t="e">
        <f t="shared" ref="H120:H151" si="45">WeightUOM</f>
        <v>#REF!</v>
      </c>
      <c r="I120" s="1"/>
      <c r="J120" s="1" t="str">
        <f>Table148[[#This Row],[Short Description]]</f>
        <v>MASKCV-BL</v>
      </c>
      <c r="K120" s="1" t="s">
        <v>2322</v>
      </c>
      <c r="L120" s="1" t="s">
        <v>498</v>
      </c>
      <c r="M120" s="1" t="s">
        <v>3</v>
      </c>
      <c r="N120" s="1" t="e">
        <f t="shared" ref="N120:N151" si="46">NotForSale</f>
        <v>#REF!</v>
      </c>
      <c r="O120" s="1" t="e">
        <f t="shared" ref="O120:O151" si="47">ItemStatus</f>
        <v>#REF!</v>
      </c>
      <c r="P120" s="1" t="s">
        <v>2007</v>
      </c>
      <c r="Q120" s="1"/>
      <c r="R120" s="1"/>
      <c r="S120" s="1"/>
      <c r="T120" s="1"/>
      <c r="U120" s="6">
        <f>Table148[[#This Row],[US MSRP]]</f>
        <v>50</v>
      </c>
      <c r="V120" s="1"/>
      <c r="W120" s="1"/>
      <c r="X120" s="1"/>
      <c r="Y120" s="1"/>
      <c r="Z120" s="1" t="e">
        <f t="shared" ref="Z120:Z151" si="48">FOB</f>
        <v>#REF!</v>
      </c>
      <c r="AA120" s="1" t="e">
        <f t="shared" ref="AA120:AA151" si="49">Freight</f>
        <v>#REF!</v>
      </c>
      <c r="AB120" s="1" t="e">
        <f t="shared" ref="AB120:AB151" si="50">DropShip</f>
        <v>#REF!</v>
      </c>
      <c r="AC120" s="1" t="e">
        <f t="shared" ref="AC120:AC151" si="51">EnergyStar</f>
        <v>#REF!</v>
      </c>
      <c r="AD120" s="1" t="s">
        <v>75</v>
      </c>
      <c r="AE120" s="1" t="s">
        <v>78</v>
      </c>
      <c r="AF120" s="11" t="e">
        <f t="shared" ref="AF120:AF151" si="52">URL</f>
        <v>#REF!</v>
      </c>
      <c r="AG120" s="1" t="str">
        <f>Table148[[#This Row],[Manufacturer''s Category]]</f>
        <v>Desono</v>
      </c>
      <c r="AH120" s="1"/>
      <c r="AI120" s="1" t="e">
        <f t="shared" ref="AI120:AI151" si="53">InfoComm_Number</f>
        <v>#REF!</v>
      </c>
      <c r="AJ120" s="1"/>
    </row>
    <row r="121" spans="1:36" ht="42" customHeight="1" x14ac:dyDescent="0.3">
      <c r="A121" s="1" t="e">
        <f t="shared" si="44"/>
        <v>#REF!</v>
      </c>
      <c r="B121" s="5" t="e">
        <f t="shared" si="43"/>
        <v>#REF!</v>
      </c>
      <c r="C121" s="49" t="s">
        <v>2323</v>
      </c>
      <c r="D121" s="50" t="s">
        <v>2324</v>
      </c>
      <c r="E121" s="12" t="s">
        <v>55</v>
      </c>
      <c r="F121" s="44">
        <v>50</v>
      </c>
      <c r="G121" s="3">
        <v>0.45</v>
      </c>
      <c r="H121" s="1" t="e">
        <f t="shared" si="45"/>
        <v>#REF!</v>
      </c>
      <c r="I121" s="1"/>
      <c r="J121" s="1" t="str">
        <f>Table148[[#This Row],[Short Description]]</f>
        <v>MASKCV-W</v>
      </c>
      <c r="K121" s="1" t="s">
        <v>2325</v>
      </c>
      <c r="L121" s="1" t="s">
        <v>498</v>
      </c>
      <c r="M121" s="1" t="s">
        <v>3</v>
      </c>
      <c r="N121" s="1" t="e">
        <f t="shared" si="46"/>
        <v>#REF!</v>
      </c>
      <c r="O121" s="1" t="e">
        <f t="shared" si="47"/>
        <v>#REF!</v>
      </c>
      <c r="P121" s="1" t="s">
        <v>2007</v>
      </c>
      <c r="Q121" s="1"/>
      <c r="R121" s="1"/>
      <c r="S121" s="1"/>
      <c r="T121" s="1"/>
      <c r="U121" s="6">
        <f>Table148[[#This Row],[US MSRP]]</f>
        <v>50</v>
      </c>
      <c r="V121" s="1"/>
      <c r="W121" s="1"/>
      <c r="X121" s="1"/>
      <c r="Y121" s="1"/>
      <c r="Z121" s="1" t="e">
        <f t="shared" si="48"/>
        <v>#REF!</v>
      </c>
      <c r="AA121" s="1" t="e">
        <f t="shared" si="49"/>
        <v>#REF!</v>
      </c>
      <c r="AB121" s="1" t="e">
        <f t="shared" si="50"/>
        <v>#REF!</v>
      </c>
      <c r="AC121" s="1" t="e">
        <f t="shared" si="51"/>
        <v>#REF!</v>
      </c>
      <c r="AD121" s="1" t="s">
        <v>75</v>
      </c>
      <c r="AE121" s="1" t="s">
        <v>78</v>
      </c>
      <c r="AF121" s="11" t="e">
        <f t="shared" si="52"/>
        <v>#REF!</v>
      </c>
      <c r="AG121" s="1" t="str">
        <f>Table148[[#This Row],[Manufacturer''s Category]]</f>
        <v>Desono</v>
      </c>
      <c r="AH121" s="1"/>
      <c r="AI121" s="1" t="e">
        <f t="shared" si="53"/>
        <v>#REF!</v>
      </c>
      <c r="AJ121" s="1"/>
    </row>
    <row r="122" spans="1:36" ht="42" customHeight="1" x14ac:dyDescent="0.3">
      <c r="A122" s="1" t="e">
        <f t="shared" si="44"/>
        <v>#REF!</v>
      </c>
      <c r="B122" s="5" t="e">
        <f t="shared" si="43"/>
        <v>#REF!</v>
      </c>
      <c r="C122" s="49" t="s">
        <v>2326</v>
      </c>
      <c r="D122" s="31" t="s">
        <v>2327</v>
      </c>
      <c r="E122" s="7" t="s">
        <v>55</v>
      </c>
      <c r="F122" s="32">
        <v>80</v>
      </c>
      <c r="G122" s="3">
        <v>1.1499999999999999</v>
      </c>
      <c r="H122" s="1" t="e">
        <f t="shared" si="45"/>
        <v>#REF!</v>
      </c>
      <c r="I122" s="1"/>
      <c r="J122" s="1" t="str">
        <f>Table148[[#This Row],[Short Description]]</f>
        <v>MASKCW-BL</v>
      </c>
      <c r="K122" s="1" t="s">
        <v>2328</v>
      </c>
      <c r="L122" s="1" t="s">
        <v>498</v>
      </c>
      <c r="M122" s="1" t="s">
        <v>3</v>
      </c>
      <c r="N122" s="1" t="e">
        <f t="shared" si="46"/>
        <v>#REF!</v>
      </c>
      <c r="O122" s="1" t="e">
        <f t="shared" si="47"/>
        <v>#REF!</v>
      </c>
      <c r="P122" s="1" t="s">
        <v>2007</v>
      </c>
      <c r="Q122" s="1"/>
      <c r="R122" s="1"/>
      <c r="S122" s="1"/>
      <c r="T122" s="1"/>
      <c r="U122" s="6">
        <f>Table148[[#This Row],[US MSRP]]</f>
        <v>80</v>
      </c>
      <c r="V122" s="1"/>
      <c r="W122" s="1"/>
      <c r="X122" s="1"/>
      <c r="Y122" s="1"/>
      <c r="Z122" s="1" t="e">
        <f t="shared" si="48"/>
        <v>#REF!</v>
      </c>
      <c r="AA122" s="1" t="e">
        <f t="shared" si="49"/>
        <v>#REF!</v>
      </c>
      <c r="AB122" s="1" t="e">
        <f t="shared" si="50"/>
        <v>#REF!</v>
      </c>
      <c r="AC122" s="1" t="e">
        <f t="shared" si="51"/>
        <v>#REF!</v>
      </c>
      <c r="AD122" s="1" t="s">
        <v>75</v>
      </c>
      <c r="AE122" s="1" t="s">
        <v>78</v>
      </c>
      <c r="AF122" s="11" t="e">
        <f t="shared" si="52"/>
        <v>#REF!</v>
      </c>
      <c r="AG122" s="1" t="str">
        <f>Table148[[#This Row],[Manufacturer''s Category]]</f>
        <v>Desono</v>
      </c>
      <c r="AH122" s="1"/>
      <c r="AI122" s="1" t="e">
        <f t="shared" si="53"/>
        <v>#REF!</v>
      </c>
      <c r="AJ122" s="1"/>
    </row>
    <row r="123" spans="1:36" ht="42" customHeight="1" x14ac:dyDescent="0.3">
      <c r="A123" s="1" t="e">
        <f t="shared" si="44"/>
        <v>#REF!</v>
      </c>
      <c r="B123" s="5" t="e">
        <f t="shared" si="43"/>
        <v>#REF!</v>
      </c>
      <c r="C123" s="49" t="s">
        <v>2329</v>
      </c>
      <c r="D123" s="31" t="s">
        <v>2330</v>
      </c>
      <c r="E123" s="7" t="s">
        <v>55</v>
      </c>
      <c r="F123" s="32">
        <v>80</v>
      </c>
      <c r="G123" s="3">
        <v>1.1499999999999999</v>
      </c>
      <c r="H123" s="1" t="e">
        <f t="shared" si="45"/>
        <v>#REF!</v>
      </c>
      <c r="I123" s="1"/>
      <c r="J123" s="1" t="str">
        <f>Table148[[#This Row],[Short Description]]</f>
        <v>MASKCW-W</v>
      </c>
      <c r="K123" s="1" t="s">
        <v>2331</v>
      </c>
      <c r="L123" s="1" t="s">
        <v>498</v>
      </c>
      <c r="M123" s="1" t="s">
        <v>3</v>
      </c>
      <c r="N123" s="1" t="e">
        <f t="shared" si="46"/>
        <v>#REF!</v>
      </c>
      <c r="O123" s="1" t="e">
        <f t="shared" si="47"/>
        <v>#REF!</v>
      </c>
      <c r="P123" s="1" t="s">
        <v>2007</v>
      </c>
      <c r="Q123" s="1"/>
      <c r="R123" s="1"/>
      <c r="S123" s="1"/>
      <c r="T123" s="1"/>
      <c r="U123" s="6">
        <f>Table148[[#This Row],[US MSRP]]</f>
        <v>80</v>
      </c>
      <c r="V123" s="1"/>
      <c r="W123" s="1"/>
      <c r="X123" s="1"/>
      <c r="Y123" s="1"/>
      <c r="Z123" s="1" t="e">
        <f t="shared" si="48"/>
        <v>#REF!</v>
      </c>
      <c r="AA123" s="1" t="e">
        <f t="shared" si="49"/>
        <v>#REF!</v>
      </c>
      <c r="AB123" s="1" t="e">
        <f t="shared" si="50"/>
        <v>#REF!</v>
      </c>
      <c r="AC123" s="1" t="e">
        <f t="shared" si="51"/>
        <v>#REF!</v>
      </c>
      <c r="AD123" s="1" t="s">
        <v>75</v>
      </c>
      <c r="AE123" s="1" t="s">
        <v>78</v>
      </c>
      <c r="AF123" s="11" t="e">
        <f t="shared" si="52"/>
        <v>#REF!</v>
      </c>
      <c r="AG123" s="1" t="str">
        <f>Table148[[#This Row],[Manufacturer''s Category]]</f>
        <v>Desono</v>
      </c>
      <c r="AH123" s="1"/>
      <c r="AI123" s="1" t="e">
        <f t="shared" si="53"/>
        <v>#REF!</v>
      </c>
      <c r="AJ123" s="1"/>
    </row>
    <row r="124" spans="1:36" ht="42" customHeight="1" x14ac:dyDescent="0.3">
      <c r="A124" s="1" t="e">
        <f t="shared" si="44"/>
        <v>#REF!</v>
      </c>
      <c r="B124" s="5" t="e">
        <f t="shared" si="43"/>
        <v>#REF!</v>
      </c>
      <c r="C124" s="49" t="s">
        <v>2332</v>
      </c>
      <c r="D124" s="50" t="s">
        <v>2333</v>
      </c>
      <c r="E124" s="12" t="s">
        <v>2334</v>
      </c>
      <c r="F124" s="44">
        <v>914</v>
      </c>
      <c r="G124" s="29"/>
      <c r="H124" s="1" t="e">
        <f t="shared" si="45"/>
        <v>#REF!</v>
      </c>
      <c r="I124" s="1"/>
      <c r="J124" s="1" t="str">
        <f>Table148[[#This Row],[Short Description]]</f>
        <v>MC-250 Black</v>
      </c>
      <c r="K124" s="1" t="s">
        <v>2335</v>
      </c>
      <c r="L124" s="1" t="s">
        <v>498</v>
      </c>
      <c r="M124" s="1" t="s">
        <v>3</v>
      </c>
      <c r="N124" s="1" t="e">
        <f t="shared" si="46"/>
        <v>#REF!</v>
      </c>
      <c r="O124" s="1" t="e">
        <f t="shared" si="47"/>
        <v>#REF!</v>
      </c>
      <c r="P124" s="1" t="s">
        <v>2007</v>
      </c>
      <c r="Q124" s="1"/>
      <c r="R124" s="1"/>
      <c r="S124" s="1"/>
      <c r="T124" s="1"/>
      <c r="U124" s="38">
        <f>Table148[[#This Row],[US MSRP]]</f>
        <v>914</v>
      </c>
      <c r="V124" s="1"/>
      <c r="W124" s="1"/>
      <c r="X124" s="1"/>
      <c r="Y124" s="1"/>
      <c r="Z124" s="1" t="e">
        <f t="shared" si="48"/>
        <v>#REF!</v>
      </c>
      <c r="AA124" s="1" t="e">
        <f t="shared" si="49"/>
        <v>#REF!</v>
      </c>
      <c r="AB124" s="1" t="e">
        <f t="shared" si="50"/>
        <v>#REF!</v>
      </c>
      <c r="AC124" s="1" t="e">
        <f t="shared" si="51"/>
        <v>#REF!</v>
      </c>
      <c r="AD124" s="1" t="s">
        <v>75</v>
      </c>
      <c r="AE124" s="1" t="s">
        <v>78</v>
      </c>
      <c r="AF124" s="11" t="e">
        <f t="shared" si="52"/>
        <v>#REF!</v>
      </c>
      <c r="AG124" s="1" t="str">
        <f>Table148[[#This Row],[Manufacturer''s Category]]</f>
        <v>Desono</v>
      </c>
      <c r="AH124" s="1"/>
      <c r="AI124" s="1" t="e">
        <f t="shared" si="53"/>
        <v>#REF!</v>
      </c>
      <c r="AJ124" s="33"/>
    </row>
    <row r="125" spans="1:36" ht="42" customHeight="1" x14ac:dyDescent="0.3">
      <c r="A125" s="1" t="e">
        <f t="shared" si="44"/>
        <v>#REF!</v>
      </c>
      <c r="B125" s="5" t="e">
        <f t="shared" si="43"/>
        <v>#REF!</v>
      </c>
      <c r="C125" s="49" t="s">
        <v>2336</v>
      </c>
      <c r="D125" s="31" t="s">
        <v>2337</v>
      </c>
      <c r="E125" s="12" t="s">
        <v>2334</v>
      </c>
      <c r="F125" s="38">
        <v>914</v>
      </c>
      <c r="G125" s="29"/>
      <c r="H125" s="1" t="e">
        <f t="shared" si="45"/>
        <v>#REF!</v>
      </c>
      <c r="I125" s="1"/>
      <c r="J125" s="1" t="str">
        <f>Table148[[#This Row],[Short Description]]</f>
        <v>MC-250 White</v>
      </c>
      <c r="K125" s="1" t="s">
        <v>2338</v>
      </c>
      <c r="L125" s="1" t="s">
        <v>498</v>
      </c>
      <c r="M125" s="1" t="s">
        <v>3</v>
      </c>
      <c r="N125" s="1" t="e">
        <f t="shared" si="46"/>
        <v>#REF!</v>
      </c>
      <c r="O125" s="1" t="e">
        <f t="shared" si="47"/>
        <v>#REF!</v>
      </c>
      <c r="P125" s="1" t="s">
        <v>2007</v>
      </c>
      <c r="Q125" s="1"/>
      <c r="R125" s="1"/>
      <c r="S125" s="1"/>
      <c r="T125" s="1"/>
      <c r="U125" s="38">
        <f>Table148[[#This Row],[US MSRP]]</f>
        <v>914</v>
      </c>
      <c r="V125" s="1"/>
      <c r="W125" s="1"/>
      <c r="X125" s="1"/>
      <c r="Y125" s="1"/>
      <c r="Z125" s="1" t="e">
        <f t="shared" si="48"/>
        <v>#REF!</v>
      </c>
      <c r="AA125" s="1" t="e">
        <f t="shared" si="49"/>
        <v>#REF!</v>
      </c>
      <c r="AB125" s="1" t="e">
        <f t="shared" si="50"/>
        <v>#REF!</v>
      </c>
      <c r="AC125" s="1" t="e">
        <f t="shared" si="51"/>
        <v>#REF!</v>
      </c>
      <c r="AD125" s="1" t="s">
        <v>75</v>
      </c>
      <c r="AE125" s="1" t="s">
        <v>78</v>
      </c>
      <c r="AF125" s="11" t="e">
        <f t="shared" si="52"/>
        <v>#REF!</v>
      </c>
      <c r="AG125" s="1" t="str">
        <f>Table148[[#This Row],[Manufacturer''s Category]]</f>
        <v>Desono</v>
      </c>
      <c r="AH125" s="1"/>
      <c r="AI125" s="1" t="e">
        <f t="shared" si="53"/>
        <v>#REF!</v>
      </c>
      <c r="AJ125" s="33"/>
    </row>
    <row r="126" spans="1:36" ht="42" customHeight="1" x14ac:dyDescent="0.3">
      <c r="A126" s="1" t="e">
        <f t="shared" si="44"/>
        <v>#REF!</v>
      </c>
      <c r="B126" s="5" t="e">
        <f t="shared" si="43"/>
        <v>#REF!</v>
      </c>
      <c r="C126" s="45" t="s">
        <v>2339</v>
      </c>
      <c r="D126" s="31" t="s">
        <v>2340</v>
      </c>
      <c r="E126" s="12" t="s">
        <v>55</v>
      </c>
      <c r="F126" s="38">
        <v>1266</v>
      </c>
      <c r="G126" s="4"/>
      <c r="H126" s="1" t="e">
        <f t="shared" si="45"/>
        <v>#REF!</v>
      </c>
      <c r="I126" s="1"/>
      <c r="J126" s="1" t="str">
        <f>Table148[[#This Row],[Short Description]]</f>
        <v>MC-PHK16-12PK Black</v>
      </c>
      <c r="K126" s="1" t="s">
        <v>2341</v>
      </c>
      <c r="L126" s="1" t="s">
        <v>599</v>
      </c>
      <c r="M126" s="1" t="s">
        <v>3</v>
      </c>
      <c r="N126" s="1" t="e">
        <f t="shared" si="46"/>
        <v>#REF!</v>
      </c>
      <c r="O126" s="1" t="e">
        <f t="shared" si="47"/>
        <v>#REF!</v>
      </c>
      <c r="P126" s="1" t="s">
        <v>2007</v>
      </c>
      <c r="Q126" s="1"/>
      <c r="R126" s="1"/>
      <c r="S126" s="1"/>
      <c r="T126" s="1"/>
      <c r="U126" s="38">
        <f>Table148[[#This Row],[US MSRP]]</f>
        <v>1266</v>
      </c>
      <c r="V126" s="1"/>
      <c r="W126" s="1"/>
      <c r="X126" s="1"/>
      <c r="Y126" s="1"/>
      <c r="Z126" s="1" t="e">
        <f t="shared" si="48"/>
        <v>#REF!</v>
      </c>
      <c r="AA126" s="1" t="e">
        <f t="shared" si="49"/>
        <v>#REF!</v>
      </c>
      <c r="AB126" s="1" t="e">
        <f t="shared" si="50"/>
        <v>#REF!</v>
      </c>
      <c r="AC126" s="1" t="e">
        <f t="shared" si="51"/>
        <v>#REF!</v>
      </c>
      <c r="AD126" s="1" t="s">
        <v>75</v>
      </c>
      <c r="AE126" s="1" t="s">
        <v>78</v>
      </c>
      <c r="AF126" s="11" t="e">
        <f t="shared" si="52"/>
        <v>#REF!</v>
      </c>
      <c r="AG126" s="1" t="str">
        <f>Table148[[#This Row],[Manufacturer''s Category]]</f>
        <v>Desono</v>
      </c>
      <c r="AH126" s="1"/>
      <c r="AI126" s="1" t="e">
        <f t="shared" si="53"/>
        <v>#REF!</v>
      </c>
      <c r="AJ126" s="33"/>
    </row>
    <row r="127" spans="1:36" ht="42" customHeight="1" x14ac:dyDescent="0.3">
      <c r="A127" s="1" t="e">
        <f t="shared" si="44"/>
        <v>#REF!</v>
      </c>
      <c r="B127" s="5" t="e">
        <f t="shared" si="43"/>
        <v>#REF!</v>
      </c>
      <c r="C127" s="45" t="s">
        <v>2342</v>
      </c>
      <c r="D127" s="31" t="s">
        <v>2343</v>
      </c>
      <c r="E127" s="12" t="s">
        <v>55</v>
      </c>
      <c r="F127" s="38">
        <v>1266</v>
      </c>
      <c r="G127" s="4"/>
      <c r="H127" s="1" t="e">
        <f t="shared" si="45"/>
        <v>#REF!</v>
      </c>
      <c r="I127" s="1"/>
      <c r="J127" s="1" t="str">
        <f>Table148[[#This Row],[Short Description]]</f>
        <v>MC-PHK16-12PK White</v>
      </c>
      <c r="K127" s="1" t="s">
        <v>2344</v>
      </c>
      <c r="L127" s="1" t="s">
        <v>599</v>
      </c>
      <c r="M127" s="1" t="s">
        <v>3</v>
      </c>
      <c r="N127" s="1" t="e">
        <f t="shared" si="46"/>
        <v>#REF!</v>
      </c>
      <c r="O127" s="1" t="e">
        <f t="shared" si="47"/>
        <v>#REF!</v>
      </c>
      <c r="P127" s="1" t="s">
        <v>2007</v>
      </c>
      <c r="Q127" s="1"/>
      <c r="R127" s="1"/>
      <c r="S127" s="1"/>
      <c r="T127" s="1"/>
      <c r="U127" s="38">
        <f>Table148[[#This Row],[US MSRP]]</f>
        <v>1266</v>
      </c>
      <c r="V127" s="1"/>
      <c r="W127" s="1"/>
      <c r="X127" s="1"/>
      <c r="Y127" s="1"/>
      <c r="Z127" s="1" t="e">
        <f t="shared" si="48"/>
        <v>#REF!</v>
      </c>
      <c r="AA127" s="1" t="e">
        <f t="shared" si="49"/>
        <v>#REF!</v>
      </c>
      <c r="AB127" s="1" t="e">
        <f t="shared" si="50"/>
        <v>#REF!</v>
      </c>
      <c r="AC127" s="1" t="e">
        <f t="shared" si="51"/>
        <v>#REF!</v>
      </c>
      <c r="AD127" s="1" t="s">
        <v>75</v>
      </c>
      <c r="AE127" s="1" t="s">
        <v>78</v>
      </c>
      <c r="AF127" s="11" t="e">
        <f t="shared" si="52"/>
        <v>#REF!</v>
      </c>
      <c r="AG127" s="1" t="str">
        <f>Table148[[#This Row],[Manufacturer''s Category]]</f>
        <v>Desono</v>
      </c>
      <c r="AH127" s="1"/>
      <c r="AI127" s="1" t="e">
        <f t="shared" si="53"/>
        <v>#REF!</v>
      </c>
      <c r="AJ127" s="33"/>
    </row>
    <row r="128" spans="1:36" ht="42" customHeight="1" x14ac:dyDescent="0.3">
      <c r="A128" s="1" t="e">
        <f t="shared" si="44"/>
        <v>#REF!</v>
      </c>
      <c r="B128" s="5" t="e">
        <f t="shared" ref="B128:B159" si="54">Effectivity_Date</f>
        <v>#REF!</v>
      </c>
      <c r="C128" s="49" t="s">
        <v>2345</v>
      </c>
      <c r="D128" s="31" t="s">
        <v>2346</v>
      </c>
      <c r="E128" s="12" t="s">
        <v>55</v>
      </c>
      <c r="F128" s="38">
        <v>606</v>
      </c>
      <c r="G128" s="29"/>
      <c r="H128" s="1" t="e">
        <f t="shared" si="45"/>
        <v>#REF!</v>
      </c>
      <c r="I128" s="1"/>
      <c r="J128" s="1" t="str">
        <f>Table148[[#This Row],[Short Description]]</f>
        <v>MC-SK10 Black</v>
      </c>
      <c r="K128" s="1" t="s">
        <v>2347</v>
      </c>
      <c r="L128" s="1" t="s">
        <v>498</v>
      </c>
      <c r="M128" s="1" t="s">
        <v>3</v>
      </c>
      <c r="N128" s="1" t="e">
        <f t="shared" si="46"/>
        <v>#REF!</v>
      </c>
      <c r="O128" s="1" t="e">
        <f t="shared" si="47"/>
        <v>#REF!</v>
      </c>
      <c r="P128" s="1" t="s">
        <v>2007</v>
      </c>
      <c r="Q128" s="1"/>
      <c r="R128" s="1"/>
      <c r="S128" s="1"/>
      <c r="T128" s="1"/>
      <c r="U128" s="38">
        <f>Table148[[#This Row],[US MSRP]]</f>
        <v>606</v>
      </c>
      <c r="V128" s="1"/>
      <c r="W128" s="1"/>
      <c r="X128" s="1"/>
      <c r="Y128" s="1"/>
      <c r="Z128" s="1" t="e">
        <f t="shared" si="48"/>
        <v>#REF!</v>
      </c>
      <c r="AA128" s="1" t="e">
        <f t="shared" si="49"/>
        <v>#REF!</v>
      </c>
      <c r="AB128" s="1" t="e">
        <f t="shared" si="50"/>
        <v>#REF!</v>
      </c>
      <c r="AC128" s="1" t="e">
        <f t="shared" si="51"/>
        <v>#REF!</v>
      </c>
      <c r="AD128" s="1" t="s">
        <v>75</v>
      </c>
      <c r="AE128" s="1" t="s">
        <v>78</v>
      </c>
      <c r="AF128" s="11" t="e">
        <f t="shared" si="52"/>
        <v>#REF!</v>
      </c>
      <c r="AG128" s="1" t="str">
        <f>Table148[[#This Row],[Manufacturer''s Category]]</f>
        <v>Desono</v>
      </c>
      <c r="AH128" s="1"/>
      <c r="AI128" s="1" t="e">
        <f t="shared" si="53"/>
        <v>#REF!</v>
      </c>
      <c r="AJ128" s="33"/>
    </row>
    <row r="129" spans="1:36" ht="42" customHeight="1" x14ac:dyDescent="0.3">
      <c r="A129" s="1" t="e">
        <f t="shared" si="44"/>
        <v>#REF!</v>
      </c>
      <c r="B129" s="5" t="e">
        <f t="shared" si="54"/>
        <v>#REF!</v>
      </c>
      <c r="C129" s="49" t="s">
        <v>2348</v>
      </c>
      <c r="D129" s="31" t="s">
        <v>2349</v>
      </c>
      <c r="E129" s="12" t="s">
        <v>55</v>
      </c>
      <c r="F129" s="38">
        <v>606</v>
      </c>
      <c r="G129" s="29"/>
      <c r="H129" s="1" t="e">
        <f t="shared" si="45"/>
        <v>#REF!</v>
      </c>
      <c r="I129" s="1"/>
      <c r="J129" s="1" t="str">
        <f>Table148[[#This Row],[Short Description]]</f>
        <v>MC-SK10 White</v>
      </c>
      <c r="K129" s="1" t="s">
        <v>2350</v>
      </c>
      <c r="L129" s="1" t="s">
        <v>498</v>
      </c>
      <c r="M129" s="1" t="s">
        <v>3</v>
      </c>
      <c r="N129" s="1" t="e">
        <f t="shared" si="46"/>
        <v>#REF!</v>
      </c>
      <c r="O129" s="1" t="e">
        <f t="shared" si="47"/>
        <v>#REF!</v>
      </c>
      <c r="P129" s="1" t="s">
        <v>2007</v>
      </c>
      <c r="Q129" s="1"/>
      <c r="R129" s="1"/>
      <c r="S129" s="1"/>
      <c r="T129" s="1"/>
      <c r="U129" s="38">
        <f>Table148[[#This Row],[US MSRP]]</f>
        <v>606</v>
      </c>
      <c r="V129" s="1"/>
      <c r="W129" s="1"/>
      <c r="X129" s="1"/>
      <c r="Y129" s="1"/>
      <c r="Z129" s="1" t="e">
        <f t="shared" si="48"/>
        <v>#REF!</v>
      </c>
      <c r="AA129" s="1" t="e">
        <f t="shared" si="49"/>
        <v>#REF!</v>
      </c>
      <c r="AB129" s="1" t="e">
        <f t="shared" si="50"/>
        <v>#REF!</v>
      </c>
      <c r="AC129" s="1" t="e">
        <f t="shared" si="51"/>
        <v>#REF!</v>
      </c>
      <c r="AD129" s="1" t="s">
        <v>75</v>
      </c>
      <c r="AE129" s="1" t="s">
        <v>78</v>
      </c>
      <c r="AF129" s="11" t="e">
        <f t="shared" si="52"/>
        <v>#REF!</v>
      </c>
      <c r="AG129" s="1" t="str">
        <f>Table148[[#This Row],[Manufacturer''s Category]]</f>
        <v>Desono</v>
      </c>
      <c r="AH129" s="1"/>
      <c r="AI129" s="1" t="e">
        <f t="shared" si="53"/>
        <v>#REF!</v>
      </c>
      <c r="AJ129" s="33"/>
    </row>
    <row r="130" spans="1:36" ht="42" customHeight="1" x14ac:dyDescent="0.3">
      <c r="A130" s="1" t="e">
        <f t="shared" si="44"/>
        <v>#REF!</v>
      </c>
      <c r="B130" s="5" t="e">
        <f t="shared" si="54"/>
        <v>#REF!</v>
      </c>
      <c r="C130" s="49" t="s">
        <v>2351</v>
      </c>
      <c r="D130" s="31" t="s">
        <v>2352</v>
      </c>
      <c r="E130" s="12" t="s">
        <v>55</v>
      </c>
      <c r="F130" s="38">
        <v>270</v>
      </c>
      <c r="G130" s="3"/>
      <c r="H130" s="1" t="e">
        <f t="shared" si="45"/>
        <v>#REF!</v>
      </c>
      <c r="I130" s="1"/>
      <c r="J130" s="1" t="str">
        <f>Table148[[#This Row],[Short Description]]</f>
        <v>P30DT-BL</v>
      </c>
      <c r="K130" s="1" t="s">
        <v>2353</v>
      </c>
      <c r="L130" s="1" t="s">
        <v>2043</v>
      </c>
      <c r="M130" s="1" t="s">
        <v>59</v>
      </c>
      <c r="N130" s="1" t="e">
        <f t="shared" si="46"/>
        <v>#REF!</v>
      </c>
      <c r="O130" s="1" t="e">
        <f t="shared" si="47"/>
        <v>#REF!</v>
      </c>
      <c r="P130" s="1" t="s">
        <v>2007</v>
      </c>
      <c r="Q130" s="1"/>
      <c r="R130" s="1"/>
      <c r="S130" s="1"/>
      <c r="T130" s="1"/>
      <c r="U130" s="6">
        <f>Table148[[#This Row],[US MSRP]]</f>
        <v>270</v>
      </c>
      <c r="V130" s="1"/>
      <c r="W130" s="1"/>
      <c r="X130" s="1"/>
      <c r="Y130" s="1"/>
      <c r="Z130" s="1" t="e">
        <f t="shared" si="48"/>
        <v>#REF!</v>
      </c>
      <c r="AA130" s="1" t="e">
        <f t="shared" si="49"/>
        <v>#REF!</v>
      </c>
      <c r="AB130" s="1" t="e">
        <f t="shared" si="50"/>
        <v>#REF!</v>
      </c>
      <c r="AC130" s="1" t="e">
        <f t="shared" si="51"/>
        <v>#REF!</v>
      </c>
      <c r="AD130" s="1" t="s">
        <v>75</v>
      </c>
      <c r="AE130" s="1" t="s">
        <v>78</v>
      </c>
      <c r="AF130" s="11" t="e">
        <f t="shared" si="52"/>
        <v>#REF!</v>
      </c>
      <c r="AG130" s="1" t="str">
        <f>Table148[[#This Row],[Manufacturer''s Category]]</f>
        <v>Desono</v>
      </c>
      <c r="AH130" s="1"/>
      <c r="AI130" s="1" t="e">
        <f t="shared" si="53"/>
        <v>#REF!</v>
      </c>
      <c r="AJ130" s="1"/>
    </row>
    <row r="131" spans="1:36" ht="42" customHeight="1" x14ac:dyDescent="0.3">
      <c r="A131" s="1" t="e">
        <f t="shared" si="44"/>
        <v>#REF!</v>
      </c>
      <c r="B131" s="5" t="e">
        <f t="shared" si="54"/>
        <v>#REF!</v>
      </c>
      <c r="C131" s="49" t="s">
        <v>2354</v>
      </c>
      <c r="D131" s="31" t="s">
        <v>2355</v>
      </c>
      <c r="E131" s="12" t="s">
        <v>55</v>
      </c>
      <c r="F131" s="38">
        <v>270</v>
      </c>
      <c r="G131" s="3"/>
      <c r="H131" s="1" t="e">
        <f t="shared" si="45"/>
        <v>#REF!</v>
      </c>
      <c r="I131" s="1"/>
      <c r="J131" s="1" t="str">
        <f>Table148[[#This Row],[Short Description]]</f>
        <v>P30DT-W</v>
      </c>
      <c r="K131" s="1" t="s">
        <v>2356</v>
      </c>
      <c r="L131" s="1" t="s">
        <v>2043</v>
      </c>
      <c r="M131" s="1" t="s">
        <v>59</v>
      </c>
      <c r="N131" s="1" t="e">
        <f t="shared" si="46"/>
        <v>#REF!</v>
      </c>
      <c r="O131" s="1" t="e">
        <f t="shared" si="47"/>
        <v>#REF!</v>
      </c>
      <c r="P131" s="1" t="s">
        <v>2007</v>
      </c>
      <c r="Q131" s="1"/>
      <c r="R131" s="1"/>
      <c r="S131" s="1"/>
      <c r="T131" s="1"/>
      <c r="U131" s="6">
        <f>Table148[[#This Row],[US MSRP]]</f>
        <v>270</v>
      </c>
      <c r="V131" s="1"/>
      <c r="W131" s="1"/>
      <c r="X131" s="1"/>
      <c r="Y131" s="1"/>
      <c r="Z131" s="1" t="e">
        <f t="shared" si="48"/>
        <v>#REF!</v>
      </c>
      <c r="AA131" s="1" t="e">
        <f t="shared" si="49"/>
        <v>#REF!</v>
      </c>
      <c r="AB131" s="1" t="e">
        <f t="shared" si="50"/>
        <v>#REF!</v>
      </c>
      <c r="AC131" s="1" t="e">
        <f t="shared" si="51"/>
        <v>#REF!</v>
      </c>
      <c r="AD131" s="1" t="s">
        <v>75</v>
      </c>
      <c r="AE131" s="1" t="s">
        <v>78</v>
      </c>
      <c r="AF131" s="11" t="e">
        <f t="shared" si="52"/>
        <v>#REF!</v>
      </c>
      <c r="AG131" s="1" t="str">
        <f>Table148[[#This Row],[Manufacturer''s Category]]</f>
        <v>Desono</v>
      </c>
      <c r="AH131" s="1"/>
      <c r="AI131" s="1" t="e">
        <f t="shared" si="53"/>
        <v>#REF!</v>
      </c>
      <c r="AJ131" s="1"/>
    </row>
    <row r="132" spans="1:36" ht="42" customHeight="1" x14ac:dyDescent="0.3">
      <c r="A132" s="1" t="e">
        <f t="shared" si="44"/>
        <v>#REF!</v>
      </c>
      <c r="B132" s="5" t="e">
        <f t="shared" si="54"/>
        <v>#REF!</v>
      </c>
      <c r="C132" s="49" t="s">
        <v>2357</v>
      </c>
      <c r="D132" s="31" t="s">
        <v>2358</v>
      </c>
      <c r="E132" s="12" t="s">
        <v>55</v>
      </c>
      <c r="F132" s="38">
        <v>464</v>
      </c>
      <c r="G132" s="29"/>
      <c r="H132" s="1" t="e">
        <f t="shared" si="45"/>
        <v>#REF!</v>
      </c>
      <c r="I132" s="1"/>
      <c r="J132" s="1" t="str">
        <f>Table148[[#This Row],[Short Description]]</f>
        <v>P6 Black</v>
      </c>
      <c r="K132" s="1" t="s">
        <v>2359</v>
      </c>
      <c r="L132" s="1" t="s">
        <v>2043</v>
      </c>
      <c r="M132" s="1" t="s">
        <v>59</v>
      </c>
      <c r="N132" s="1" t="e">
        <f t="shared" si="46"/>
        <v>#REF!</v>
      </c>
      <c r="O132" s="1" t="e">
        <f t="shared" si="47"/>
        <v>#REF!</v>
      </c>
      <c r="P132" s="1" t="s">
        <v>2007</v>
      </c>
      <c r="Q132" s="1"/>
      <c r="R132" s="1"/>
      <c r="S132" s="1"/>
      <c r="T132" s="1"/>
      <c r="U132" s="38">
        <f>Table148[[#This Row],[US MSRP]]</f>
        <v>464</v>
      </c>
      <c r="V132" s="1"/>
      <c r="W132" s="1"/>
      <c r="X132" s="1"/>
      <c r="Y132" s="1"/>
      <c r="Z132" s="1" t="e">
        <f t="shared" si="48"/>
        <v>#REF!</v>
      </c>
      <c r="AA132" s="1" t="e">
        <f t="shared" si="49"/>
        <v>#REF!</v>
      </c>
      <c r="AB132" s="1" t="e">
        <f t="shared" si="50"/>
        <v>#REF!</v>
      </c>
      <c r="AC132" s="1" t="e">
        <f t="shared" si="51"/>
        <v>#REF!</v>
      </c>
      <c r="AD132" s="1" t="s">
        <v>75</v>
      </c>
      <c r="AE132" s="1" t="s">
        <v>78</v>
      </c>
      <c r="AF132" s="11" t="e">
        <f t="shared" si="52"/>
        <v>#REF!</v>
      </c>
      <c r="AG132" s="1" t="str">
        <f>Table148[[#This Row],[Manufacturer''s Category]]</f>
        <v>Desono</v>
      </c>
      <c r="AH132" s="1"/>
      <c r="AI132" s="1" t="e">
        <f t="shared" si="53"/>
        <v>#REF!</v>
      </c>
      <c r="AJ132" s="33"/>
    </row>
    <row r="133" spans="1:36" ht="42" customHeight="1" x14ac:dyDescent="0.3">
      <c r="A133" s="1" t="e">
        <f t="shared" si="44"/>
        <v>#REF!</v>
      </c>
      <c r="B133" s="5" t="e">
        <f t="shared" si="54"/>
        <v>#REF!</v>
      </c>
      <c r="C133" s="49" t="s">
        <v>2360</v>
      </c>
      <c r="D133" s="50" t="s">
        <v>2361</v>
      </c>
      <c r="E133" s="12" t="s">
        <v>55</v>
      </c>
      <c r="F133" s="38">
        <v>464</v>
      </c>
      <c r="G133" s="29"/>
      <c r="H133" s="1" t="e">
        <f t="shared" si="45"/>
        <v>#REF!</v>
      </c>
      <c r="I133" s="1"/>
      <c r="J133" s="1" t="str">
        <f>Table148[[#This Row],[Short Description]]</f>
        <v>P6 White</v>
      </c>
      <c r="K133" s="1" t="s">
        <v>2362</v>
      </c>
      <c r="L133" s="1" t="s">
        <v>2043</v>
      </c>
      <c r="M133" s="1" t="s">
        <v>59</v>
      </c>
      <c r="N133" s="1" t="e">
        <f t="shared" si="46"/>
        <v>#REF!</v>
      </c>
      <c r="O133" s="1" t="e">
        <f t="shared" si="47"/>
        <v>#REF!</v>
      </c>
      <c r="P133" s="1" t="s">
        <v>2007</v>
      </c>
      <c r="Q133" s="1"/>
      <c r="R133" s="1"/>
      <c r="S133" s="1"/>
      <c r="T133" s="1"/>
      <c r="U133" s="38">
        <f>Table148[[#This Row],[US MSRP]]</f>
        <v>464</v>
      </c>
      <c r="V133" s="1"/>
      <c r="W133" s="1"/>
      <c r="X133" s="1"/>
      <c r="Y133" s="1"/>
      <c r="Z133" s="1" t="e">
        <f t="shared" si="48"/>
        <v>#REF!</v>
      </c>
      <c r="AA133" s="1" t="e">
        <f t="shared" si="49"/>
        <v>#REF!</v>
      </c>
      <c r="AB133" s="1" t="e">
        <f t="shared" si="50"/>
        <v>#REF!</v>
      </c>
      <c r="AC133" s="1" t="e">
        <f t="shared" si="51"/>
        <v>#REF!</v>
      </c>
      <c r="AD133" s="1" t="s">
        <v>75</v>
      </c>
      <c r="AE133" s="1" t="s">
        <v>78</v>
      </c>
      <c r="AF133" s="11" t="e">
        <f t="shared" si="52"/>
        <v>#REF!</v>
      </c>
      <c r="AG133" s="1" t="str">
        <f>Table148[[#This Row],[Manufacturer''s Category]]</f>
        <v>Desono</v>
      </c>
      <c r="AH133" s="1"/>
      <c r="AI133" s="1" t="e">
        <f t="shared" si="53"/>
        <v>#REF!</v>
      </c>
      <c r="AJ133" s="33"/>
    </row>
    <row r="134" spans="1:36" ht="42" customHeight="1" x14ac:dyDescent="0.3">
      <c r="A134" s="1" t="e">
        <f t="shared" si="44"/>
        <v>#REF!</v>
      </c>
      <c r="B134" s="5" t="e">
        <f t="shared" si="54"/>
        <v>#REF!</v>
      </c>
      <c r="C134" s="49" t="s">
        <v>2363</v>
      </c>
      <c r="D134" s="50" t="s">
        <v>2364</v>
      </c>
      <c r="E134" s="12" t="s">
        <v>55</v>
      </c>
      <c r="F134" s="38">
        <v>360</v>
      </c>
      <c r="G134" s="3">
        <v>4.2</v>
      </c>
      <c r="H134" s="1" t="e">
        <f t="shared" si="45"/>
        <v>#REF!</v>
      </c>
      <c r="I134" s="1"/>
      <c r="J134" s="1" t="str">
        <f>Table148[[#This Row],[Short Description]]</f>
        <v>P60DT-BL</v>
      </c>
      <c r="K134" s="1" t="s">
        <v>2365</v>
      </c>
      <c r="L134" s="1" t="s">
        <v>2043</v>
      </c>
      <c r="M134" s="1" t="s">
        <v>59</v>
      </c>
      <c r="N134" s="1" t="e">
        <f t="shared" si="46"/>
        <v>#REF!</v>
      </c>
      <c r="O134" s="1" t="e">
        <f t="shared" si="47"/>
        <v>#REF!</v>
      </c>
      <c r="P134" s="1" t="s">
        <v>2007</v>
      </c>
      <c r="Q134" s="1"/>
      <c r="R134" s="1"/>
      <c r="S134" s="1"/>
      <c r="T134" s="1"/>
      <c r="U134" s="6">
        <f>Table148[[#This Row],[US MSRP]]</f>
        <v>360</v>
      </c>
      <c r="V134" s="1"/>
      <c r="W134" s="1"/>
      <c r="X134" s="1"/>
      <c r="Y134" s="1"/>
      <c r="Z134" s="1" t="e">
        <f t="shared" si="48"/>
        <v>#REF!</v>
      </c>
      <c r="AA134" s="1" t="e">
        <f t="shared" si="49"/>
        <v>#REF!</v>
      </c>
      <c r="AB134" s="1" t="e">
        <f t="shared" si="50"/>
        <v>#REF!</v>
      </c>
      <c r="AC134" s="1" t="e">
        <f t="shared" si="51"/>
        <v>#REF!</v>
      </c>
      <c r="AD134" s="1" t="s">
        <v>75</v>
      </c>
      <c r="AE134" s="1" t="s">
        <v>78</v>
      </c>
      <c r="AF134" s="11" t="e">
        <f t="shared" si="52"/>
        <v>#REF!</v>
      </c>
      <c r="AG134" s="1" t="str">
        <f>Table148[[#This Row],[Manufacturer''s Category]]</f>
        <v>Desono</v>
      </c>
      <c r="AH134" s="1"/>
      <c r="AI134" s="1" t="e">
        <f t="shared" si="53"/>
        <v>#REF!</v>
      </c>
      <c r="AJ134" s="1"/>
    </row>
    <row r="135" spans="1:36" ht="41.1" customHeight="1" x14ac:dyDescent="0.3">
      <c r="A135" s="1" t="e">
        <f t="shared" si="44"/>
        <v>#REF!</v>
      </c>
      <c r="B135" s="5" t="e">
        <f t="shared" si="54"/>
        <v>#REF!</v>
      </c>
      <c r="C135" s="49" t="s">
        <v>2366</v>
      </c>
      <c r="D135" s="31" t="s">
        <v>2367</v>
      </c>
      <c r="E135" s="12" t="s">
        <v>55</v>
      </c>
      <c r="F135" s="38">
        <v>360</v>
      </c>
      <c r="G135" s="3">
        <v>4.2</v>
      </c>
      <c r="H135" s="1" t="e">
        <f t="shared" si="45"/>
        <v>#REF!</v>
      </c>
      <c r="I135" s="1"/>
      <c r="J135" s="1" t="str">
        <f>Table148[[#This Row],[Short Description]]</f>
        <v>P60DT-W</v>
      </c>
      <c r="K135" s="1" t="s">
        <v>2368</v>
      </c>
      <c r="L135" s="1" t="s">
        <v>2043</v>
      </c>
      <c r="M135" s="1" t="s">
        <v>59</v>
      </c>
      <c r="N135" s="1" t="e">
        <f t="shared" si="46"/>
        <v>#REF!</v>
      </c>
      <c r="O135" s="1" t="e">
        <f t="shared" si="47"/>
        <v>#REF!</v>
      </c>
      <c r="P135" s="1" t="s">
        <v>2007</v>
      </c>
      <c r="Q135" s="1"/>
      <c r="R135" s="1"/>
      <c r="S135" s="1"/>
      <c r="T135" s="1"/>
      <c r="U135" s="6">
        <f>Table148[[#This Row],[US MSRP]]</f>
        <v>360</v>
      </c>
      <c r="V135" s="1"/>
      <c r="W135" s="1"/>
      <c r="X135" s="1"/>
      <c r="Y135" s="1"/>
      <c r="Z135" s="1" t="e">
        <f t="shared" si="48"/>
        <v>#REF!</v>
      </c>
      <c r="AA135" s="1" t="e">
        <f t="shared" si="49"/>
        <v>#REF!</v>
      </c>
      <c r="AB135" s="1" t="e">
        <f t="shared" si="50"/>
        <v>#REF!</v>
      </c>
      <c r="AC135" s="1" t="e">
        <f t="shared" si="51"/>
        <v>#REF!</v>
      </c>
      <c r="AD135" s="1" t="s">
        <v>75</v>
      </c>
      <c r="AE135" s="1" t="s">
        <v>78</v>
      </c>
      <c r="AF135" s="11" t="e">
        <f t="shared" si="52"/>
        <v>#REF!</v>
      </c>
      <c r="AG135" s="1" t="str">
        <f>Table148[[#This Row],[Manufacturer''s Category]]</f>
        <v>Desono</v>
      </c>
      <c r="AH135" s="1"/>
      <c r="AI135" s="1" t="e">
        <f t="shared" si="53"/>
        <v>#REF!</v>
      </c>
      <c r="AJ135" s="1"/>
    </row>
    <row r="136" spans="1:36" ht="41.1" customHeight="1" x14ac:dyDescent="0.3">
      <c r="A136" s="1" t="e">
        <f t="shared" si="44"/>
        <v>#REF!</v>
      </c>
      <c r="B136" s="5" t="e">
        <f t="shared" si="54"/>
        <v>#REF!</v>
      </c>
      <c r="C136" s="49" t="s">
        <v>2369</v>
      </c>
      <c r="D136" s="31" t="s">
        <v>2370</v>
      </c>
      <c r="E136" s="12" t="s">
        <v>55</v>
      </c>
      <c r="F136" s="38">
        <v>464</v>
      </c>
      <c r="G136" s="29"/>
      <c r="H136" s="1" t="e">
        <f t="shared" si="45"/>
        <v>#REF!</v>
      </c>
      <c r="I136" s="1"/>
      <c r="J136" s="1" t="str">
        <f>Table148[[#This Row],[Short Description]]</f>
        <v>P6-SM Black</v>
      </c>
      <c r="K136" s="1" t="s">
        <v>2371</v>
      </c>
      <c r="L136" s="1" t="s">
        <v>2043</v>
      </c>
      <c r="M136" s="1" t="s">
        <v>59</v>
      </c>
      <c r="N136" s="1" t="e">
        <f t="shared" si="46"/>
        <v>#REF!</v>
      </c>
      <c r="O136" s="1" t="e">
        <f t="shared" si="47"/>
        <v>#REF!</v>
      </c>
      <c r="P136" s="1" t="s">
        <v>2007</v>
      </c>
      <c r="Q136" s="1"/>
      <c r="R136" s="1"/>
      <c r="S136" s="1"/>
      <c r="T136" s="1"/>
      <c r="U136" s="38">
        <f>Table148[[#This Row],[US MSRP]]</f>
        <v>464</v>
      </c>
      <c r="V136" s="1"/>
      <c r="W136" s="1"/>
      <c r="X136" s="1"/>
      <c r="Y136" s="1"/>
      <c r="Z136" s="1" t="e">
        <f t="shared" si="48"/>
        <v>#REF!</v>
      </c>
      <c r="AA136" s="1" t="e">
        <f t="shared" si="49"/>
        <v>#REF!</v>
      </c>
      <c r="AB136" s="1" t="e">
        <f t="shared" si="50"/>
        <v>#REF!</v>
      </c>
      <c r="AC136" s="1" t="e">
        <f t="shared" si="51"/>
        <v>#REF!</v>
      </c>
      <c r="AD136" s="1" t="s">
        <v>75</v>
      </c>
      <c r="AE136" s="1" t="s">
        <v>78</v>
      </c>
      <c r="AF136" s="11" t="e">
        <f t="shared" si="52"/>
        <v>#REF!</v>
      </c>
      <c r="AG136" s="1" t="str">
        <f>Table148[[#This Row],[Manufacturer''s Category]]</f>
        <v>Desono</v>
      </c>
      <c r="AH136" s="1"/>
      <c r="AI136" s="1" t="e">
        <f t="shared" si="53"/>
        <v>#REF!</v>
      </c>
      <c r="AJ136" s="33"/>
    </row>
    <row r="137" spans="1:36" ht="41.1" customHeight="1" x14ac:dyDescent="0.3">
      <c r="A137" s="1" t="e">
        <f t="shared" si="44"/>
        <v>#REF!</v>
      </c>
      <c r="B137" s="5" t="e">
        <f t="shared" si="54"/>
        <v>#REF!</v>
      </c>
      <c r="C137" s="49" t="s">
        <v>2372</v>
      </c>
      <c r="D137" s="31" t="s">
        <v>2373</v>
      </c>
      <c r="E137" s="12" t="s">
        <v>55</v>
      </c>
      <c r="F137" s="38">
        <v>464</v>
      </c>
      <c r="G137" s="29"/>
      <c r="H137" s="1" t="e">
        <f t="shared" si="45"/>
        <v>#REF!</v>
      </c>
      <c r="I137" s="1"/>
      <c r="J137" s="1" t="str">
        <f>Table148[[#This Row],[Short Description]]</f>
        <v>P6-SM White</v>
      </c>
      <c r="K137" s="1" t="s">
        <v>2374</v>
      </c>
      <c r="L137" s="1" t="s">
        <v>2043</v>
      </c>
      <c r="M137" s="1" t="s">
        <v>59</v>
      </c>
      <c r="N137" s="1" t="e">
        <f t="shared" si="46"/>
        <v>#REF!</v>
      </c>
      <c r="O137" s="1" t="e">
        <f t="shared" si="47"/>
        <v>#REF!</v>
      </c>
      <c r="P137" s="1" t="s">
        <v>2007</v>
      </c>
      <c r="Q137" s="1"/>
      <c r="R137" s="1"/>
      <c r="S137" s="1"/>
      <c r="T137" s="1"/>
      <c r="U137" s="38">
        <f>Table148[[#This Row],[US MSRP]]</f>
        <v>464</v>
      </c>
      <c r="V137" s="1"/>
      <c r="W137" s="1"/>
      <c r="X137" s="1"/>
      <c r="Y137" s="1"/>
      <c r="Z137" s="1" t="e">
        <f t="shared" si="48"/>
        <v>#REF!</v>
      </c>
      <c r="AA137" s="1" t="e">
        <f t="shared" si="49"/>
        <v>#REF!</v>
      </c>
      <c r="AB137" s="1" t="e">
        <f t="shared" si="50"/>
        <v>#REF!</v>
      </c>
      <c r="AC137" s="1" t="e">
        <f t="shared" si="51"/>
        <v>#REF!</v>
      </c>
      <c r="AD137" s="1" t="s">
        <v>75</v>
      </c>
      <c r="AE137" s="1" t="s">
        <v>78</v>
      </c>
      <c r="AF137" s="11" t="e">
        <f t="shared" si="52"/>
        <v>#REF!</v>
      </c>
      <c r="AG137" s="1" t="str">
        <f>Table148[[#This Row],[Manufacturer''s Category]]</f>
        <v>Desono</v>
      </c>
      <c r="AH137" s="1"/>
      <c r="AI137" s="1" t="e">
        <f t="shared" si="53"/>
        <v>#REF!</v>
      </c>
      <c r="AJ137" s="33"/>
    </row>
    <row r="138" spans="1:36" ht="41.1" customHeight="1" x14ac:dyDescent="0.3">
      <c r="A138" s="1" t="e">
        <f t="shared" si="44"/>
        <v>#REF!</v>
      </c>
      <c r="B138" s="5" t="e">
        <f t="shared" si="54"/>
        <v>#REF!</v>
      </c>
      <c r="C138" s="49" t="s">
        <v>2375</v>
      </c>
      <c r="D138" s="31" t="s">
        <v>2376</v>
      </c>
      <c r="E138" s="12" t="s">
        <v>55</v>
      </c>
      <c r="F138" s="38">
        <v>116</v>
      </c>
      <c r="G138" s="29">
        <v>0.453592</v>
      </c>
      <c r="H138" s="1" t="e">
        <f t="shared" si="45"/>
        <v>#REF!</v>
      </c>
      <c r="I138" s="1"/>
      <c r="J138" s="1" t="str">
        <f>Table148[[#This Row],[Short Description]]</f>
        <v>PHK-30</v>
      </c>
      <c r="K138" s="1" t="s">
        <v>2377</v>
      </c>
      <c r="L138" s="1" t="s">
        <v>599</v>
      </c>
      <c r="M138" s="1" t="s">
        <v>3</v>
      </c>
      <c r="N138" s="1" t="e">
        <f t="shared" si="46"/>
        <v>#REF!</v>
      </c>
      <c r="O138" s="1" t="e">
        <f t="shared" si="47"/>
        <v>#REF!</v>
      </c>
      <c r="P138" s="1" t="s">
        <v>2007</v>
      </c>
      <c r="Q138" s="1"/>
      <c r="R138" s="1"/>
      <c r="S138" s="1"/>
      <c r="T138" s="1"/>
      <c r="U138" s="6">
        <f>Table148[[#This Row],[US MSRP]]</f>
        <v>116</v>
      </c>
      <c r="V138" s="1"/>
      <c r="W138" s="1"/>
      <c r="X138" s="1"/>
      <c r="Y138" s="1"/>
      <c r="Z138" s="1" t="e">
        <f t="shared" si="48"/>
        <v>#REF!</v>
      </c>
      <c r="AA138" s="1" t="e">
        <f t="shared" si="49"/>
        <v>#REF!</v>
      </c>
      <c r="AB138" s="1" t="e">
        <f t="shared" si="50"/>
        <v>#REF!</v>
      </c>
      <c r="AC138" s="1" t="e">
        <f t="shared" si="51"/>
        <v>#REF!</v>
      </c>
      <c r="AD138" s="1" t="s">
        <v>56</v>
      </c>
      <c r="AE138" s="1" t="s">
        <v>165</v>
      </c>
      <c r="AF138" s="11" t="e">
        <f t="shared" si="52"/>
        <v>#REF!</v>
      </c>
      <c r="AG138" s="1" t="str">
        <f>Table148[[#This Row],[Manufacturer''s Category]]</f>
        <v>Desono</v>
      </c>
      <c r="AH138" s="1"/>
      <c r="AI138" s="1" t="e">
        <f t="shared" si="53"/>
        <v>#REF!</v>
      </c>
      <c r="AJ138" s="1"/>
    </row>
    <row r="139" spans="1:36" ht="41.1" customHeight="1" x14ac:dyDescent="0.3">
      <c r="A139" s="1" t="e">
        <f t="shared" si="44"/>
        <v>#REF!</v>
      </c>
      <c r="B139" s="5" t="e">
        <f t="shared" si="54"/>
        <v>#REF!</v>
      </c>
      <c r="C139" s="49" t="s">
        <v>2378</v>
      </c>
      <c r="D139" s="31" t="s">
        <v>2379</v>
      </c>
      <c r="E139" s="12" t="s">
        <v>55</v>
      </c>
      <c r="F139" s="38">
        <v>24</v>
      </c>
      <c r="G139" s="29">
        <v>0.453592</v>
      </c>
      <c r="H139" s="1" t="e">
        <f t="shared" si="45"/>
        <v>#REF!</v>
      </c>
      <c r="I139" s="1"/>
      <c r="J139" s="1" t="str">
        <f>Table148[[#This Row],[Short Description]]</f>
        <v>PSC</v>
      </c>
      <c r="K139" s="1" t="s">
        <v>2380</v>
      </c>
      <c r="L139" s="1" t="s">
        <v>599</v>
      </c>
      <c r="M139" s="1" t="s">
        <v>3</v>
      </c>
      <c r="N139" s="1" t="e">
        <f t="shared" si="46"/>
        <v>#REF!</v>
      </c>
      <c r="O139" s="1" t="e">
        <f t="shared" si="47"/>
        <v>#REF!</v>
      </c>
      <c r="P139" s="1" t="s">
        <v>2007</v>
      </c>
      <c r="Q139" s="1"/>
      <c r="R139" s="1"/>
      <c r="S139" s="1"/>
      <c r="T139" s="1"/>
      <c r="U139" s="6">
        <f>Table148[[#This Row],[US MSRP]]</f>
        <v>24</v>
      </c>
      <c r="V139" s="1"/>
      <c r="W139" s="1"/>
      <c r="X139" s="1"/>
      <c r="Y139" s="1"/>
      <c r="Z139" s="1" t="e">
        <f t="shared" si="48"/>
        <v>#REF!</v>
      </c>
      <c r="AA139" s="1" t="e">
        <f t="shared" si="49"/>
        <v>#REF!</v>
      </c>
      <c r="AB139" s="1" t="e">
        <f t="shared" si="50"/>
        <v>#REF!</v>
      </c>
      <c r="AC139" s="1" t="e">
        <f t="shared" si="51"/>
        <v>#REF!</v>
      </c>
      <c r="AD139" s="1" t="s">
        <v>56</v>
      </c>
      <c r="AE139" s="1" t="s">
        <v>165</v>
      </c>
      <c r="AF139" s="11" t="e">
        <f t="shared" si="52"/>
        <v>#REF!</v>
      </c>
      <c r="AG139" s="1" t="str">
        <f>Table148[[#This Row],[Manufacturer''s Category]]</f>
        <v>Desono</v>
      </c>
      <c r="AH139" s="1"/>
      <c r="AI139" s="1" t="e">
        <f t="shared" si="53"/>
        <v>#REF!</v>
      </c>
      <c r="AJ139" s="1"/>
    </row>
    <row r="140" spans="1:36" ht="41.1" customHeight="1" x14ac:dyDescent="0.3">
      <c r="A140" s="1" t="e">
        <f t="shared" si="44"/>
        <v>#REF!</v>
      </c>
      <c r="B140" s="5" t="e">
        <f t="shared" si="54"/>
        <v>#REF!</v>
      </c>
      <c r="C140" s="49" t="s">
        <v>2381</v>
      </c>
      <c r="D140" s="31" t="s">
        <v>2382</v>
      </c>
      <c r="E140" s="12" t="s">
        <v>55</v>
      </c>
      <c r="F140" s="38">
        <v>58</v>
      </c>
      <c r="G140" s="29">
        <v>0.453592</v>
      </c>
      <c r="H140" s="1" t="e">
        <f t="shared" si="45"/>
        <v>#REF!</v>
      </c>
      <c r="I140" s="1"/>
      <c r="J140" s="1" t="str">
        <f>Table148[[#This Row],[Short Description]]</f>
        <v>PST-14</v>
      </c>
      <c r="K140" s="1" t="s">
        <v>2383</v>
      </c>
      <c r="L140" s="1" t="s">
        <v>599</v>
      </c>
      <c r="M140" s="1" t="s">
        <v>3</v>
      </c>
      <c r="N140" s="1" t="e">
        <f t="shared" si="46"/>
        <v>#REF!</v>
      </c>
      <c r="O140" s="1" t="e">
        <f t="shared" si="47"/>
        <v>#REF!</v>
      </c>
      <c r="P140" s="1" t="s">
        <v>2007</v>
      </c>
      <c r="Q140" s="1"/>
      <c r="R140" s="1"/>
      <c r="S140" s="1"/>
      <c r="T140" s="1"/>
      <c r="U140" s="6">
        <f>Table148[[#This Row],[US MSRP]]</f>
        <v>58</v>
      </c>
      <c r="V140" s="1"/>
      <c r="W140" s="1"/>
      <c r="X140" s="1"/>
      <c r="Y140" s="1"/>
      <c r="Z140" s="1" t="e">
        <f t="shared" si="48"/>
        <v>#REF!</v>
      </c>
      <c r="AA140" s="1" t="e">
        <f t="shared" si="49"/>
        <v>#REF!</v>
      </c>
      <c r="AB140" s="1" t="e">
        <f t="shared" si="50"/>
        <v>#REF!</v>
      </c>
      <c r="AC140" s="1" t="e">
        <f t="shared" si="51"/>
        <v>#REF!</v>
      </c>
      <c r="AD140" s="1" t="s">
        <v>56</v>
      </c>
      <c r="AE140" s="1" t="s">
        <v>165</v>
      </c>
      <c r="AF140" s="11" t="e">
        <f t="shared" si="52"/>
        <v>#REF!</v>
      </c>
      <c r="AG140" s="1" t="str">
        <f>Table148[[#This Row],[Manufacturer''s Category]]</f>
        <v>Desono</v>
      </c>
      <c r="AH140" s="1"/>
      <c r="AI140" s="1" t="e">
        <f t="shared" si="53"/>
        <v>#REF!</v>
      </c>
      <c r="AJ140" s="1"/>
    </row>
    <row r="141" spans="1:36" ht="41.1" customHeight="1" x14ac:dyDescent="0.3">
      <c r="A141" s="1" t="e">
        <f t="shared" si="44"/>
        <v>#REF!</v>
      </c>
      <c r="B141" s="5" t="e">
        <f t="shared" si="54"/>
        <v>#REF!</v>
      </c>
      <c r="C141" s="45" t="s">
        <v>2384</v>
      </c>
      <c r="D141" s="31" t="s">
        <v>2385</v>
      </c>
      <c r="E141" s="12" t="s">
        <v>55</v>
      </c>
      <c r="F141" s="38">
        <v>200</v>
      </c>
      <c r="G141" s="3"/>
      <c r="H141" s="1" t="e">
        <f t="shared" si="45"/>
        <v>#REF!</v>
      </c>
      <c r="I141" s="1"/>
      <c r="J141" s="1" t="str">
        <f>Table148[[#This Row],[Short Description]]</f>
        <v>SPA-GHH100​</v>
      </c>
      <c r="K141" s="1" t="s">
        <v>2386</v>
      </c>
      <c r="L141" s="1" t="s">
        <v>599</v>
      </c>
      <c r="M141" s="1" t="s">
        <v>3</v>
      </c>
      <c r="N141" s="1" t="e">
        <f t="shared" si="46"/>
        <v>#REF!</v>
      </c>
      <c r="O141" s="1" t="e">
        <f t="shared" si="47"/>
        <v>#REF!</v>
      </c>
      <c r="P141" s="1" t="s">
        <v>2007</v>
      </c>
      <c r="Q141" s="1"/>
      <c r="R141" s="1"/>
      <c r="S141" s="1"/>
      <c r="T141" s="1"/>
      <c r="U141" s="6">
        <f>Table148[[#This Row],[US MSRP]]</f>
        <v>200</v>
      </c>
      <c r="V141" s="1"/>
      <c r="W141" s="1"/>
      <c r="X141" s="1"/>
      <c r="Y141" s="1"/>
      <c r="Z141" s="1" t="e">
        <f t="shared" si="48"/>
        <v>#REF!</v>
      </c>
      <c r="AA141" s="1" t="e">
        <f t="shared" si="49"/>
        <v>#REF!</v>
      </c>
      <c r="AB141" s="1" t="e">
        <f t="shared" si="50"/>
        <v>#REF!</v>
      </c>
      <c r="AC141" s="1" t="e">
        <f t="shared" si="51"/>
        <v>#REF!</v>
      </c>
      <c r="AD141" s="1" t="s">
        <v>75</v>
      </c>
      <c r="AE141" s="1" t="s">
        <v>78</v>
      </c>
      <c r="AF141" s="11" t="e">
        <f t="shared" si="52"/>
        <v>#REF!</v>
      </c>
      <c r="AG141" s="1" t="str">
        <f>Table148[[#This Row],[Manufacturer''s Category]]</f>
        <v>Desono</v>
      </c>
      <c r="AH141" s="1"/>
      <c r="AI141" s="1" t="e">
        <f t="shared" si="53"/>
        <v>#REF!</v>
      </c>
      <c r="AJ141" s="1"/>
    </row>
    <row r="142" spans="1:36" ht="41.1" customHeight="1" x14ac:dyDescent="0.3">
      <c r="A142" s="1" t="e">
        <f t="shared" si="44"/>
        <v>#REF!</v>
      </c>
      <c r="B142" s="5" t="e">
        <f t="shared" si="54"/>
        <v>#REF!</v>
      </c>
      <c r="C142" s="45" t="s">
        <v>2387</v>
      </c>
      <c r="D142" s="31" t="s">
        <v>2388</v>
      </c>
      <c r="E142" s="12" t="s">
        <v>55</v>
      </c>
      <c r="F142" s="38">
        <v>222</v>
      </c>
      <c r="G142" s="3"/>
      <c r="H142" s="1" t="e">
        <f t="shared" si="45"/>
        <v>#REF!</v>
      </c>
      <c r="I142" s="1"/>
      <c r="J142" s="1" t="str">
        <f>Table148[[#This Row],[Short Description]]</f>
        <v>SPA-GHH200​</v>
      </c>
      <c r="K142" s="1" t="s">
        <v>2389</v>
      </c>
      <c r="L142" s="1" t="s">
        <v>599</v>
      </c>
      <c r="M142" s="1" t="s">
        <v>3</v>
      </c>
      <c r="N142" s="1" t="e">
        <f t="shared" si="46"/>
        <v>#REF!</v>
      </c>
      <c r="O142" s="1" t="e">
        <f t="shared" si="47"/>
        <v>#REF!</v>
      </c>
      <c r="P142" s="1" t="s">
        <v>2007</v>
      </c>
      <c r="Q142" s="1"/>
      <c r="R142" s="1"/>
      <c r="S142" s="1"/>
      <c r="T142" s="1"/>
      <c r="U142" s="6">
        <f>Table148[[#This Row],[US MSRP]]</f>
        <v>222</v>
      </c>
      <c r="V142" s="1"/>
      <c r="W142" s="1"/>
      <c r="X142" s="1"/>
      <c r="Y142" s="1"/>
      <c r="Z142" s="1" t="e">
        <f t="shared" si="48"/>
        <v>#REF!</v>
      </c>
      <c r="AA142" s="1" t="e">
        <f t="shared" si="49"/>
        <v>#REF!</v>
      </c>
      <c r="AB142" s="1" t="e">
        <f t="shared" si="50"/>
        <v>#REF!</v>
      </c>
      <c r="AC142" s="1" t="e">
        <f t="shared" si="51"/>
        <v>#REF!</v>
      </c>
      <c r="AD142" s="1" t="s">
        <v>75</v>
      </c>
      <c r="AE142" s="1" t="s">
        <v>78</v>
      </c>
      <c r="AF142" s="11" t="e">
        <f t="shared" si="52"/>
        <v>#REF!</v>
      </c>
      <c r="AG142" s="1" t="str">
        <f>Table148[[#This Row],[Manufacturer''s Category]]</f>
        <v>Desono</v>
      </c>
      <c r="AH142" s="1"/>
      <c r="AI142" s="1" t="e">
        <f t="shared" si="53"/>
        <v>#REF!</v>
      </c>
      <c r="AJ142" s="1"/>
    </row>
    <row r="143" spans="1:36" ht="41.1" customHeight="1" x14ac:dyDescent="0.3">
      <c r="A143" s="1" t="e">
        <f t="shared" si="44"/>
        <v>#REF!</v>
      </c>
      <c r="B143" s="5" t="e">
        <f t="shared" si="54"/>
        <v>#REF!</v>
      </c>
      <c r="C143" s="45" t="s">
        <v>2390</v>
      </c>
      <c r="D143" s="31" t="s">
        <v>2391</v>
      </c>
      <c r="E143" s="12" t="s">
        <v>55</v>
      </c>
      <c r="F143" s="38">
        <v>260</v>
      </c>
      <c r="G143" s="4"/>
      <c r="H143" s="1" t="e">
        <f t="shared" si="45"/>
        <v>#REF!</v>
      </c>
      <c r="I143" s="1"/>
      <c r="J143" s="1" t="str">
        <f>Table148[[#This Row],[Short Description]]</f>
        <v>SPA-GHH400</v>
      </c>
      <c r="K143" s="1" t="s">
        <v>2392</v>
      </c>
      <c r="L143" s="1" t="s">
        <v>599</v>
      </c>
      <c r="M143" s="1" t="s">
        <v>3</v>
      </c>
      <c r="N143" s="1" t="e">
        <f t="shared" si="46"/>
        <v>#REF!</v>
      </c>
      <c r="O143" s="1" t="e">
        <f t="shared" si="47"/>
        <v>#REF!</v>
      </c>
      <c r="P143" s="1" t="s">
        <v>2007</v>
      </c>
      <c r="Q143" s="1"/>
      <c r="R143" s="1"/>
      <c r="S143" s="1"/>
      <c r="T143" s="1"/>
      <c r="U143" s="6">
        <f>Table148[[#This Row],[US MSRP]]</f>
        <v>260</v>
      </c>
      <c r="V143" s="1"/>
      <c r="W143" s="1"/>
      <c r="X143" s="1"/>
      <c r="Y143" s="1"/>
      <c r="Z143" s="1" t="e">
        <f t="shared" si="48"/>
        <v>#REF!</v>
      </c>
      <c r="AA143" s="1" t="e">
        <f t="shared" si="49"/>
        <v>#REF!</v>
      </c>
      <c r="AB143" s="1" t="e">
        <f t="shared" si="50"/>
        <v>#REF!</v>
      </c>
      <c r="AC143" s="1" t="e">
        <f t="shared" si="51"/>
        <v>#REF!</v>
      </c>
      <c r="AD143" s="1" t="s">
        <v>75</v>
      </c>
      <c r="AE143" s="1" t="s">
        <v>78</v>
      </c>
      <c r="AF143" s="11" t="e">
        <f t="shared" si="52"/>
        <v>#REF!</v>
      </c>
      <c r="AG143" s="1" t="str">
        <f>Table148[[#This Row],[Manufacturer''s Category]]</f>
        <v>Desono</v>
      </c>
      <c r="AH143" s="1"/>
      <c r="AI143" s="1" t="e">
        <f t="shared" si="53"/>
        <v>#REF!</v>
      </c>
      <c r="AJ143" s="1"/>
    </row>
    <row r="144" spans="1:36" ht="41.1" customHeight="1" x14ac:dyDescent="0.3">
      <c r="A144" s="1" t="e">
        <f t="shared" si="44"/>
        <v>#REF!</v>
      </c>
      <c r="B144" s="5" t="e">
        <f t="shared" si="54"/>
        <v>#REF!</v>
      </c>
      <c r="C144" s="45" t="s">
        <v>2393</v>
      </c>
      <c r="D144" s="31" t="s">
        <v>2394</v>
      </c>
      <c r="E144" s="12" t="s">
        <v>55</v>
      </c>
      <c r="F144" s="38">
        <v>280</v>
      </c>
      <c r="G144" s="4"/>
      <c r="H144" s="1" t="e">
        <f t="shared" si="45"/>
        <v>#REF!</v>
      </c>
      <c r="I144" s="1"/>
      <c r="J144" s="1" t="str">
        <f>Table148[[#This Row],[Short Description]]</f>
        <v>SPA-GHH500</v>
      </c>
      <c r="K144" s="1" t="s">
        <v>2395</v>
      </c>
      <c r="L144" s="1" t="s">
        <v>599</v>
      </c>
      <c r="M144" s="1" t="s">
        <v>3</v>
      </c>
      <c r="N144" s="1" t="e">
        <f t="shared" si="46"/>
        <v>#REF!</v>
      </c>
      <c r="O144" s="1" t="e">
        <f t="shared" si="47"/>
        <v>#REF!</v>
      </c>
      <c r="P144" s="1" t="s">
        <v>2007</v>
      </c>
      <c r="Q144" s="1"/>
      <c r="R144" s="1"/>
      <c r="S144" s="1"/>
      <c r="T144" s="1"/>
      <c r="U144" s="6">
        <f>Table148[[#This Row],[US MSRP]]</f>
        <v>280</v>
      </c>
      <c r="V144" s="1"/>
      <c r="W144" s="1"/>
      <c r="X144" s="1"/>
      <c r="Y144" s="1"/>
      <c r="Z144" s="1" t="e">
        <f t="shared" si="48"/>
        <v>#REF!</v>
      </c>
      <c r="AA144" s="1" t="e">
        <f t="shared" si="49"/>
        <v>#REF!</v>
      </c>
      <c r="AB144" s="1" t="e">
        <f t="shared" si="50"/>
        <v>#REF!</v>
      </c>
      <c r="AC144" s="1" t="e">
        <f t="shared" si="51"/>
        <v>#REF!</v>
      </c>
      <c r="AD144" s="1" t="s">
        <v>75</v>
      </c>
      <c r="AE144" s="1" t="s">
        <v>78</v>
      </c>
      <c r="AF144" s="11" t="e">
        <f t="shared" si="52"/>
        <v>#REF!</v>
      </c>
      <c r="AG144" s="1" t="str">
        <f>Table148[[#This Row],[Manufacturer''s Category]]</f>
        <v>Desono</v>
      </c>
      <c r="AH144" s="1"/>
      <c r="AI144" s="1" t="e">
        <f t="shared" si="53"/>
        <v>#REF!</v>
      </c>
      <c r="AJ144" s="1"/>
    </row>
    <row r="145" spans="1:36" ht="41.1" customHeight="1" x14ac:dyDescent="0.3">
      <c r="A145" s="1" t="e">
        <f t="shared" si="44"/>
        <v>#REF!</v>
      </c>
      <c r="B145" s="5" t="e">
        <f t="shared" si="54"/>
        <v>#REF!</v>
      </c>
      <c r="C145" s="45" t="s">
        <v>2396</v>
      </c>
      <c r="D145" s="31" t="s">
        <v>2397</v>
      </c>
      <c r="E145" s="12" t="s">
        <v>55</v>
      </c>
      <c r="F145" s="38">
        <v>300</v>
      </c>
      <c r="G145" s="4"/>
      <c r="H145" s="1" t="e">
        <f t="shared" si="45"/>
        <v>#REF!</v>
      </c>
      <c r="I145" s="1"/>
      <c r="J145" s="1" t="str">
        <f>Table148[[#This Row],[Short Description]]</f>
        <v>SPA-GHH600</v>
      </c>
      <c r="K145" s="1" t="s">
        <v>2398</v>
      </c>
      <c r="L145" s="1" t="s">
        <v>599</v>
      </c>
      <c r="M145" s="1" t="s">
        <v>3</v>
      </c>
      <c r="N145" s="1" t="e">
        <f t="shared" si="46"/>
        <v>#REF!</v>
      </c>
      <c r="O145" s="1" t="e">
        <f t="shared" si="47"/>
        <v>#REF!</v>
      </c>
      <c r="P145" s="1" t="s">
        <v>2007</v>
      </c>
      <c r="Q145" s="1"/>
      <c r="R145" s="1"/>
      <c r="S145" s="1"/>
      <c r="T145" s="1"/>
      <c r="U145" s="6">
        <f>Table148[[#This Row],[US MSRP]]</f>
        <v>300</v>
      </c>
      <c r="V145" s="1"/>
      <c r="W145" s="1"/>
      <c r="X145" s="1"/>
      <c r="Y145" s="1"/>
      <c r="Z145" s="1" t="e">
        <f t="shared" si="48"/>
        <v>#REF!</v>
      </c>
      <c r="AA145" s="1" t="e">
        <f t="shared" si="49"/>
        <v>#REF!</v>
      </c>
      <c r="AB145" s="1" t="e">
        <f t="shared" si="50"/>
        <v>#REF!</v>
      </c>
      <c r="AC145" s="1" t="e">
        <f t="shared" si="51"/>
        <v>#REF!</v>
      </c>
      <c r="AD145" s="1" t="s">
        <v>75</v>
      </c>
      <c r="AE145" s="1" t="s">
        <v>78</v>
      </c>
      <c r="AF145" s="11" t="e">
        <f t="shared" si="52"/>
        <v>#REF!</v>
      </c>
      <c r="AG145" s="1" t="str">
        <f>Table148[[#This Row],[Manufacturer''s Category]]</f>
        <v>Desono</v>
      </c>
      <c r="AH145" s="1"/>
      <c r="AI145" s="1" t="e">
        <f t="shared" si="53"/>
        <v>#REF!</v>
      </c>
      <c r="AJ145" s="1"/>
    </row>
    <row r="146" spans="1:36" ht="41.1" customHeight="1" x14ac:dyDescent="0.3">
      <c r="A146" s="1" t="e">
        <f t="shared" si="44"/>
        <v>#REF!</v>
      </c>
      <c r="B146" s="5" t="e">
        <f t="shared" si="54"/>
        <v>#REF!</v>
      </c>
      <c r="C146" s="45" t="s">
        <v>2399</v>
      </c>
      <c r="D146" s="31" t="s">
        <v>2400</v>
      </c>
      <c r="E146" s="12" t="s">
        <v>55</v>
      </c>
      <c r="F146" s="38">
        <v>132</v>
      </c>
      <c r="G146" s="3"/>
      <c r="H146" s="1" t="e">
        <f t="shared" si="45"/>
        <v>#REF!</v>
      </c>
      <c r="I146" s="1"/>
      <c r="J146" s="1" t="str">
        <f>Table148[[#This Row],[Short Description]]</f>
        <v>SPA-GRB100​</v>
      </c>
      <c r="K146" s="1" t="s">
        <v>2401</v>
      </c>
      <c r="L146" s="1" t="s">
        <v>599</v>
      </c>
      <c r="M146" s="1" t="s">
        <v>3</v>
      </c>
      <c r="N146" s="1" t="e">
        <f t="shared" si="46"/>
        <v>#REF!</v>
      </c>
      <c r="O146" s="1" t="e">
        <f t="shared" si="47"/>
        <v>#REF!</v>
      </c>
      <c r="P146" s="1" t="s">
        <v>2007</v>
      </c>
      <c r="Q146" s="1"/>
      <c r="R146" s="1"/>
      <c r="S146" s="1"/>
      <c r="T146" s="1"/>
      <c r="U146" s="6">
        <f>Table148[[#This Row],[US MSRP]]</f>
        <v>132</v>
      </c>
      <c r="V146" s="1"/>
      <c r="W146" s="1"/>
      <c r="X146" s="1"/>
      <c r="Y146" s="1"/>
      <c r="Z146" s="1" t="e">
        <f t="shared" si="48"/>
        <v>#REF!</v>
      </c>
      <c r="AA146" s="1" t="e">
        <f t="shared" si="49"/>
        <v>#REF!</v>
      </c>
      <c r="AB146" s="1" t="e">
        <f t="shared" si="50"/>
        <v>#REF!</v>
      </c>
      <c r="AC146" s="1" t="e">
        <f t="shared" si="51"/>
        <v>#REF!</v>
      </c>
      <c r="AD146" s="1" t="s">
        <v>75</v>
      </c>
      <c r="AE146" s="1" t="s">
        <v>78</v>
      </c>
      <c r="AF146" s="11" t="e">
        <f t="shared" si="52"/>
        <v>#REF!</v>
      </c>
      <c r="AG146" s="1" t="str">
        <f>Table148[[#This Row],[Manufacturer''s Category]]</f>
        <v>Desono</v>
      </c>
      <c r="AH146" s="1"/>
      <c r="AI146" s="1" t="e">
        <f t="shared" si="53"/>
        <v>#REF!</v>
      </c>
      <c r="AJ146" s="1"/>
    </row>
    <row r="147" spans="1:36" ht="41.1" customHeight="1" x14ac:dyDescent="0.3">
      <c r="A147" s="1" t="e">
        <f t="shared" si="44"/>
        <v>#REF!</v>
      </c>
      <c r="B147" s="5" t="e">
        <f t="shared" si="54"/>
        <v>#REF!</v>
      </c>
      <c r="C147" s="45" t="s">
        <v>2402</v>
      </c>
      <c r="D147" s="31" t="s">
        <v>2403</v>
      </c>
      <c r="E147" s="12" t="s">
        <v>55</v>
      </c>
      <c r="F147" s="38">
        <v>144</v>
      </c>
      <c r="G147" s="3"/>
      <c r="H147" s="1" t="e">
        <f t="shared" si="45"/>
        <v>#REF!</v>
      </c>
      <c r="I147" s="1"/>
      <c r="J147" s="1" t="str">
        <f>Table148[[#This Row],[Short Description]]</f>
        <v>SPA-GRB200​</v>
      </c>
      <c r="K147" s="1" t="s">
        <v>2404</v>
      </c>
      <c r="L147" s="1" t="s">
        <v>599</v>
      </c>
      <c r="M147" s="1" t="s">
        <v>3</v>
      </c>
      <c r="N147" s="1" t="e">
        <f t="shared" si="46"/>
        <v>#REF!</v>
      </c>
      <c r="O147" s="1" t="e">
        <f t="shared" si="47"/>
        <v>#REF!</v>
      </c>
      <c r="P147" s="1" t="s">
        <v>2007</v>
      </c>
      <c r="Q147" s="1"/>
      <c r="R147" s="1"/>
      <c r="S147" s="1"/>
      <c r="T147" s="1"/>
      <c r="U147" s="6">
        <f>Table148[[#This Row],[US MSRP]]</f>
        <v>144</v>
      </c>
      <c r="V147" s="1"/>
      <c r="W147" s="1"/>
      <c r="X147" s="1"/>
      <c r="Y147" s="1"/>
      <c r="Z147" s="1" t="e">
        <f t="shared" si="48"/>
        <v>#REF!</v>
      </c>
      <c r="AA147" s="1" t="e">
        <f t="shared" si="49"/>
        <v>#REF!</v>
      </c>
      <c r="AB147" s="1" t="e">
        <f t="shared" si="50"/>
        <v>#REF!</v>
      </c>
      <c r="AC147" s="1" t="e">
        <f t="shared" si="51"/>
        <v>#REF!</v>
      </c>
      <c r="AD147" s="1" t="s">
        <v>75</v>
      </c>
      <c r="AE147" s="1" t="s">
        <v>78</v>
      </c>
      <c r="AF147" s="11" t="e">
        <f t="shared" si="52"/>
        <v>#REF!</v>
      </c>
      <c r="AG147" s="1" t="str">
        <f>Table148[[#This Row],[Manufacturer''s Category]]</f>
        <v>Desono</v>
      </c>
      <c r="AH147" s="1"/>
      <c r="AI147" s="1" t="e">
        <f t="shared" si="53"/>
        <v>#REF!</v>
      </c>
      <c r="AJ147" s="1"/>
    </row>
    <row r="148" spans="1:36" ht="41.1" customHeight="1" x14ac:dyDescent="0.3">
      <c r="A148" s="1" t="e">
        <f t="shared" si="44"/>
        <v>#REF!</v>
      </c>
      <c r="B148" s="5" t="e">
        <f t="shared" si="54"/>
        <v>#REF!</v>
      </c>
      <c r="C148" s="45" t="s">
        <v>2405</v>
      </c>
      <c r="D148" s="31" t="s">
        <v>2406</v>
      </c>
      <c r="E148" s="12" t="s">
        <v>55</v>
      </c>
      <c r="F148" s="38">
        <v>154</v>
      </c>
      <c r="G148" s="4"/>
      <c r="H148" s="1" t="e">
        <f t="shared" si="45"/>
        <v>#REF!</v>
      </c>
      <c r="I148" s="1"/>
      <c r="J148" s="1" t="str">
        <f>Table148[[#This Row],[Short Description]]</f>
        <v>SPA-GRB400</v>
      </c>
      <c r="K148" s="1" t="s">
        <v>2407</v>
      </c>
      <c r="L148" s="1" t="s">
        <v>599</v>
      </c>
      <c r="M148" s="1" t="s">
        <v>3</v>
      </c>
      <c r="N148" s="1" t="e">
        <f t="shared" si="46"/>
        <v>#REF!</v>
      </c>
      <c r="O148" s="1" t="e">
        <f t="shared" si="47"/>
        <v>#REF!</v>
      </c>
      <c r="P148" s="1" t="s">
        <v>2007</v>
      </c>
      <c r="Q148" s="1"/>
      <c r="R148" s="1"/>
      <c r="S148" s="1"/>
      <c r="T148" s="1"/>
      <c r="U148" s="6">
        <f>Table148[[#This Row],[US MSRP]]</f>
        <v>154</v>
      </c>
      <c r="V148" s="1"/>
      <c r="W148" s="1"/>
      <c r="X148" s="1"/>
      <c r="Y148" s="1"/>
      <c r="Z148" s="1" t="e">
        <f t="shared" si="48"/>
        <v>#REF!</v>
      </c>
      <c r="AA148" s="1" t="e">
        <f t="shared" si="49"/>
        <v>#REF!</v>
      </c>
      <c r="AB148" s="1" t="e">
        <f t="shared" si="50"/>
        <v>#REF!</v>
      </c>
      <c r="AC148" s="1" t="e">
        <f t="shared" si="51"/>
        <v>#REF!</v>
      </c>
      <c r="AD148" s="1" t="s">
        <v>75</v>
      </c>
      <c r="AE148" s="1" t="s">
        <v>78</v>
      </c>
      <c r="AF148" s="11" t="e">
        <f t="shared" si="52"/>
        <v>#REF!</v>
      </c>
      <c r="AG148" s="1" t="str">
        <f>Table148[[#This Row],[Manufacturer''s Category]]</f>
        <v>Desono</v>
      </c>
      <c r="AH148" s="1"/>
      <c r="AI148" s="1" t="e">
        <f t="shared" si="53"/>
        <v>#REF!</v>
      </c>
      <c r="AJ148" s="1"/>
    </row>
    <row r="149" spans="1:36" ht="41.1" customHeight="1" x14ac:dyDescent="0.3">
      <c r="A149" s="1" t="e">
        <f t="shared" si="44"/>
        <v>#REF!</v>
      </c>
      <c r="B149" s="5" t="e">
        <f t="shared" si="54"/>
        <v>#REF!</v>
      </c>
      <c r="C149" s="45" t="s">
        <v>2408</v>
      </c>
      <c r="D149" s="31" t="s">
        <v>2409</v>
      </c>
      <c r="E149" s="12" t="s">
        <v>55</v>
      </c>
      <c r="F149" s="38">
        <v>166</v>
      </c>
      <c r="G149" s="4"/>
      <c r="H149" s="1" t="e">
        <f t="shared" si="45"/>
        <v>#REF!</v>
      </c>
      <c r="I149" s="1"/>
      <c r="J149" s="1" t="str">
        <f>Table148[[#This Row],[Short Description]]</f>
        <v>SPA-GRB500</v>
      </c>
      <c r="K149" s="1" t="s">
        <v>2410</v>
      </c>
      <c r="L149" s="1" t="s">
        <v>599</v>
      </c>
      <c r="M149" s="1" t="s">
        <v>3</v>
      </c>
      <c r="N149" s="1" t="e">
        <f t="shared" si="46"/>
        <v>#REF!</v>
      </c>
      <c r="O149" s="1" t="e">
        <f t="shared" si="47"/>
        <v>#REF!</v>
      </c>
      <c r="P149" s="1" t="s">
        <v>2007</v>
      </c>
      <c r="Q149" s="1"/>
      <c r="R149" s="1"/>
      <c r="S149" s="1"/>
      <c r="T149" s="1"/>
      <c r="U149" s="6">
        <f>Table148[[#This Row],[US MSRP]]</f>
        <v>166</v>
      </c>
      <c r="V149" s="1"/>
      <c r="W149" s="1"/>
      <c r="X149" s="1"/>
      <c r="Y149" s="1"/>
      <c r="Z149" s="1" t="e">
        <f t="shared" si="48"/>
        <v>#REF!</v>
      </c>
      <c r="AA149" s="1" t="e">
        <f t="shared" si="49"/>
        <v>#REF!</v>
      </c>
      <c r="AB149" s="1" t="e">
        <f t="shared" si="50"/>
        <v>#REF!</v>
      </c>
      <c r="AC149" s="1" t="e">
        <f t="shared" si="51"/>
        <v>#REF!</v>
      </c>
      <c r="AD149" s="1" t="s">
        <v>75</v>
      </c>
      <c r="AE149" s="1" t="s">
        <v>78</v>
      </c>
      <c r="AF149" s="11" t="e">
        <f t="shared" si="52"/>
        <v>#REF!</v>
      </c>
      <c r="AG149" s="1" t="str">
        <f>Table148[[#This Row],[Manufacturer''s Category]]</f>
        <v>Desono</v>
      </c>
      <c r="AH149" s="1"/>
      <c r="AI149" s="1" t="e">
        <f t="shared" si="53"/>
        <v>#REF!</v>
      </c>
      <c r="AJ149" s="1"/>
    </row>
    <row r="150" spans="1:36" ht="41.1" customHeight="1" x14ac:dyDescent="0.3">
      <c r="A150" s="1" t="e">
        <f t="shared" si="44"/>
        <v>#REF!</v>
      </c>
      <c r="B150" s="5" t="e">
        <f t="shared" si="54"/>
        <v>#REF!</v>
      </c>
      <c r="C150" s="45" t="s">
        <v>2411</v>
      </c>
      <c r="D150" s="31" t="s">
        <v>2412</v>
      </c>
      <c r="E150" s="12" t="s">
        <v>55</v>
      </c>
      <c r="F150" s="38">
        <v>188</v>
      </c>
      <c r="G150" s="4"/>
      <c r="H150" s="1" t="e">
        <f t="shared" si="45"/>
        <v>#REF!</v>
      </c>
      <c r="I150" s="1"/>
      <c r="J150" s="1" t="str">
        <f>Table148[[#This Row],[Short Description]]</f>
        <v>SPA-GRB600</v>
      </c>
      <c r="K150" s="1" t="s">
        <v>2413</v>
      </c>
      <c r="L150" s="1" t="s">
        <v>599</v>
      </c>
      <c r="M150" s="1" t="s">
        <v>3</v>
      </c>
      <c r="N150" s="1" t="e">
        <f t="shared" si="46"/>
        <v>#REF!</v>
      </c>
      <c r="O150" s="1" t="e">
        <f t="shared" si="47"/>
        <v>#REF!</v>
      </c>
      <c r="P150" s="1" t="s">
        <v>2007</v>
      </c>
      <c r="Q150" s="1"/>
      <c r="R150" s="1"/>
      <c r="S150" s="1"/>
      <c r="T150" s="1"/>
      <c r="U150" s="6">
        <f>Table148[[#This Row],[US MSRP]]</f>
        <v>188</v>
      </c>
      <c r="V150" s="1"/>
      <c r="W150" s="1"/>
      <c r="X150" s="1"/>
      <c r="Y150" s="1"/>
      <c r="Z150" s="1" t="e">
        <f t="shared" si="48"/>
        <v>#REF!</v>
      </c>
      <c r="AA150" s="1" t="e">
        <f t="shared" si="49"/>
        <v>#REF!</v>
      </c>
      <c r="AB150" s="1" t="e">
        <f t="shared" si="50"/>
        <v>#REF!</v>
      </c>
      <c r="AC150" s="1" t="e">
        <f t="shared" si="51"/>
        <v>#REF!</v>
      </c>
      <c r="AD150" s="1" t="s">
        <v>75</v>
      </c>
      <c r="AE150" s="1" t="s">
        <v>78</v>
      </c>
      <c r="AF150" s="11" t="e">
        <f t="shared" si="52"/>
        <v>#REF!</v>
      </c>
      <c r="AG150" s="1" t="str">
        <f>Table148[[#This Row],[Manufacturer''s Category]]</f>
        <v>Desono</v>
      </c>
      <c r="AH150" s="1"/>
      <c r="AI150" s="1" t="e">
        <f t="shared" si="53"/>
        <v>#REF!</v>
      </c>
      <c r="AJ150" s="1"/>
    </row>
    <row r="151" spans="1:36" ht="41.1" customHeight="1" x14ac:dyDescent="0.3">
      <c r="A151" s="1" t="e">
        <f t="shared" si="44"/>
        <v>#REF!</v>
      </c>
      <c r="B151" s="5" t="e">
        <f t="shared" si="54"/>
        <v>#REF!</v>
      </c>
      <c r="C151" s="45" t="s">
        <v>3107</v>
      </c>
      <c r="D151" s="31" t="s">
        <v>597</v>
      </c>
      <c r="E151" s="12" t="s">
        <v>55</v>
      </c>
      <c r="F151" s="38">
        <v>485</v>
      </c>
      <c r="G151" s="3"/>
      <c r="H151" s="1" t="e">
        <f t="shared" si="45"/>
        <v>#REF!</v>
      </c>
      <c r="I151" s="1"/>
      <c r="J151" s="1" t="str">
        <f>Table148[[#This Row],[Short Description]]</f>
        <v xml:space="preserve">SPA-GSQ100 </v>
      </c>
      <c r="K151" s="1" t="s">
        <v>598</v>
      </c>
      <c r="L151" s="1" t="s">
        <v>599</v>
      </c>
      <c r="M151" s="1" t="s">
        <v>3</v>
      </c>
      <c r="N151" s="1" t="e">
        <f t="shared" si="46"/>
        <v>#REF!</v>
      </c>
      <c r="O151" s="1" t="e">
        <f t="shared" si="47"/>
        <v>#REF!</v>
      </c>
      <c r="P151" s="1" t="s">
        <v>394</v>
      </c>
      <c r="Q151" s="1"/>
      <c r="R151" s="1"/>
      <c r="S151" s="1"/>
      <c r="T151" s="1"/>
      <c r="U151" s="6">
        <f>Table148[[#This Row],[US MSRP]]</f>
        <v>485</v>
      </c>
      <c r="V151" s="1"/>
      <c r="W151" s="1"/>
      <c r="X151" s="1"/>
      <c r="Y151" s="1"/>
      <c r="Z151" s="1" t="e">
        <f t="shared" si="48"/>
        <v>#REF!</v>
      </c>
      <c r="AA151" s="1" t="e">
        <f t="shared" si="49"/>
        <v>#REF!</v>
      </c>
      <c r="AB151" s="1" t="e">
        <f t="shared" si="50"/>
        <v>#REF!</v>
      </c>
      <c r="AC151" s="1" t="e">
        <f t="shared" si="51"/>
        <v>#REF!</v>
      </c>
      <c r="AD151" s="1" t="s">
        <v>75</v>
      </c>
      <c r="AE151" s="1" t="s">
        <v>78</v>
      </c>
      <c r="AF151" s="11" t="e">
        <f t="shared" si="52"/>
        <v>#REF!</v>
      </c>
      <c r="AG151" s="1" t="str">
        <f>Table148[[#This Row],[Manufacturer''s Category]]</f>
        <v>Biamp</v>
      </c>
      <c r="AH151" s="1"/>
      <c r="AI151" s="1" t="e">
        <f t="shared" si="53"/>
        <v>#REF!</v>
      </c>
      <c r="AJ151" s="1"/>
    </row>
    <row r="152" spans="1:36" ht="41.1" customHeight="1" x14ac:dyDescent="0.3">
      <c r="A152" s="1" t="e">
        <f t="shared" ref="A152:A168" si="55">Company</f>
        <v>#REF!</v>
      </c>
      <c r="B152" s="5" t="e">
        <f t="shared" si="54"/>
        <v>#REF!</v>
      </c>
      <c r="C152" s="45" t="s">
        <v>2414</v>
      </c>
      <c r="D152" s="31" t="s">
        <v>2415</v>
      </c>
      <c r="E152" s="12" t="s">
        <v>55</v>
      </c>
      <c r="F152" s="38">
        <v>188</v>
      </c>
      <c r="G152" s="3"/>
      <c r="H152" s="1" t="e">
        <f t="shared" ref="H152:H168" si="56">WeightUOM</f>
        <v>#REF!</v>
      </c>
      <c r="I152" s="1"/>
      <c r="J152" s="1" t="str">
        <f>Table148[[#This Row],[Short Description]]</f>
        <v>SPA-NC100​</v>
      </c>
      <c r="K152" s="1" t="s">
        <v>2416</v>
      </c>
      <c r="L152" s="1" t="s">
        <v>599</v>
      </c>
      <c r="M152" s="1" t="s">
        <v>3</v>
      </c>
      <c r="N152" s="1" t="e">
        <f t="shared" ref="N152:N168" si="57">NotForSale</f>
        <v>#REF!</v>
      </c>
      <c r="O152" s="1" t="e">
        <f t="shared" ref="O152:O168" si="58">ItemStatus</f>
        <v>#REF!</v>
      </c>
      <c r="P152" s="1" t="s">
        <v>2007</v>
      </c>
      <c r="Q152" s="1"/>
      <c r="R152" s="1"/>
      <c r="S152" s="1"/>
      <c r="T152" s="1"/>
      <c r="U152" s="6">
        <f>Table148[[#This Row],[US MSRP]]</f>
        <v>188</v>
      </c>
      <c r="V152" s="1"/>
      <c r="W152" s="1"/>
      <c r="X152" s="1"/>
      <c r="Y152" s="1"/>
      <c r="Z152" s="1" t="e">
        <f t="shared" ref="Z152:Z168" si="59">FOB</f>
        <v>#REF!</v>
      </c>
      <c r="AA152" s="1" t="e">
        <f t="shared" ref="AA152:AA168" si="60">Freight</f>
        <v>#REF!</v>
      </c>
      <c r="AB152" s="1" t="e">
        <f t="shared" ref="AB152:AB168" si="61">DropShip</f>
        <v>#REF!</v>
      </c>
      <c r="AC152" s="1" t="e">
        <f t="shared" ref="AC152:AC168" si="62">EnergyStar</f>
        <v>#REF!</v>
      </c>
      <c r="AD152" s="1" t="s">
        <v>75</v>
      </c>
      <c r="AE152" s="1" t="s">
        <v>78</v>
      </c>
      <c r="AF152" s="11" t="e">
        <f t="shared" ref="AF152:AF168" si="63">URL</f>
        <v>#REF!</v>
      </c>
      <c r="AG152" s="1" t="str">
        <f>Table148[[#This Row],[Manufacturer''s Category]]</f>
        <v>Desono</v>
      </c>
      <c r="AH152" s="1"/>
      <c r="AI152" s="1" t="e">
        <f t="shared" ref="AI152:AI168" si="64">InfoComm_Number</f>
        <v>#REF!</v>
      </c>
      <c r="AJ152" s="1"/>
    </row>
    <row r="153" spans="1:36" ht="41.1" customHeight="1" x14ac:dyDescent="0.3">
      <c r="A153" s="1" t="e">
        <f t="shared" si="55"/>
        <v>#REF!</v>
      </c>
      <c r="B153" s="5" t="e">
        <f t="shared" si="54"/>
        <v>#REF!</v>
      </c>
      <c r="C153" s="45" t="s">
        <v>2417</v>
      </c>
      <c r="D153" s="31" t="s">
        <v>2418</v>
      </c>
      <c r="E153" s="12" t="s">
        <v>55</v>
      </c>
      <c r="F153" s="38">
        <v>200</v>
      </c>
      <c r="G153" s="3"/>
      <c r="H153" s="1" t="e">
        <f t="shared" si="56"/>
        <v>#REF!</v>
      </c>
      <c r="I153" s="1"/>
      <c r="J153" s="1" t="str">
        <f>Table148[[#This Row],[Short Description]]</f>
        <v>SPA-NC200​</v>
      </c>
      <c r="K153" s="1" t="s">
        <v>2419</v>
      </c>
      <c r="L153" s="1" t="s">
        <v>599</v>
      </c>
      <c r="M153" s="1" t="s">
        <v>3</v>
      </c>
      <c r="N153" s="1" t="e">
        <f t="shared" si="57"/>
        <v>#REF!</v>
      </c>
      <c r="O153" s="1" t="e">
        <f t="shared" si="58"/>
        <v>#REF!</v>
      </c>
      <c r="P153" s="1" t="s">
        <v>2007</v>
      </c>
      <c r="Q153" s="1"/>
      <c r="R153" s="1"/>
      <c r="S153" s="1"/>
      <c r="T153" s="1"/>
      <c r="U153" s="6">
        <f>Table148[[#This Row],[US MSRP]]</f>
        <v>200</v>
      </c>
      <c r="V153" s="1"/>
      <c r="W153" s="1"/>
      <c r="X153" s="1"/>
      <c r="Y153" s="1"/>
      <c r="Z153" s="1" t="e">
        <f t="shared" si="59"/>
        <v>#REF!</v>
      </c>
      <c r="AA153" s="1" t="e">
        <f t="shared" si="60"/>
        <v>#REF!</v>
      </c>
      <c r="AB153" s="1" t="e">
        <f t="shared" si="61"/>
        <v>#REF!</v>
      </c>
      <c r="AC153" s="1" t="e">
        <f t="shared" si="62"/>
        <v>#REF!</v>
      </c>
      <c r="AD153" s="1" t="s">
        <v>75</v>
      </c>
      <c r="AE153" s="1" t="s">
        <v>78</v>
      </c>
      <c r="AF153" s="11" t="e">
        <f t="shared" si="63"/>
        <v>#REF!</v>
      </c>
      <c r="AG153" s="1" t="str">
        <f>Table148[[#This Row],[Manufacturer''s Category]]</f>
        <v>Desono</v>
      </c>
      <c r="AH153" s="1"/>
      <c r="AI153" s="1" t="e">
        <f t="shared" si="64"/>
        <v>#REF!</v>
      </c>
      <c r="AJ153" s="1"/>
    </row>
    <row r="154" spans="1:36" ht="41.1" customHeight="1" x14ac:dyDescent="0.3">
      <c r="A154" s="1" t="e">
        <f t="shared" si="55"/>
        <v>#REF!</v>
      </c>
      <c r="B154" s="5" t="e">
        <f t="shared" si="54"/>
        <v>#REF!</v>
      </c>
      <c r="C154" s="45" t="s">
        <v>2420</v>
      </c>
      <c r="D154" s="31" t="s">
        <v>2421</v>
      </c>
      <c r="E154" s="12" t="s">
        <v>55</v>
      </c>
      <c r="F154" s="38">
        <v>194</v>
      </c>
      <c r="G154" s="4"/>
      <c r="H154" s="1" t="e">
        <f t="shared" si="56"/>
        <v>#REF!</v>
      </c>
      <c r="I154" s="1"/>
      <c r="J154" s="1" t="str">
        <f>Table148[[#This Row],[Short Description]]</f>
        <v>SPA-NC300</v>
      </c>
      <c r="K154" s="1" t="s">
        <v>2422</v>
      </c>
      <c r="L154" s="1" t="s">
        <v>599</v>
      </c>
      <c r="M154" s="1" t="s">
        <v>3</v>
      </c>
      <c r="N154" s="1" t="e">
        <f t="shared" si="57"/>
        <v>#REF!</v>
      </c>
      <c r="O154" s="1" t="e">
        <f t="shared" si="58"/>
        <v>#REF!</v>
      </c>
      <c r="P154" s="1" t="s">
        <v>2007</v>
      </c>
      <c r="Q154" s="1"/>
      <c r="R154" s="1"/>
      <c r="S154" s="1"/>
      <c r="T154" s="1"/>
      <c r="U154" s="6">
        <f>Table148[[#This Row],[US MSRP]]</f>
        <v>194</v>
      </c>
      <c r="V154" s="1"/>
      <c r="W154" s="1"/>
      <c r="X154" s="1"/>
      <c r="Y154" s="1"/>
      <c r="Z154" s="1" t="e">
        <f t="shared" si="59"/>
        <v>#REF!</v>
      </c>
      <c r="AA154" s="1" t="e">
        <f t="shared" si="60"/>
        <v>#REF!</v>
      </c>
      <c r="AB154" s="1" t="e">
        <f t="shared" si="61"/>
        <v>#REF!</v>
      </c>
      <c r="AC154" s="1" t="e">
        <f t="shared" si="62"/>
        <v>#REF!</v>
      </c>
      <c r="AD154" s="1" t="s">
        <v>75</v>
      </c>
      <c r="AE154" s="1" t="s">
        <v>78</v>
      </c>
      <c r="AF154" s="11" t="e">
        <f t="shared" si="63"/>
        <v>#REF!</v>
      </c>
      <c r="AG154" s="1" t="str">
        <f>Table148[[#This Row],[Manufacturer''s Category]]</f>
        <v>Desono</v>
      </c>
      <c r="AH154" s="1"/>
      <c r="AI154" s="1" t="e">
        <f t="shared" si="64"/>
        <v>#REF!</v>
      </c>
      <c r="AJ154" s="1"/>
    </row>
    <row r="155" spans="1:36" ht="41.1" customHeight="1" x14ac:dyDescent="0.3">
      <c r="A155" s="1" t="e">
        <f t="shared" si="55"/>
        <v>#REF!</v>
      </c>
      <c r="B155" s="5" t="e">
        <f t="shared" si="54"/>
        <v>#REF!</v>
      </c>
      <c r="C155" s="45" t="s">
        <v>2423</v>
      </c>
      <c r="D155" s="31" t="s">
        <v>2424</v>
      </c>
      <c r="E155" s="12" t="s">
        <v>55</v>
      </c>
      <c r="F155" s="38">
        <v>216</v>
      </c>
      <c r="G155" s="4"/>
      <c r="H155" s="1" t="e">
        <f t="shared" si="56"/>
        <v>#REF!</v>
      </c>
      <c r="I155" s="1"/>
      <c r="J155" s="1" t="str">
        <f>Table148[[#This Row],[Short Description]]</f>
        <v>SPA-NC400</v>
      </c>
      <c r="K155" s="1" t="s">
        <v>2425</v>
      </c>
      <c r="L155" s="1" t="s">
        <v>599</v>
      </c>
      <c r="M155" s="1" t="s">
        <v>3</v>
      </c>
      <c r="N155" s="1" t="e">
        <f t="shared" si="57"/>
        <v>#REF!</v>
      </c>
      <c r="O155" s="1" t="e">
        <f t="shared" si="58"/>
        <v>#REF!</v>
      </c>
      <c r="P155" s="1" t="s">
        <v>2007</v>
      </c>
      <c r="Q155" s="1"/>
      <c r="R155" s="1"/>
      <c r="S155" s="1"/>
      <c r="T155" s="1"/>
      <c r="U155" s="6">
        <f>Table148[[#This Row],[US MSRP]]</f>
        <v>216</v>
      </c>
      <c r="V155" s="1"/>
      <c r="W155" s="1"/>
      <c r="X155" s="1"/>
      <c r="Y155" s="1"/>
      <c r="Z155" s="1" t="e">
        <f t="shared" si="59"/>
        <v>#REF!</v>
      </c>
      <c r="AA155" s="1" t="e">
        <f t="shared" si="60"/>
        <v>#REF!</v>
      </c>
      <c r="AB155" s="1" t="e">
        <f t="shared" si="61"/>
        <v>#REF!</v>
      </c>
      <c r="AC155" s="1" t="e">
        <f t="shared" si="62"/>
        <v>#REF!</v>
      </c>
      <c r="AD155" s="1" t="s">
        <v>75</v>
      </c>
      <c r="AE155" s="1" t="s">
        <v>78</v>
      </c>
      <c r="AF155" s="11" t="e">
        <f t="shared" si="63"/>
        <v>#REF!</v>
      </c>
      <c r="AG155" s="1" t="str">
        <f>Table148[[#This Row],[Manufacturer''s Category]]</f>
        <v>Desono</v>
      </c>
      <c r="AH155" s="1"/>
      <c r="AI155" s="1" t="e">
        <f t="shared" si="64"/>
        <v>#REF!</v>
      </c>
      <c r="AJ155" s="1"/>
    </row>
    <row r="156" spans="1:36" ht="41.1" customHeight="1" x14ac:dyDescent="0.3">
      <c r="A156" s="1" t="e">
        <f t="shared" si="55"/>
        <v>#REF!</v>
      </c>
      <c r="B156" s="5" t="e">
        <f t="shared" si="54"/>
        <v>#REF!</v>
      </c>
      <c r="C156" s="45" t="s">
        <v>2426</v>
      </c>
      <c r="D156" s="31" t="s">
        <v>2427</v>
      </c>
      <c r="E156" s="12" t="s">
        <v>55</v>
      </c>
      <c r="F156" s="38">
        <v>260</v>
      </c>
      <c r="G156" s="4"/>
      <c r="H156" s="1" t="e">
        <f t="shared" si="56"/>
        <v>#REF!</v>
      </c>
      <c r="I156" s="1"/>
      <c r="J156" s="1" t="str">
        <f>Table148[[#This Row],[Short Description]]</f>
        <v>SPA-NC500</v>
      </c>
      <c r="K156" s="19" t="s">
        <v>3620</v>
      </c>
      <c r="L156" s="1" t="s">
        <v>599</v>
      </c>
      <c r="M156" s="1" t="s">
        <v>3</v>
      </c>
      <c r="N156" s="1" t="e">
        <f t="shared" si="57"/>
        <v>#REF!</v>
      </c>
      <c r="O156" s="1" t="e">
        <f t="shared" si="58"/>
        <v>#REF!</v>
      </c>
      <c r="P156" s="1" t="s">
        <v>2007</v>
      </c>
      <c r="Q156" s="1"/>
      <c r="R156" s="1"/>
      <c r="S156" s="1"/>
      <c r="T156" s="1"/>
      <c r="U156" s="6">
        <f>Table148[[#This Row],[US MSRP]]</f>
        <v>260</v>
      </c>
      <c r="V156" s="1"/>
      <c r="W156" s="1"/>
      <c r="X156" s="1"/>
      <c r="Y156" s="1"/>
      <c r="Z156" s="1" t="e">
        <f t="shared" si="59"/>
        <v>#REF!</v>
      </c>
      <c r="AA156" s="1" t="e">
        <f t="shared" si="60"/>
        <v>#REF!</v>
      </c>
      <c r="AB156" s="1" t="e">
        <f t="shared" si="61"/>
        <v>#REF!</v>
      </c>
      <c r="AC156" s="1" t="e">
        <f t="shared" si="62"/>
        <v>#REF!</v>
      </c>
      <c r="AD156" s="1" t="s">
        <v>75</v>
      </c>
      <c r="AE156" s="1" t="s">
        <v>78</v>
      </c>
      <c r="AF156" s="11" t="e">
        <f t="shared" si="63"/>
        <v>#REF!</v>
      </c>
      <c r="AG156" s="1" t="str">
        <f>Table148[[#This Row],[Manufacturer''s Category]]</f>
        <v>Desono</v>
      </c>
      <c r="AH156" s="1"/>
      <c r="AI156" s="1" t="e">
        <f t="shared" si="64"/>
        <v>#REF!</v>
      </c>
      <c r="AJ156" s="1"/>
    </row>
    <row r="157" spans="1:36" ht="41.1" customHeight="1" x14ac:dyDescent="0.3">
      <c r="A157" s="1" t="e">
        <f t="shared" si="55"/>
        <v>#REF!</v>
      </c>
      <c r="B157" s="5" t="e">
        <f t="shared" si="54"/>
        <v>#REF!</v>
      </c>
      <c r="C157" s="45" t="s">
        <v>2428</v>
      </c>
      <c r="D157" s="31" t="s">
        <v>2429</v>
      </c>
      <c r="E157" s="12" t="s">
        <v>55</v>
      </c>
      <c r="F157" s="38">
        <v>292</v>
      </c>
      <c r="G157" s="4"/>
      <c r="H157" s="1" t="e">
        <f t="shared" si="56"/>
        <v>#REF!</v>
      </c>
      <c r="I157" s="1"/>
      <c r="J157" s="1" t="str">
        <f>Table148[[#This Row],[Short Description]]</f>
        <v>SPA-NC600</v>
      </c>
      <c r="K157" s="1" t="s">
        <v>2430</v>
      </c>
      <c r="L157" s="1" t="s">
        <v>599</v>
      </c>
      <c r="M157" s="1" t="s">
        <v>3</v>
      </c>
      <c r="N157" s="1" t="e">
        <f t="shared" si="57"/>
        <v>#REF!</v>
      </c>
      <c r="O157" s="1" t="e">
        <f t="shared" si="58"/>
        <v>#REF!</v>
      </c>
      <c r="P157" s="1" t="s">
        <v>2007</v>
      </c>
      <c r="Q157" s="1"/>
      <c r="R157" s="1"/>
      <c r="S157" s="1"/>
      <c r="T157" s="1"/>
      <c r="U157" s="6">
        <f>Table148[[#This Row],[US MSRP]]</f>
        <v>292</v>
      </c>
      <c r="V157" s="1"/>
      <c r="W157" s="1"/>
      <c r="X157" s="1"/>
      <c r="Y157" s="1"/>
      <c r="Z157" s="1" t="e">
        <f t="shared" si="59"/>
        <v>#REF!</v>
      </c>
      <c r="AA157" s="1" t="e">
        <f t="shared" si="60"/>
        <v>#REF!</v>
      </c>
      <c r="AB157" s="1" t="e">
        <f t="shared" si="61"/>
        <v>#REF!</v>
      </c>
      <c r="AC157" s="1" t="e">
        <f t="shared" si="62"/>
        <v>#REF!</v>
      </c>
      <c r="AD157" s="1" t="s">
        <v>75</v>
      </c>
      <c r="AE157" s="1" t="s">
        <v>78</v>
      </c>
      <c r="AF157" s="11" t="e">
        <f t="shared" si="63"/>
        <v>#REF!</v>
      </c>
      <c r="AG157" s="1" t="str">
        <f>Table148[[#This Row],[Manufacturer''s Category]]</f>
        <v>Desono</v>
      </c>
      <c r="AH157" s="1"/>
      <c r="AI157" s="1" t="e">
        <f t="shared" si="64"/>
        <v>#REF!</v>
      </c>
      <c r="AJ157" s="1"/>
    </row>
    <row r="158" spans="1:36" ht="41.1" customHeight="1" x14ac:dyDescent="0.3">
      <c r="A158" s="1" t="e">
        <f t="shared" si="55"/>
        <v>#REF!</v>
      </c>
      <c r="B158" s="5" t="e">
        <f t="shared" si="54"/>
        <v>#REF!</v>
      </c>
      <c r="C158" s="45" t="s">
        <v>2431</v>
      </c>
      <c r="D158" s="31" t="s">
        <v>2432</v>
      </c>
      <c r="E158" s="12" t="s">
        <v>55</v>
      </c>
      <c r="F158" s="38">
        <v>154</v>
      </c>
      <c r="G158" s="3"/>
      <c r="H158" s="1" t="e">
        <f t="shared" si="56"/>
        <v>#REF!</v>
      </c>
      <c r="I158" s="1"/>
      <c r="J158" s="1" t="str">
        <f>Table148[[#This Row],[Short Description]]</f>
        <v>SPA-RAIL48​</v>
      </c>
      <c r="K158" s="1" t="s">
        <v>2433</v>
      </c>
      <c r="L158" s="1" t="s">
        <v>599</v>
      </c>
      <c r="M158" s="1" t="s">
        <v>3</v>
      </c>
      <c r="N158" s="1" t="e">
        <f t="shared" si="57"/>
        <v>#REF!</v>
      </c>
      <c r="O158" s="1" t="e">
        <f t="shared" si="58"/>
        <v>#REF!</v>
      </c>
      <c r="P158" s="1" t="s">
        <v>2007</v>
      </c>
      <c r="Q158" s="1"/>
      <c r="R158" s="1"/>
      <c r="S158" s="1"/>
      <c r="T158" s="1"/>
      <c r="U158" s="6">
        <f>Table148[[#This Row],[US MSRP]]</f>
        <v>154</v>
      </c>
      <c r="V158" s="1"/>
      <c r="W158" s="1"/>
      <c r="X158" s="1"/>
      <c r="Y158" s="1"/>
      <c r="Z158" s="1" t="e">
        <f t="shared" si="59"/>
        <v>#REF!</v>
      </c>
      <c r="AA158" s="1" t="e">
        <f t="shared" si="60"/>
        <v>#REF!</v>
      </c>
      <c r="AB158" s="1" t="e">
        <f t="shared" si="61"/>
        <v>#REF!</v>
      </c>
      <c r="AC158" s="1" t="e">
        <f t="shared" si="62"/>
        <v>#REF!</v>
      </c>
      <c r="AD158" s="1" t="s">
        <v>75</v>
      </c>
      <c r="AE158" s="1" t="s">
        <v>78</v>
      </c>
      <c r="AF158" s="11" t="e">
        <f t="shared" si="63"/>
        <v>#REF!</v>
      </c>
      <c r="AG158" s="1" t="str">
        <f>Table148[[#This Row],[Manufacturer''s Category]]</f>
        <v>Desono</v>
      </c>
      <c r="AH158" s="1"/>
      <c r="AI158" s="1" t="e">
        <f t="shared" si="64"/>
        <v>#REF!</v>
      </c>
      <c r="AJ158" s="1"/>
    </row>
    <row r="159" spans="1:36" ht="41.1" customHeight="1" x14ac:dyDescent="0.3">
      <c r="A159" s="1" t="e">
        <f t="shared" si="55"/>
        <v>#REF!</v>
      </c>
      <c r="B159" s="5" t="e">
        <f t="shared" si="54"/>
        <v>#REF!</v>
      </c>
      <c r="C159" s="45" t="s">
        <v>2434</v>
      </c>
      <c r="D159" s="31" t="s">
        <v>2435</v>
      </c>
      <c r="E159" s="12" t="s">
        <v>55</v>
      </c>
      <c r="F159" s="38">
        <v>276</v>
      </c>
      <c r="G159" s="3"/>
      <c r="H159" s="1" t="e">
        <f t="shared" si="56"/>
        <v>#REF!</v>
      </c>
      <c r="I159" s="1"/>
      <c r="J159" s="1" t="str">
        <f>Table148[[#This Row],[Short Description]]</f>
        <v>SPA-TR100​</v>
      </c>
      <c r="K159" s="1" t="s">
        <v>2436</v>
      </c>
      <c r="L159" s="1" t="s">
        <v>599</v>
      </c>
      <c r="M159" s="1" t="s">
        <v>3</v>
      </c>
      <c r="N159" s="1" t="e">
        <f t="shared" si="57"/>
        <v>#REF!</v>
      </c>
      <c r="O159" s="1" t="e">
        <f t="shared" si="58"/>
        <v>#REF!</v>
      </c>
      <c r="P159" s="1" t="s">
        <v>2007</v>
      </c>
      <c r="Q159" s="1"/>
      <c r="R159" s="1"/>
      <c r="S159" s="1"/>
      <c r="T159" s="1"/>
      <c r="U159" s="6">
        <f>Table148[[#This Row],[US MSRP]]</f>
        <v>276</v>
      </c>
      <c r="V159" s="1"/>
      <c r="W159" s="1"/>
      <c r="X159" s="1"/>
      <c r="Y159" s="1"/>
      <c r="Z159" s="1" t="e">
        <f t="shared" si="59"/>
        <v>#REF!</v>
      </c>
      <c r="AA159" s="1" t="e">
        <f t="shared" si="60"/>
        <v>#REF!</v>
      </c>
      <c r="AB159" s="1" t="e">
        <f t="shared" si="61"/>
        <v>#REF!</v>
      </c>
      <c r="AC159" s="1" t="e">
        <f t="shared" si="62"/>
        <v>#REF!</v>
      </c>
      <c r="AD159" s="1" t="s">
        <v>75</v>
      </c>
      <c r="AE159" s="1" t="s">
        <v>78</v>
      </c>
      <c r="AF159" s="11" t="e">
        <f t="shared" si="63"/>
        <v>#REF!</v>
      </c>
      <c r="AG159" s="1" t="str">
        <f>Table148[[#This Row],[Manufacturer''s Category]]</f>
        <v>Desono</v>
      </c>
      <c r="AH159" s="1"/>
      <c r="AI159" s="1" t="e">
        <f t="shared" si="64"/>
        <v>#REF!</v>
      </c>
      <c r="AJ159" s="1"/>
    </row>
    <row r="160" spans="1:36" ht="41.1" customHeight="1" x14ac:dyDescent="0.3">
      <c r="A160" s="1" t="e">
        <f t="shared" si="55"/>
        <v>#REF!</v>
      </c>
      <c r="B160" s="5" t="e">
        <f t="shared" ref="B160:B168" si="65">Effectivity_Date</f>
        <v>#REF!</v>
      </c>
      <c r="C160" s="45" t="s">
        <v>2437</v>
      </c>
      <c r="D160" s="31" t="s">
        <v>2438</v>
      </c>
      <c r="E160" s="12" t="s">
        <v>55</v>
      </c>
      <c r="F160" s="38">
        <v>276</v>
      </c>
      <c r="G160" s="3"/>
      <c r="H160" s="1" t="e">
        <f t="shared" si="56"/>
        <v>#REF!</v>
      </c>
      <c r="I160" s="1"/>
      <c r="J160" s="1" t="str">
        <f>Table148[[#This Row],[Short Description]]</f>
        <v>SPA-TR200​</v>
      </c>
      <c r="K160" s="1" t="s">
        <v>2439</v>
      </c>
      <c r="L160" s="1" t="s">
        <v>599</v>
      </c>
      <c r="M160" s="1" t="s">
        <v>3</v>
      </c>
      <c r="N160" s="1" t="e">
        <f t="shared" si="57"/>
        <v>#REF!</v>
      </c>
      <c r="O160" s="1" t="e">
        <f t="shared" si="58"/>
        <v>#REF!</v>
      </c>
      <c r="P160" s="1" t="s">
        <v>2007</v>
      </c>
      <c r="Q160" s="1"/>
      <c r="R160" s="1"/>
      <c r="S160" s="1"/>
      <c r="T160" s="1"/>
      <c r="U160" s="6">
        <f>Table148[[#This Row],[US MSRP]]</f>
        <v>276</v>
      </c>
      <c r="V160" s="1"/>
      <c r="W160" s="1"/>
      <c r="X160" s="1"/>
      <c r="Y160" s="1"/>
      <c r="Z160" s="1" t="e">
        <f t="shared" si="59"/>
        <v>#REF!</v>
      </c>
      <c r="AA160" s="1" t="e">
        <f t="shared" si="60"/>
        <v>#REF!</v>
      </c>
      <c r="AB160" s="1" t="e">
        <f t="shared" si="61"/>
        <v>#REF!</v>
      </c>
      <c r="AC160" s="1" t="e">
        <f t="shared" si="62"/>
        <v>#REF!</v>
      </c>
      <c r="AD160" s="1" t="s">
        <v>75</v>
      </c>
      <c r="AE160" s="1" t="s">
        <v>78</v>
      </c>
      <c r="AF160" s="11" t="e">
        <f t="shared" si="63"/>
        <v>#REF!</v>
      </c>
      <c r="AG160" s="1" t="str">
        <f>Table148[[#This Row],[Manufacturer''s Category]]</f>
        <v>Desono</v>
      </c>
      <c r="AH160" s="1"/>
      <c r="AI160" s="1" t="e">
        <f t="shared" si="64"/>
        <v>#REF!</v>
      </c>
      <c r="AJ160" s="1"/>
    </row>
    <row r="161" spans="1:36" ht="41.1" customHeight="1" x14ac:dyDescent="0.3">
      <c r="A161" s="1" t="e">
        <f t="shared" si="55"/>
        <v>#REF!</v>
      </c>
      <c r="B161" s="5" t="e">
        <f t="shared" si="65"/>
        <v>#REF!</v>
      </c>
      <c r="C161" s="45" t="s">
        <v>2440</v>
      </c>
      <c r="D161" s="50" t="s">
        <v>2441</v>
      </c>
      <c r="E161" s="12" t="s">
        <v>55</v>
      </c>
      <c r="F161" s="38">
        <v>284</v>
      </c>
      <c r="G161" s="4"/>
      <c r="H161" s="1" t="e">
        <f t="shared" si="56"/>
        <v>#REF!</v>
      </c>
      <c r="I161" s="1"/>
      <c r="J161" s="1" t="str">
        <f>Table148[[#This Row],[Short Description]]</f>
        <v>SPA-TR300</v>
      </c>
      <c r="K161" s="1" t="s">
        <v>2442</v>
      </c>
      <c r="L161" s="1" t="s">
        <v>599</v>
      </c>
      <c r="M161" s="1" t="s">
        <v>3</v>
      </c>
      <c r="N161" s="1" t="e">
        <f t="shared" si="57"/>
        <v>#REF!</v>
      </c>
      <c r="O161" s="1" t="e">
        <f t="shared" si="58"/>
        <v>#REF!</v>
      </c>
      <c r="P161" s="1" t="s">
        <v>2007</v>
      </c>
      <c r="Q161" s="1"/>
      <c r="R161" s="1"/>
      <c r="S161" s="1"/>
      <c r="T161" s="1"/>
      <c r="U161" s="6">
        <f>Table148[[#This Row],[US MSRP]]</f>
        <v>284</v>
      </c>
      <c r="V161" s="1"/>
      <c r="W161" s="1"/>
      <c r="X161" s="1"/>
      <c r="Y161" s="1"/>
      <c r="Z161" s="1" t="e">
        <f t="shared" si="59"/>
        <v>#REF!</v>
      </c>
      <c r="AA161" s="1" t="e">
        <f t="shared" si="60"/>
        <v>#REF!</v>
      </c>
      <c r="AB161" s="1" t="e">
        <f t="shared" si="61"/>
        <v>#REF!</v>
      </c>
      <c r="AC161" s="1" t="e">
        <f t="shared" si="62"/>
        <v>#REF!</v>
      </c>
      <c r="AD161" s="1" t="s">
        <v>75</v>
      </c>
      <c r="AE161" s="1" t="s">
        <v>78</v>
      </c>
      <c r="AF161" s="11" t="e">
        <f t="shared" si="63"/>
        <v>#REF!</v>
      </c>
      <c r="AG161" s="1" t="str">
        <f>Table148[[#This Row],[Manufacturer''s Category]]</f>
        <v>Desono</v>
      </c>
      <c r="AH161" s="1"/>
      <c r="AI161" s="1" t="e">
        <f t="shared" si="64"/>
        <v>#REF!</v>
      </c>
      <c r="AJ161" s="1"/>
    </row>
    <row r="162" spans="1:36" ht="42" customHeight="1" x14ac:dyDescent="0.3">
      <c r="A162" s="1" t="e">
        <f t="shared" si="55"/>
        <v>#REF!</v>
      </c>
      <c r="B162" s="5" t="e">
        <f t="shared" si="65"/>
        <v>#REF!</v>
      </c>
      <c r="C162" s="45" t="s">
        <v>2443</v>
      </c>
      <c r="D162" s="31" t="s">
        <v>2444</v>
      </c>
      <c r="E162" s="1" t="s">
        <v>55</v>
      </c>
      <c r="F162" s="38">
        <v>284</v>
      </c>
      <c r="G162" s="4"/>
      <c r="H162" s="1" t="e">
        <f t="shared" si="56"/>
        <v>#REF!</v>
      </c>
      <c r="I162" s="1"/>
      <c r="J162" s="1" t="str">
        <f>Table148[[#This Row],[Short Description]]</f>
        <v>SPA-TR400</v>
      </c>
      <c r="K162" s="1" t="s">
        <v>2445</v>
      </c>
      <c r="L162" s="1" t="s">
        <v>599</v>
      </c>
      <c r="M162" s="1" t="s">
        <v>3</v>
      </c>
      <c r="N162" s="1" t="e">
        <f t="shared" si="57"/>
        <v>#REF!</v>
      </c>
      <c r="O162" s="1" t="e">
        <f t="shared" si="58"/>
        <v>#REF!</v>
      </c>
      <c r="P162" s="1" t="s">
        <v>2007</v>
      </c>
      <c r="Q162" s="1"/>
      <c r="R162" s="1"/>
      <c r="S162" s="1"/>
      <c r="T162" s="1"/>
      <c r="U162" s="6">
        <f>Table148[[#This Row],[US MSRP]]</f>
        <v>284</v>
      </c>
      <c r="V162" s="1"/>
      <c r="W162" s="1"/>
      <c r="X162" s="1"/>
      <c r="Y162" s="1"/>
      <c r="Z162" s="1" t="e">
        <f t="shared" si="59"/>
        <v>#REF!</v>
      </c>
      <c r="AA162" s="1" t="e">
        <f t="shared" si="60"/>
        <v>#REF!</v>
      </c>
      <c r="AB162" s="1" t="e">
        <f t="shared" si="61"/>
        <v>#REF!</v>
      </c>
      <c r="AC162" s="1" t="e">
        <f t="shared" si="62"/>
        <v>#REF!</v>
      </c>
      <c r="AD162" s="1" t="s">
        <v>75</v>
      </c>
      <c r="AE162" s="1" t="s">
        <v>78</v>
      </c>
      <c r="AF162" s="11" t="e">
        <f t="shared" si="63"/>
        <v>#REF!</v>
      </c>
      <c r="AG162" s="1" t="str">
        <f>Table148[[#This Row],[Manufacturer''s Category]]</f>
        <v>Desono</v>
      </c>
      <c r="AH162" s="1"/>
      <c r="AI162" s="1" t="e">
        <f t="shared" si="64"/>
        <v>#REF!</v>
      </c>
      <c r="AJ162" s="1"/>
    </row>
    <row r="163" spans="1:36" ht="42" customHeight="1" x14ac:dyDescent="0.3">
      <c r="A163" s="1" t="e">
        <f t="shared" si="55"/>
        <v>#REF!</v>
      </c>
      <c r="B163" s="5" t="e">
        <f t="shared" si="65"/>
        <v>#REF!</v>
      </c>
      <c r="C163" s="45" t="s">
        <v>2446</v>
      </c>
      <c r="D163" s="31" t="s">
        <v>2447</v>
      </c>
      <c r="E163" s="1" t="s">
        <v>55</v>
      </c>
      <c r="F163" s="38">
        <v>88</v>
      </c>
      <c r="G163" s="4"/>
      <c r="H163" s="1" t="e">
        <f t="shared" si="56"/>
        <v>#REF!</v>
      </c>
      <c r="I163" s="1"/>
      <c r="J163" s="1" t="str">
        <f>Table148[[#This Row],[Short Description]]</f>
        <v>SPA-UBDX100-B</v>
      </c>
      <c r="K163" s="1" t="s">
        <v>2448</v>
      </c>
      <c r="L163" s="1" t="s">
        <v>599</v>
      </c>
      <c r="M163" s="1" t="s">
        <v>3</v>
      </c>
      <c r="N163" s="1" t="e">
        <f t="shared" si="57"/>
        <v>#REF!</v>
      </c>
      <c r="O163" s="1" t="e">
        <f t="shared" si="58"/>
        <v>#REF!</v>
      </c>
      <c r="P163" s="1" t="s">
        <v>2007</v>
      </c>
      <c r="Q163" s="1"/>
      <c r="R163" s="1"/>
      <c r="S163" s="1"/>
      <c r="T163" s="1"/>
      <c r="U163" s="6">
        <f>Table148[[#This Row],[US MSRP]]</f>
        <v>88</v>
      </c>
      <c r="V163" s="1"/>
      <c r="W163" s="1"/>
      <c r="X163" s="1"/>
      <c r="Y163" s="1"/>
      <c r="Z163" s="1" t="e">
        <f t="shared" si="59"/>
        <v>#REF!</v>
      </c>
      <c r="AA163" s="1" t="e">
        <f t="shared" si="60"/>
        <v>#REF!</v>
      </c>
      <c r="AB163" s="1" t="e">
        <f t="shared" si="61"/>
        <v>#REF!</v>
      </c>
      <c r="AC163" s="1" t="e">
        <f t="shared" si="62"/>
        <v>#REF!</v>
      </c>
      <c r="AD163" s="1" t="s">
        <v>75</v>
      </c>
      <c r="AE163" s="1" t="s">
        <v>78</v>
      </c>
      <c r="AF163" s="11" t="e">
        <f t="shared" si="63"/>
        <v>#REF!</v>
      </c>
      <c r="AG163" s="1" t="str">
        <f>Table148[[#This Row],[Manufacturer''s Category]]</f>
        <v>Desono</v>
      </c>
      <c r="AH163" s="1"/>
      <c r="AI163" s="1" t="e">
        <f t="shared" si="64"/>
        <v>#REF!</v>
      </c>
      <c r="AJ163" s="1"/>
    </row>
    <row r="164" spans="1:36" ht="42" customHeight="1" x14ac:dyDescent="0.3">
      <c r="A164" s="1" t="e">
        <f t="shared" si="55"/>
        <v>#REF!</v>
      </c>
      <c r="B164" s="5" t="e">
        <f t="shared" si="65"/>
        <v>#REF!</v>
      </c>
      <c r="C164" s="45" t="s">
        <v>2449</v>
      </c>
      <c r="D164" s="50" t="s">
        <v>2450</v>
      </c>
      <c r="E164" s="1" t="s">
        <v>55</v>
      </c>
      <c r="F164" s="38">
        <v>88</v>
      </c>
      <c r="G164" s="4"/>
      <c r="H164" s="1" t="e">
        <f t="shared" si="56"/>
        <v>#REF!</v>
      </c>
      <c r="I164" s="1"/>
      <c r="J164" s="1" t="str">
        <f>Table148[[#This Row],[Short Description]]</f>
        <v>SPA-UBDX100-W</v>
      </c>
      <c r="K164" s="1" t="s">
        <v>2451</v>
      </c>
      <c r="L164" s="1" t="s">
        <v>599</v>
      </c>
      <c r="M164" s="1" t="s">
        <v>3</v>
      </c>
      <c r="N164" s="1" t="e">
        <f t="shared" si="57"/>
        <v>#REF!</v>
      </c>
      <c r="O164" s="1" t="e">
        <f t="shared" si="58"/>
        <v>#REF!</v>
      </c>
      <c r="P164" s="1" t="s">
        <v>2007</v>
      </c>
      <c r="Q164" s="1"/>
      <c r="R164" s="1"/>
      <c r="S164" s="1"/>
      <c r="T164" s="1"/>
      <c r="U164" s="6">
        <f>Table148[[#This Row],[US MSRP]]</f>
        <v>88</v>
      </c>
      <c r="V164" s="1"/>
      <c r="W164" s="1"/>
      <c r="X164" s="1"/>
      <c r="Y164" s="1"/>
      <c r="Z164" s="1" t="e">
        <f t="shared" si="59"/>
        <v>#REF!</v>
      </c>
      <c r="AA164" s="1" t="e">
        <f t="shared" si="60"/>
        <v>#REF!</v>
      </c>
      <c r="AB164" s="1" t="e">
        <f t="shared" si="61"/>
        <v>#REF!</v>
      </c>
      <c r="AC164" s="1" t="e">
        <f t="shared" si="62"/>
        <v>#REF!</v>
      </c>
      <c r="AD164" s="1" t="s">
        <v>75</v>
      </c>
      <c r="AE164" s="1" t="s">
        <v>78</v>
      </c>
      <c r="AF164" s="11" t="e">
        <f t="shared" si="63"/>
        <v>#REF!</v>
      </c>
      <c r="AG164" s="1" t="str">
        <f>Table148[[#This Row],[Manufacturer''s Category]]</f>
        <v>Desono</v>
      </c>
      <c r="AH164" s="1"/>
      <c r="AI164" s="1" t="e">
        <f t="shared" si="64"/>
        <v>#REF!</v>
      </c>
      <c r="AJ164" s="1"/>
    </row>
    <row r="165" spans="1:36" ht="42" customHeight="1" x14ac:dyDescent="0.3">
      <c r="A165" s="1" t="e">
        <f t="shared" si="55"/>
        <v>#REF!</v>
      </c>
      <c r="B165" s="5" t="e">
        <f t="shared" si="65"/>
        <v>#REF!</v>
      </c>
      <c r="C165" s="45" t="s">
        <v>2452</v>
      </c>
      <c r="D165" s="50" t="s">
        <v>2453</v>
      </c>
      <c r="E165" s="1" t="s">
        <v>55</v>
      </c>
      <c r="F165" s="38">
        <v>100</v>
      </c>
      <c r="G165" s="4"/>
      <c r="H165" s="1" t="e">
        <f t="shared" si="56"/>
        <v>#REF!</v>
      </c>
      <c r="I165" s="1"/>
      <c r="J165" s="1" t="str">
        <f>Table148[[#This Row],[Short Description]]</f>
        <v>SPA-UBDX200-B</v>
      </c>
      <c r="K165" s="1" t="s">
        <v>2454</v>
      </c>
      <c r="L165" s="1" t="s">
        <v>599</v>
      </c>
      <c r="M165" s="1" t="s">
        <v>3</v>
      </c>
      <c r="N165" s="1" t="e">
        <f t="shared" si="57"/>
        <v>#REF!</v>
      </c>
      <c r="O165" s="1" t="e">
        <f t="shared" si="58"/>
        <v>#REF!</v>
      </c>
      <c r="P165" s="1" t="s">
        <v>2007</v>
      </c>
      <c r="Q165" s="1"/>
      <c r="R165" s="1"/>
      <c r="S165" s="1"/>
      <c r="T165" s="1"/>
      <c r="U165" s="6">
        <f>Table148[[#This Row],[US MSRP]]</f>
        <v>100</v>
      </c>
      <c r="V165" s="1"/>
      <c r="W165" s="1"/>
      <c r="X165" s="1"/>
      <c r="Y165" s="1"/>
      <c r="Z165" s="1" t="e">
        <f t="shared" si="59"/>
        <v>#REF!</v>
      </c>
      <c r="AA165" s="1" t="e">
        <f t="shared" si="60"/>
        <v>#REF!</v>
      </c>
      <c r="AB165" s="1" t="e">
        <f t="shared" si="61"/>
        <v>#REF!</v>
      </c>
      <c r="AC165" s="1" t="e">
        <f t="shared" si="62"/>
        <v>#REF!</v>
      </c>
      <c r="AD165" s="1" t="s">
        <v>75</v>
      </c>
      <c r="AE165" s="1" t="s">
        <v>78</v>
      </c>
      <c r="AF165" s="11" t="e">
        <f t="shared" si="63"/>
        <v>#REF!</v>
      </c>
      <c r="AG165" s="1" t="str">
        <f>Table148[[#This Row],[Manufacturer''s Category]]</f>
        <v>Desono</v>
      </c>
      <c r="AH165" s="1"/>
      <c r="AI165" s="1" t="e">
        <f t="shared" si="64"/>
        <v>#REF!</v>
      </c>
      <c r="AJ165" s="1"/>
    </row>
    <row r="166" spans="1:36" ht="42" customHeight="1" x14ac:dyDescent="0.3">
      <c r="A166" s="1" t="e">
        <f t="shared" si="55"/>
        <v>#REF!</v>
      </c>
      <c r="B166" s="5" t="e">
        <f t="shared" si="65"/>
        <v>#REF!</v>
      </c>
      <c r="C166" s="45" t="s">
        <v>2455</v>
      </c>
      <c r="D166" s="31" t="s">
        <v>2456</v>
      </c>
      <c r="E166" s="1" t="s">
        <v>55</v>
      </c>
      <c r="F166" s="38">
        <v>100</v>
      </c>
      <c r="G166" s="4"/>
      <c r="H166" s="1" t="e">
        <f t="shared" si="56"/>
        <v>#REF!</v>
      </c>
      <c r="I166" s="1"/>
      <c r="J166" s="1" t="str">
        <f>Table148[[#This Row],[Short Description]]</f>
        <v>SPA-UBDX200-W</v>
      </c>
      <c r="K166" s="1" t="s">
        <v>2457</v>
      </c>
      <c r="L166" s="1" t="s">
        <v>599</v>
      </c>
      <c r="M166" s="1" t="s">
        <v>3</v>
      </c>
      <c r="N166" s="1" t="e">
        <f t="shared" si="57"/>
        <v>#REF!</v>
      </c>
      <c r="O166" s="1" t="e">
        <f t="shared" si="58"/>
        <v>#REF!</v>
      </c>
      <c r="P166" s="1" t="s">
        <v>2007</v>
      </c>
      <c r="Q166" s="1"/>
      <c r="R166" s="1"/>
      <c r="S166" s="1"/>
      <c r="T166" s="1"/>
      <c r="U166" s="6">
        <f>Table148[[#This Row],[US MSRP]]</f>
        <v>100</v>
      </c>
      <c r="V166" s="1"/>
      <c r="W166" s="1"/>
      <c r="X166" s="1"/>
      <c r="Y166" s="1"/>
      <c r="Z166" s="1" t="e">
        <f t="shared" si="59"/>
        <v>#REF!</v>
      </c>
      <c r="AA166" s="1" t="e">
        <f t="shared" si="60"/>
        <v>#REF!</v>
      </c>
      <c r="AB166" s="1" t="e">
        <f t="shared" si="61"/>
        <v>#REF!</v>
      </c>
      <c r="AC166" s="1" t="e">
        <f t="shared" si="62"/>
        <v>#REF!</v>
      </c>
      <c r="AD166" s="1" t="s">
        <v>75</v>
      </c>
      <c r="AE166" s="1" t="s">
        <v>78</v>
      </c>
      <c r="AF166" s="11" t="e">
        <f t="shared" si="63"/>
        <v>#REF!</v>
      </c>
      <c r="AG166" s="1" t="str">
        <f>Table148[[#This Row],[Manufacturer''s Category]]</f>
        <v>Desono</v>
      </c>
      <c r="AH166" s="1"/>
      <c r="AI166" s="1" t="e">
        <f t="shared" si="64"/>
        <v>#REF!</v>
      </c>
      <c r="AJ166" s="1"/>
    </row>
    <row r="167" spans="1:36" ht="42" customHeight="1" x14ac:dyDescent="0.3">
      <c r="A167" s="1" t="e">
        <f t="shared" si="55"/>
        <v>#REF!</v>
      </c>
      <c r="B167" s="5" t="e">
        <f t="shared" si="65"/>
        <v>#REF!</v>
      </c>
      <c r="C167" s="49" t="s">
        <v>2458</v>
      </c>
      <c r="D167" s="31" t="s">
        <v>2459</v>
      </c>
      <c r="E167" s="1" t="s">
        <v>55</v>
      </c>
      <c r="F167" s="38">
        <v>464</v>
      </c>
      <c r="G167" s="3">
        <v>8</v>
      </c>
      <c r="H167" s="1" t="e">
        <f t="shared" si="56"/>
        <v>#REF!</v>
      </c>
      <c r="I167" s="1"/>
      <c r="J167" s="1" t="str">
        <f>Table148[[#This Row],[Short Description]]</f>
        <v>SUBLIME-BL</v>
      </c>
      <c r="K167" s="1" t="s">
        <v>2460</v>
      </c>
      <c r="L167" s="1" t="s">
        <v>1067</v>
      </c>
      <c r="M167" s="1" t="s">
        <v>59</v>
      </c>
      <c r="N167" s="1" t="e">
        <f t="shared" si="57"/>
        <v>#REF!</v>
      </c>
      <c r="O167" s="1" t="e">
        <f t="shared" si="58"/>
        <v>#REF!</v>
      </c>
      <c r="P167" s="1" t="s">
        <v>2007</v>
      </c>
      <c r="Q167" s="1"/>
      <c r="R167" s="1"/>
      <c r="S167" s="1"/>
      <c r="T167" s="1"/>
      <c r="U167" s="6">
        <f>Table148[[#This Row],[US MSRP]]</f>
        <v>464</v>
      </c>
      <c r="V167" s="1"/>
      <c r="W167" s="1"/>
      <c r="X167" s="1"/>
      <c r="Y167" s="1"/>
      <c r="Z167" s="1" t="e">
        <f t="shared" si="59"/>
        <v>#REF!</v>
      </c>
      <c r="AA167" s="1" t="e">
        <f t="shared" si="60"/>
        <v>#REF!</v>
      </c>
      <c r="AB167" s="1" t="e">
        <f t="shared" si="61"/>
        <v>#REF!</v>
      </c>
      <c r="AC167" s="1" t="e">
        <f t="shared" si="62"/>
        <v>#REF!</v>
      </c>
      <c r="AD167" s="1" t="s">
        <v>75</v>
      </c>
      <c r="AE167" s="1" t="s">
        <v>78</v>
      </c>
      <c r="AF167" s="11" t="e">
        <f t="shared" si="63"/>
        <v>#REF!</v>
      </c>
      <c r="AG167" s="1" t="str">
        <f>Table148[[#This Row],[Manufacturer''s Category]]</f>
        <v>Desono</v>
      </c>
      <c r="AH167" s="1"/>
      <c r="AI167" s="1" t="e">
        <f t="shared" si="64"/>
        <v>#REF!</v>
      </c>
      <c r="AJ167" s="1"/>
    </row>
    <row r="168" spans="1:36" ht="42" customHeight="1" x14ac:dyDescent="0.3">
      <c r="A168" s="1" t="e">
        <f t="shared" si="55"/>
        <v>#REF!</v>
      </c>
      <c r="B168" s="5" t="e">
        <f t="shared" si="65"/>
        <v>#REF!</v>
      </c>
      <c r="C168" s="49" t="s">
        <v>2461</v>
      </c>
      <c r="D168" s="31" t="s">
        <v>2462</v>
      </c>
      <c r="E168" s="1" t="s">
        <v>55</v>
      </c>
      <c r="F168" s="38">
        <v>464</v>
      </c>
      <c r="G168" s="3">
        <v>8</v>
      </c>
      <c r="H168" s="1" t="e">
        <f t="shared" si="56"/>
        <v>#REF!</v>
      </c>
      <c r="I168" s="1"/>
      <c r="J168" s="1" t="str">
        <f>Table148[[#This Row],[Short Description]]</f>
        <v>SUBLIME-W</v>
      </c>
      <c r="K168" s="1" t="s">
        <v>2463</v>
      </c>
      <c r="L168" s="1" t="s">
        <v>1067</v>
      </c>
      <c r="M168" s="1" t="s">
        <v>59</v>
      </c>
      <c r="N168" s="1" t="e">
        <f t="shared" si="57"/>
        <v>#REF!</v>
      </c>
      <c r="O168" s="1" t="e">
        <f t="shared" si="58"/>
        <v>#REF!</v>
      </c>
      <c r="P168" s="1" t="s">
        <v>2007</v>
      </c>
      <c r="Q168" s="1"/>
      <c r="R168" s="1"/>
      <c r="S168" s="1"/>
      <c r="T168" s="1"/>
      <c r="U168" s="6">
        <f>Table148[[#This Row],[US MSRP]]</f>
        <v>464</v>
      </c>
      <c r="V168" s="1"/>
      <c r="W168" s="1"/>
      <c r="X168" s="1"/>
      <c r="Y168" s="1"/>
      <c r="Z168" s="1" t="e">
        <f t="shared" si="59"/>
        <v>#REF!</v>
      </c>
      <c r="AA168" s="1" t="e">
        <f t="shared" si="60"/>
        <v>#REF!</v>
      </c>
      <c r="AB168" s="1" t="e">
        <f t="shared" si="61"/>
        <v>#REF!</v>
      </c>
      <c r="AC168" s="1" t="e">
        <f t="shared" si="62"/>
        <v>#REF!</v>
      </c>
      <c r="AD168" s="1" t="s">
        <v>75</v>
      </c>
      <c r="AE168" s="1" t="s">
        <v>78</v>
      </c>
      <c r="AF168" s="11" t="e">
        <f t="shared" si="63"/>
        <v>#REF!</v>
      </c>
      <c r="AG168" s="1" t="str">
        <f>Table148[[#This Row],[Manufacturer''s Category]]</f>
        <v>Desono</v>
      </c>
      <c r="AH168" s="1"/>
      <c r="AI168" s="1" t="e">
        <f t="shared" si="64"/>
        <v>#REF!</v>
      </c>
      <c r="AJ168" s="1"/>
    </row>
  </sheetData>
  <phoneticPr fontId="15" type="noConversion"/>
  <conditionalFormatting sqref="C2:C3">
    <cfRule type="duplicateValues" dxfId="27" priority="28"/>
  </conditionalFormatting>
  <conditionalFormatting sqref="C31:C36">
    <cfRule type="duplicateValues" dxfId="26" priority="11"/>
  </conditionalFormatting>
  <conditionalFormatting sqref="C37:C52 C14:C30">
    <cfRule type="duplicateValues" dxfId="25" priority="10"/>
  </conditionalFormatting>
  <conditionalFormatting sqref="C67:C72">
    <cfRule type="duplicateValues" dxfId="24" priority="2"/>
  </conditionalFormatting>
  <conditionalFormatting sqref="C84">
    <cfRule type="duplicateValues" dxfId="23" priority="6"/>
  </conditionalFormatting>
  <conditionalFormatting sqref="C105:C106 C108">
    <cfRule type="duplicateValues" dxfId="22" priority="5"/>
  </conditionalFormatting>
  <conditionalFormatting sqref="C119">
    <cfRule type="duplicateValues" dxfId="21" priority="3"/>
  </conditionalFormatting>
  <conditionalFormatting sqref="C120:C121">
    <cfRule type="duplicateValues" dxfId="20" priority="4"/>
  </conditionalFormatting>
  <conditionalFormatting sqref="C163">
    <cfRule type="duplicateValues" dxfId="19" priority="1"/>
  </conditionalFormatting>
  <pageMargins left="0.7" right="0.7" top="0.75" bottom="0.75" header="0.3" footer="0.3"/>
  <pageSetup orientation="portrait"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AD4FF-C2DA-48D4-B609-8A0CDC6B18BC}">
  <dimension ref="A1:AK39"/>
  <sheetViews>
    <sheetView workbookViewId="0">
      <pane xSplit="4" ySplit="1" topLeftCell="E2" activePane="bottomRight" state="frozen"/>
      <selection pane="topRight" activeCell="E1" sqref="E1"/>
      <selection pane="bottomLeft" activeCell="A2" sqref="A2"/>
      <selection pane="bottomRight" activeCell="L5" sqref="L5"/>
    </sheetView>
  </sheetViews>
  <sheetFormatPr defaultColWidth="8.88671875" defaultRowHeight="13.8" x14ac:dyDescent="0.3"/>
  <cols>
    <col min="1" max="1" width="17.5546875" style="1" customWidth="1"/>
    <col min="2" max="2" width="19.5546875" style="1" customWidth="1"/>
    <col min="3" max="3" width="15.5546875" style="2" customWidth="1"/>
    <col min="4" max="4" width="29.5546875" style="1" customWidth="1"/>
    <col min="5" max="5" width="11.109375" style="1" customWidth="1"/>
    <col min="6" max="6" width="14" style="1" customWidth="1"/>
    <col min="7" max="7" width="11.33203125" style="1" bestFit="1" customWidth="1"/>
    <col min="8" max="8" width="14" style="3" hidden="1" customWidth="1"/>
    <col min="9" max="9" width="14.109375" style="1" customWidth="1"/>
    <col min="10" max="10" width="11.44140625" style="1" hidden="1" customWidth="1"/>
    <col min="11" max="11" width="20.109375" style="1" customWidth="1"/>
    <col min="12" max="12" width="56.33203125" style="1" customWidth="1"/>
    <col min="13" max="13" width="34.44140625" style="1" customWidth="1"/>
    <col min="14" max="14" width="10.5546875" style="1" customWidth="1"/>
    <col min="15" max="15" width="14" style="1" customWidth="1"/>
    <col min="16" max="16" width="10.5546875" style="1" customWidth="1"/>
    <col min="17" max="17" width="17" style="1" customWidth="1"/>
    <col min="18" max="18" width="19" style="1" customWidth="1"/>
    <col min="19" max="19" width="20" style="1" customWidth="1"/>
    <col min="20" max="20" width="23.44140625" style="1" customWidth="1"/>
    <col min="21" max="21" width="22.33203125" style="1" bestFit="1" customWidth="1"/>
    <col min="22" max="22" width="19.88671875" style="1" customWidth="1"/>
    <col min="23" max="23" width="10" style="1" customWidth="1"/>
    <col min="24" max="24" width="9.44140625" style="1" customWidth="1"/>
    <col min="25" max="25" width="14.5546875" style="1" customWidth="1"/>
    <col min="26" max="26" width="10.5546875" style="1" customWidth="1"/>
    <col min="27" max="27" width="16" style="1" bestFit="1" customWidth="1"/>
    <col min="28" max="28" width="15.33203125" style="1" customWidth="1"/>
    <col min="29" max="29" width="12" style="1" customWidth="1"/>
    <col min="30" max="30" width="16.5546875" style="1" customWidth="1"/>
    <col min="31" max="31" width="22.88671875" style="1" customWidth="1"/>
    <col min="32" max="32" width="18" style="1" bestFit="1" customWidth="1"/>
    <col min="33" max="33" width="21" style="1" customWidth="1"/>
    <col min="34" max="35" width="15.33203125" style="1" customWidth="1"/>
    <col min="36" max="36" width="20.44140625" style="1" customWidth="1"/>
    <col min="37" max="37" width="69" style="1" customWidth="1"/>
    <col min="38" max="16384" width="8.88671875" style="1"/>
  </cols>
  <sheetData>
    <row r="1" spans="1:37" s="17" customFormat="1" ht="31.2" x14ac:dyDescent="0.3">
      <c r="A1" s="17" t="s">
        <v>8</v>
      </c>
      <c r="B1" s="17" t="s">
        <v>9</v>
      </c>
      <c r="C1" s="18" t="s">
        <v>10</v>
      </c>
      <c r="D1" s="17" t="s">
        <v>11</v>
      </c>
      <c r="E1" s="17" t="s">
        <v>12</v>
      </c>
      <c r="F1" s="17" t="s">
        <v>13</v>
      </c>
      <c r="G1" s="17" t="s">
        <v>22</v>
      </c>
      <c r="H1" s="16" t="s">
        <v>23</v>
      </c>
      <c r="I1" s="17" t="s">
        <v>24</v>
      </c>
      <c r="J1" s="17" t="s">
        <v>25</v>
      </c>
      <c r="K1" s="17" t="s">
        <v>26</v>
      </c>
      <c r="L1" s="17" t="s">
        <v>27</v>
      </c>
      <c r="M1" s="17" t="s">
        <v>28</v>
      </c>
      <c r="N1" s="17" t="s">
        <v>29</v>
      </c>
      <c r="O1" s="17" t="s">
        <v>30</v>
      </c>
      <c r="P1" s="17" t="s">
        <v>31</v>
      </c>
      <c r="Q1" s="17" t="s">
        <v>32</v>
      </c>
      <c r="R1" s="17" t="s">
        <v>33</v>
      </c>
      <c r="S1" s="17" t="s">
        <v>34</v>
      </c>
      <c r="T1" s="17" t="s">
        <v>35</v>
      </c>
      <c r="U1" s="17" t="s">
        <v>36</v>
      </c>
      <c r="V1" s="17" t="s">
        <v>37</v>
      </c>
      <c r="W1" s="17" t="s">
        <v>38</v>
      </c>
      <c r="X1" s="17" t="s">
        <v>39</v>
      </c>
      <c r="Y1" s="17" t="s">
        <v>40</v>
      </c>
      <c r="Z1" s="17" t="s">
        <v>41</v>
      </c>
      <c r="AA1" s="17" t="s">
        <v>42</v>
      </c>
      <c r="AB1" s="17" t="s">
        <v>43</v>
      </c>
      <c r="AC1" s="17" t="s">
        <v>44</v>
      </c>
      <c r="AD1" s="17" t="s">
        <v>45</v>
      </c>
      <c r="AE1" s="17" t="s">
        <v>46</v>
      </c>
      <c r="AF1" s="17" t="s">
        <v>47</v>
      </c>
      <c r="AG1" s="17" t="s">
        <v>48</v>
      </c>
      <c r="AH1" s="17" t="s">
        <v>49</v>
      </c>
      <c r="AI1" s="17" t="s">
        <v>50</v>
      </c>
      <c r="AJ1" s="17" t="s">
        <v>51</v>
      </c>
      <c r="AK1" s="17" t="s">
        <v>52</v>
      </c>
    </row>
    <row r="2" spans="1:37" ht="42" customHeight="1" x14ac:dyDescent="0.3">
      <c r="A2" s="1" t="e">
        <f t="shared" ref="A2:A37" si="0">Company</f>
        <v>#REF!</v>
      </c>
      <c r="B2" s="5" t="e">
        <f t="shared" ref="B2:B36" si="1">Effectivity_Date</f>
        <v>#REF!</v>
      </c>
      <c r="C2" s="45" t="s">
        <v>3175</v>
      </c>
      <c r="D2" s="1" t="s">
        <v>3176</v>
      </c>
      <c r="E2" s="1" t="s">
        <v>55</v>
      </c>
      <c r="F2" s="6">
        <v>1560</v>
      </c>
      <c r="G2" s="1" t="e">
        <f t="shared" ref="G2:G36" si="2">Currency</f>
        <v>#REF!</v>
      </c>
      <c r="I2" s="1" t="e">
        <f t="shared" ref="I2:I36" si="3">WeightUOM</f>
        <v>#REF!</v>
      </c>
      <c r="K2" s="1" t="str">
        <f>Table13[[#This Row],[Short Description]]</f>
        <v>Biamp MRB-S-SCR10</v>
      </c>
      <c r="L2" s="1" t="s">
        <v>3193</v>
      </c>
      <c r="M2" s="1" t="s">
        <v>2535</v>
      </c>
      <c r="N2" s="1" t="s">
        <v>59</v>
      </c>
      <c r="O2" s="1" t="e">
        <f t="shared" ref="O2:O36" si="4">NotForSale</f>
        <v>#REF!</v>
      </c>
      <c r="P2" s="1" t="e">
        <f t="shared" ref="P2:P36" si="5">ItemStatus</f>
        <v>#REF!</v>
      </c>
      <c r="Q2" s="1" t="s">
        <v>394</v>
      </c>
      <c r="V2" s="6">
        <f>Table13[[#This Row],[US MSRP]]</f>
        <v>1560</v>
      </c>
      <c r="AA2" s="1" t="e">
        <f t="shared" ref="AA2:AA36" si="6">FOB</f>
        <v>#REF!</v>
      </c>
      <c r="AB2" s="1" t="e">
        <f t="shared" ref="AB2:AB36" si="7">Freight</f>
        <v>#REF!</v>
      </c>
      <c r="AC2" s="1" t="e">
        <f t="shared" ref="AC2:AC36" si="8">DropShip</f>
        <v>#REF!</v>
      </c>
      <c r="AD2" s="1" t="e">
        <f t="shared" ref="AD2:AD36" si="9">EnergyStar</f>
        <v>#REF!</v>
      </c>
      <c r="AE2" s="1" t="s">
        <v>3</v>
      </c>
      <c r="AF2" s="1" t="s">
        <v>2536</v>
      </c>
      <c r="AG2" s="11" t="e">
        <f t="shared" ref="AG2:AG39" si="10">URL</f>
        <v>#REF!</v>
      </c>
      <c r="AH2" s="1" t="str">
        <f>Table13[[#This Row],[Manufacturer''s Category]]</f>
        <v>Biamp</v>
      </c>
      <c r="AJ2" s="1" t="e">
        <f t="shared" ref="AJ2:AJ36" si="11">InfoComm_Number</f>
        <v>#REF!</v>
      </c>
    </row>
    <row r="3" spans="1:37" ht="42" customHeight="1" x14ac:dyDescent="0.3">
      <c r="A3" s="1" t="e">
        <f t="shared" si="0"/>
        <v>#REF!</v>
      </c>
      <c r="B3" s="5" t="e">
        <f t="shared" si="1"/>
        <v>#REF!</v>
      </c>
      <c r="C3" s="45" t="s">
        <v>3177</v>
      </c>
      <c r="D3" s="1" t="s">
        <v>3178</v>
      </c>
      <c r="E3" s="1" t="s">
        <v>55</v>
      </c>
      <c r="F3" s="6">
        <v>4642</v>
      </c>
      <c r="G3" s="1" t="e">
        <f t="shared" si="2"/>
        <v>#REF!</v>
      </c>
      <c r="I3" s="1" t="e">
        <f t="shared" si="3"/>
        <v>#REF!</v>
      </c>
      <c r="K3" s="1" t="str">
        <f>Table13[[#This Row],[Short Description]]</f>
        <v>Biamp MRB-S-SCR20-C</v>
      </c>
      <c r="L3" s="1" t="s">
        <v>3194</v>
      </c>
      <c r="M3" s="1" t="s">
        <v>2535</v>
      </c>
      <c r="N3" s="1" t="s">
        <v>59</v>
      </c>
      <c r="O3" s="1" t="e">
        <f t="shared" si="4"/>
        <v>#REF!</v>
      </c>
      <c r="P3" s="1" t="e">
        <f t="shared" si="5"/>
        <v>#REF!</v>
      </c>
      <c r="Q3" s="1" t="s">
        <v>394</v>
      </c>
      <c r="V3" s="6">
        <f>Table13[[#This Row],[US MSRP]]</f>
        <v>4642</v>
      </c>
      <c r="AA3" s="1" t="e">
        <f t="shared" si="6"/>
        <v>#REF!</v>
      </c>
      <c r="AB3" s="1" t="e">
        <f t="shared" si="7"/>
        <v>#REF!</v>
      </c>
      <c r="AC3" s="1" t="e">
        <f t="shared" si="8"/>
        <v>#REF!</v>
      </c>
      <c r="AD3" s="1" t="e">
        <f t="shared" si="9"/>
        <v>#REF!</v>
      </c>
      <c r="AE3" s="1" t="s">
        <v>3</v>
      </c>
      <c r="AF3" s="1" t="s">
        <v>2536</v>
      </c>
      <c r="AG3" s="11" t="e">
        <f t="shared" si="10"/>
        <v>#REF!</v>
      </c>
      <c r="AH3" s="1" t="str">
        <f>Table13[[#This Row],[Manufacturer''s Category]]</f>
        <v>Biamp</v>
      </c>
      <c r="AJ3" s="1" t="e">
        <f t="shared" si="11"/>
        <v>#REF!</v>
      </c>
    </row>
    <row r="4" spans="1:37" ht="42" customHeight="1" x14ac:dyDescent="0.3">
      <c r="A4" s="1" t="e">
        <f t="shared" si="0"/>
        <v>#REF!</v>
      </c>
      <c r="B4" s="5" t="e">
        <f t="shared" si="1"/>
        <v>#REF!</v>
      </c>
      <c r="C4" s="45" t="s">
        <v>3181</v>
      </c>
      <c r="D4" s="1" t="s">
        <v>3182</v>
      </c>
      <c r="E4" s="1" t="s">
        <v>55</v>
      </c>
      <c r="F4" s="6">
        <v>5190</v>
      </c>
      <c r="G4" s="1" t="e">
        <f t="shared" si="2"/>
        <v>#REF!</v>
      </c>
      <c r="I4" s="1" t="e">
        <f t="shared" si="3"/>
        <v>#REF!</v>
      </c>
      <c r="K4" s="1" t="str">
        <f>Table13[[#This Row],[Short Description]]</f>
        <v>Biamp MRB-S-SCR20-CX</v>
      </c>
      <c r="L4" s="1" t="s">
        <v>3224</v>
      </c>
      <c r="M4" s="1" t="s">
        <v>2535</v>
      </c>
      <c r="N4" s="1" t="s">
        <v>59</v>
      </c>
      <c r="O4" s="1" t="e">
        <f t="shared" si="4"/>
        <v>#REF!</v>
      </c>
      <c r="P4" s="1" t="e">
        <f t="shared" si="5"/>
        <v>#REF!</v>
      </c>
      <c r="Q4" s="1" t="s">
        <v>394</v>
      </c>
      <c r="V4" s="6">
        <f>Table13[[#This Row],[US MSRP]]</f>
        <v>5190</v>
      </c>
      <c r="AA4" s="1" t="e">
        <f t="shared" si="6"/>
        <v>#REF!</v>
      </c>
      <c r="AB4" s="1" t="e">
        <f t="shared" si="7"/>
        <v>#REF!</v>
      </c>
      <c r="AC4" s="1" t="e">
        <f t="shared" si="8"/>
        <v>#REF!</v>
      </c>
      <c r="AD4" s="1" t="e">
        <f t="shared" si="9"/>
        <v>#REF!</v>
      </c>
      <c r="AE4" s="1" t="s">
        <v>3</v>
      </c>
      <c r="AF4" s="1" t="s">
        <v>2536</v>
      </c>
      <c r="AG4" s="11" t="e">
        <f t="shared" si="10"/>
        <v>#REF!</v>
      </c>
      <c r="AH4" s="1" t="str">
        <f>Table13[[#This Row],[Manufacturer''s Category]]</f>
        <v>Biamp</v>
      </c>
      <c r="AJ4" s="1" t="e">
        <f t="shared" si="11"/>
        <v>#REF!</v>
      </c>
    </row>
    <row r="5" spans="1:37" ht="42" customHeight="1" x14ac:dyDescent="0.3">
      <c r="A5" s="1" t="e">
        <f t="shared" si="0"/>
        <v>#REF!</v>
      </c>
      <c r="B5" s="5" t="e">
        <f t="shared" si="1"/>
        <v>#REF!</v>
      </c>
      <c r="C5" s="45" t="s">
        <v>3179</v>
      </c>
      <c r="D5" s="1" t="s">
        <v>3180</v>
      </c>
      <c r="E5" s="1" t="s">
        <v>55</v>
      </c>
      <c r="F5" s="6">
        <v>4642</v>
      </c>
      <c r="G5" s="1" t="e">
        <f t="shared" si="2"/>
        <v>#REF!</v>
      </c>
      <c r="I5" s="1" t="e">
        <f t="shared" si="3"/>
        <v>#REF!</v>
      </c>
      <c r="K5" s="1" t="str">
        <f>Table13[[#This Row],[Short Description]]</f>
        <v>Biamp MRB-S-SCR20-TX</v>
      </c>
      <c r="L5" s="1" t="s">
        <v>3195</v>
      </c>
      <c r="M5" s="1" t="s">
        <v>2535</v>
      </c>
      <c r="N5" s="1" t="s">
        <v>59</v>
      </c>
      <c r="O5" s="1" t="e">
        <f t="shared" si="4"/>
        <v>#REF!</v>
      </c>
      <c r="P5" s="1" t="e">
        <f t="shared" si="5"/>
        <v>#REF!</v>
      </c>
      <c r="Q5" s="1" t="s">
        <v>394</v>
      </c>
      <c r="V5" s="6">
        <f>Table13[[#This Row],[US MSRP]]</f>
        <v>4642</v>
      </c>
      <c r="AA5" s="1" t="e">
        <f t="shared" si="6"/>
        <v>#REF!</v>
      </c>
      <c r="AB5" s="1" t="e">
        <f t="shared" si="7"/>
        <v>#REF!</v>
      </c>
      <c r="AC5" s="1" t="e">
        <f t="shared" si="8"/>
        <v>#REF!</v>
      </c>
      <c r="AD5" s="1" t="e">
        <f t="shared" si="9"/>
        <v>#REF!</v>
      </c>
      <c r="AE5" s="1" t="s">
        <v>3</v>
      </c>
      <c r="AF5" s="1" t="s">
        <v>2536</v>
      </c>
      <c r="AG5" s="11" t="e">
        <f t="shared" si="10"/>
        <v>#REF!</v>
      </c>
      <c r="AH5" s="1" t="str">
        <f>Table13[[#This Row],[Manufacturer''s Category]]</f>
        <v>Biamp</v>
      </c>
      <c r="AJ5" s="1" t="e">
        <f t="shared" si="11"/>
        <v>#REF!</v>
      </c>
    </row>
    <row r="6" spans="1:37" ht="42" customHeight="1" x14ac:dyDescent="0.3">
      <c r="A6" s="1" t="e">
        <f t="shared" si="0"/>
        <v>#REF!</v>
      </c>
      <c r="B6" s="5" t="e">
        <f t="shared" si="1"/>
        <v>#REF!</v>
      </c>
      <c r="C6" s="47" t="s">
        <v>3183</v>
      </c>
      <c r="D6" s="1" t="s">
        <v>3184</v>
      </c>
      <c r="E6" s="1" t="s">
        <v>55</v>
      </c>
      <c r="F6" s="6">
        <v>4972</v>
      </c>
      <c r="G6" s="1" t="e">
        <f t="shared" si="2"/>
        <v>#REF!</v>
      </c>
      <c r="I6" s="1" t="e">
        <f t="shared" si="3"/>
        <v>#REF!</v>
      </c>
      <c r="K6" s="1" t="str">
        <f>Table13[[#This Row],[Short Description]]</f>
        <v>Biamp MRB-S-SCR25-C</v>
      </c>
      <c r="L6" s="1" t="s">
        <v>3196</v>
      </c>
      <c r="M6" s="1" t="s">
        <v>2535</v>
      </c>
      <c r="N6" s="1" t="s">
        <v>59</v>
      </c>
      <c r="O6" s="1" t="e">
        <f t="shared" si="4"/>
        <v>#REF!</v>
      </c>
      <c r="P6" s="1" t="e">
        <f t="shared" si="5"/>
        <v>#REF!</v>
      </c>
      <c r="Q6" s="1" t="s">
        <v>394</v>
      </c>
      <c r="V6" s="6">
        <f>Table13[[#This Row],[US MSRP]]</f>
        <v>4972</v>
      </c>
      <c r="AA6" s="1" t="e">
        <f t="shared" si="6"/>
        <v>#REF!</v>
      </c>
      <c r="AB6" s="1" t="e">
        <f t="shared" si="7"/>
        <v>#REF!</v>
      </c>
      <c r="AC6" s="1" t="e">
        <f t="shared" si="8"/>
        <v>#REF!</v>
      </c>
      <c r="AD6" s="1" t="e">
        <f t="shared" si="9"/>
        <v>#REF!</v>
      </c>
      <c r="AE6" s="1" t="s">
        <v>3</v>
      </c>
      <c r="AF6" s="1" t="s">
        <v>2536</v>
      </c>
      <c r="AG6" s="11" t="e">
        <f t="shared" si="10"/>
        <v>#REF!</v>
      </c>
      <c r="AH6" s="1" t="str">
        <f>Table13[[#This Row],[Manufacturer''s Category]]</f>
        <v>Biamp</v>
      </c>
      <c r="AJ6" s="1" t="e">
        <f t="shared" si="11"/>
        <v>#REF!</v>
      </c>
    </row>
    <row r="7" spans="1:37" ht="42" customHeight="1" x14ac:dyDescent="0.3">
      <c r="A7" s="1" t="e">
        <f t="shared" si="0"/>
        <v>#REF!</v>
      </c>
      <c r="B7" s="5" t="e">
        <f t="shared" si="1"/>
        <v>#REF!</v>
      </c>
      <c r="C7" s="47" t="s">
        <v>3187</v>
      </c>
      <c r="D7" s="1" t="s">
        <v>3188</v>
      </c>
      <c r="E7" s="1" t="s">
        <v>55</v>
      </c>
      <c r="F7" s="6">
        <v>5410</v>
      </c>
      <c r="G7" s="1" t="e">
        <f t="shared" si="2"/>
        <v>#REF!</v>
      </c>
      <c r="I7" s="1" t="e">
        <f t="shared" si="3"/>
        <v>#REF!</v>
      </c>
      <c r="K7" s="1" t="str">
        <f>Table13[[#This Row],[Short Description]]</f>
        <v>Biamp MRB-S-SCR25-CX</v>
      </c>
      <c r="L7" s="1" t="s">
        <v>3225</v>
      </c>
      <c r="M7" s="1" t="s">
        <v>2535</v>
      </c>
      <c r="N7" s="1" t="s">
        <v>59</v>
      </c>
      <c r="O7" s="1" t="e">
        <f t="shared" si="4"/>
        <v>#REF!</v>
      </c>
      <c r="P7" s="1" t="e">
        <f t="shared" si="5"/>
        <v>#REF!</v>
      </c>
      <c r="Q7" s="1" t="s">
        <v>394</v>
      </c>
      <c r="V7" s="6">
        <f>Table13[[#This Row],[US MSRP]]</f>
        <v>5410</v>
      </c>
      <c r="AA7" s="1" t="e">
        <f t="shared" si="6"/>
        <v>#REF!</v>
      </c>
      <c r="AB7" s="1" t="e">
        <f t="shared" si="7"/>
        <v>#REF!</v>
      </c>
      <c r="AC7" s="1" t="e">
        <f t="shared" si="8"/>
        <v>#REF!</v>
      </c>
      <c r="AD7" s="1" t="e">
        <f t="shared" si="9"/>
        <v>#REF!</v>
      </c>
      <c r="AE7" s="1" t="s">
        <v>3</v>
      </c>
      <c r="AF7" s="1" t="s">
        <v>2536</v>
      </c>
      <c r="AG7" s="11" t="e">
        <f t="shared" si="10"/>
        <v>#REF!</v>
      </c>
      <c r="AH7" s="1" t="str">
        <f>Table13[[#This Row],[Manufacturer''s Category]]</f>
        <v>Biamp</v>
      </c>
      <c r="AJ7" s="1" t="e">
        <f t="shared" si="11"/>
        <v>#REF!</v>
      </c>
    </row>
    <row r="8" spans="1:37" ht="42" customHeight="1" x14ac:dyDescent="0.3">
      <c r="A8" s="1" t="e">
        <f t="shared" si="0"/>
        <v>#REF!</v>
      </c>
      <c r="B8" s="5" t="e">
        <f t="shared" si="1"/>
        <v>#REF!</v>
      </c>
      <c r="C8" s="47" t="s">
        <v>3185</v>
      </c>
      <c r="D8" s="1" t="s">
        <v>3186</v>
      </c>
      <c r="E8" s="1" t="s">
        <v>55</v>
      </c>
      <c r="F8" s="6">
        <v>4972</v>
      </c>
      <c r="G8" s="1" t="e">
        <f t="shared" si="2"/>
        <v>#REF!</v>
      </c>
      <c r="I8" s="1" t="e">
        <f t="shared" si="3"/>
        <v>#REF!</v>
      </c>
      <c r="K8" s="1" t="str">
        <f>Table13[[#This Row],[Short Description]]</f>
        <v>Biamp MRB-S-SCR25-TX</v>
      </c>
      <c r="L8" s="1" t="s">
        <v>3197</v>
      </c>
      <c r="M8" s="1" t="s">
        <v>2535</v>
      </c>
      <c r="N8" s="1" t="s">
        <v>59</v>
      </c>
      <c r="O8" s="1" t="e">
        <f t="shared" si="4"/>
        <v>#REF!</v>
      </c>
      <c r="P8" s="1" t="e">
        <f t="shared" si="5"/>
        <v>#REF!</v>
      </c>
      <c r="Q8" s="1" t="s">
        <v>394</v>
      </c>
      <c r="V8" s="6">
        <f>Table13[[#This Row],[US MSRP]]</f>
        <v>4972</v>
      </c>
      <c r="AA8" s="1" t="e">
        <f t="shared" si="6"/>
        <v>#REF!</v>
      </c>
      <c r="AB8" s="1" t="e">
        <f t="shared" si="7"/>
        <v>#REF!</v>
      </c>
      <c r="AC8" s="1" t="e">
        <f t="shared" si="8"/>
        <v>#REF!</v>
      </c>
      <c r="AD8" s="1" t="e">
        <f t="shared" si="9"/>
        <v>#REF!</v>
      </c>
      <c r="AE8" s="1" t="s">
        <v>3</v>
      </c>
      <c r="AF8" s="1" t="s">
        <v>2536</v>
      </c>
      <c r="AG8" s="11" t="e">
        <f t="shared" si="10"/>
        <v>#REF!</v>
      </c>
      <c r="AH8" s="1" t="str">
        <f>Table13[[#This Row],[Manufacturer''s Category]]</f>
        <v>Biamp</v>
      </c>
      <c r="AJ8" s="1" t="e">
        <f t="shared" si="11"/>
        <v>#REF!</v>
      </c>
    </row>
    <row r="9" spans="1:37" ht="42" customHeight="1" x14ac:dyDescent="0.3">
      <c r="A9" s="1" t="e">
        <f t="shared" si="0"/>
        <v>#REF!</v>
      </c>
      <c r="B9" s="5" t="e">
        <f t="shared" si="1"/>
        <v>#REF!</v>
      </c>
      <c r="C9" s="45" t="s">
        <v>2470</v>
      </c>
      <c r="D9" s="1" t="s">
        <v>2471</v>
      </c>
      <c r="E9" s="1" t="s">
        <v>55</v>
      </c>
      <c r="F9" s="6">
        <v>1034</v>
      </c>
      <c r="G9" s="1" t="e">
        <f t="shared" si="2"/>
        <v>#REF!</v>
      </c>
      <c r="H9" s="3">
        <v>0.56000000000000005</v>
      </c>
      <c r="I9" s="1" t="e">
        <f t="shared" si="3"/>
        <v>#REF!</v>
      </c>
      <c r="K9" s="1" t="str">
        <f>Table13[[#This Row],[Short Description]]</f>
        <v>Devio DCM-1 Black</v>
      </c>
      <c r="L9" s="1" t="s">
        <v>2472</v>
      </c>
      <c r="M9" s="1" t="s">
        <v>556</v>
      </c>
      <c r="N9" s="1" t="s">
        <v>59</v>
      </c>
      <c r="O9" s="1" t="e">
        <f t="shared" si="4"/>
        <v>#REF!</v>
      </c>
      <c r="P9" s="1" t="e">
        <f t="shared" si="5"/>
        <v>#REF!</v>
      </c>
      <c r="Q9" s="1" t="s">
        <v>2473</v>
      </c>
      <c r="T9" s="1" t="s">
        <v>61</v>
      </c>
      <c r="V9" s="6">
        <f>Table13[[#This Row],[US MSRP]]</f>
        <v>1034</v>
      </c>
      <c r="AA9" s="1" t="e">
        <f t="shared" si="6"/>
        <v>#REF!</v>
      </c>
      <c r="AB9" s="1" t="e">
        <f t="shared" si="7"/>
        <v>#REF!</v>
      </c>
      <c r="AC9" s="1" t="e">
        <f t="shared" si="8"/>
        <v>#REF!</v>
      </c>
      <c r="AD9" s="1" t="e">
        <f t="shared" si="9"/>
        <v>#REF!</v>
      </c>
      <c r="AE9" s="1" t="s">
        <v>59</v>
      </c>
      <c r="AF9" s="1" t="s">
        <v>63</v>
      </c>
      <c r="AG9" s="11" t="e">
        <f t="shared" si="10"/>
        <v>#REF!</v>
      </c>
      <c r="AH9" s="1" t="str">
        <f>Table13[[#This Row],[Manufacturer''s Category]]</f>
        <v>Devio</v>
      </c>
      <c r="AJ9" s="1" t="e">
        <f t="shared" si="11"/>
        <v>#REF!</v>
      </c>
    </row>
    <row r="10" spans="1:37" ht="42" customHeight="1" x14ac:dyDescent="0.3">
      <c r="A10" s="1" t="e">
        <f t="shared" si="0"/>
        <v>#REF!</v>
      </c>
      <c r="B10" s="5" t="e">
        <f t="shared" si="1"/>
        <v>#REF!</v>
      </c>
      <c r="C10" s="45" t="s">
        <v>2474</v>
      </c>
      <c r="D10" s="1" t="s">
        <v>2475</v>
      </c>
      <c r="E10" s="1" t="s">
        <v>55</v>
      </c>
      <c r="F10" s="6">
        <v>1034</v>
      </c>
      <c r="G10" s="1" t="e">
        <f t="shared" si="2"/>
        <v>#REF!</v>
      </c>
      <c r="H10" s="3">
        <v>0.56000000000000005</v>
      </c>
      <c r="I10" s="1" t="e">
        <f t="shared" si="3"/>
        <v>#REF!</v>
      </c>
      <c r="K10" s="1" t="str">
        <f>Table13[[#This Row],[Short Description]]</f>
        <v>Devio DCM-1 White</v>
      </c>
      <c r="L10" s="1" t="s">
        <v>2476</v>
      </c>
      <c r="M10" s="1" t="s">
        <v>556</v>
      </c>
      <c r="N10" s="1" t="s">
        <v>59</v>
      </c>
      <c r="O10" s="1" t="e">
        <f t="shared" si="4"/>
        <v>#REF!</v>
      </c>
      <c r="P10" s="1" t="e">
        <f t="shared" si="5"/>
        <v>#REF!</v>
      </c>
      <c r="Q10" s="1" t="s">
        <v>2473</v>
      </c>
      <c r="T10" s="1" t="s">
        <v>61</v>
      </c>
      <c r="V10" s="6">
        <f>Table13[[#This Row],[US MSRP]]</f>
        <v>1034</v>
      </c>
      <c r="AA10" s="1" t="e">
        <f t="shared" si="6"/>
        <v>#REF!</v>
      </c>
      <c r="AB10" s="1" t="e">
        <f t="shared" si="7"/>
        <v>#REF!</v>
      </c>
      <c r="AC10" s="1" t="e">
        <f t="shared" si="8"/>
        <v>#REF!</v>
      </c>
      <c r="AD10" s="1" t="e">
        <f t="shared" si="9"/>
        <v>#REF!</v>
      </c>
      <c r="AE10" s="1" t="s">
        <v>59</v>
      </c>
      <c r="AF10" s="1" t="s">
        <v>63</v>
      </c>
      <c r="AG10" s="11" t="e">
        <f t="shared" si="10"/>
        <v>#REF!</v>
      </c>
      <c r="AH10" s="1" t="str">
        <f>Table13[[#This Row],[Manufacturer''s Category]]</f>
        <v>Devio</v>
      </c>
      <c r="AJ10" s="1" t="e">
        <f t="shared" si="11"/>
        <v>#REF!</v>
      </c>
    </row>
    <row r="11" spans="1:37" ht="42" customHeight="1" x14ac:dyDescent="0.3">
      <c r="A11" s="1" t="e">
        <f t="shared" si="0"/>
        <v>#REF!</v>
      </c>
      <c r="B11" s="5" t="e">
        <f t="shared" si="1"/>
        <v>#REF!</v>
      </c>
      <c r="C11" s="45" t="s">
        <v>2477</v>
      </c>
      <c r="D11" s="1" t="s">
        <v>2478</v>
      </c>
      <c r="E11" s="1" t="s">
        <v>55</v>
      </c>
      <c r="F11" s="6">
        <v>1034</v>
      </c>
      <c r="G11" s="1" t="e">
        <f t="shared" si="2"/>
        <v>#REF!</v>
      </c>
      <c r="H11" s="3">
        <v>0.27</v>
      </c>
      <c r="I11" s="1" t="e">
        <f t="shared" si="3"/>
        <v>#REF!</v>
      </c>
      <c r="K11" s="1" t="str">
        <f>Table13[[#This Row],[Short Description]]</f>
        <v>Devio DTM-1</v>
      </c>
      <c r="L11" s="1" t="s">
        <v>2479</v>
      </c>
      <c r="M11" s="1" t="s">
        <v>556</v>
      </c>
      <c r="N11" s="1" t="s">
        <v>59</v>
      </c>
      <c r="O11" s="1" t="e">
        <f t="shared" si="4"/>
        <v>#REF!</v>
      </c>
      <c r="P11" s="1" t="e">
        <f t="shared" si="5"/>
        <v>#REF!</v>
      </c>
      <c r="Q11" s="1" t="s">
        <v>2473</v>
      </c>
      <c r="T11" s="1" t="s">
        <v>61</v>
      </c>
      <c r="V11" s="6">
        <f>Table13[[#This Row],[US MSRP]]</f>
        <v>1034</v>
      </c>
      <c r="AA11" s="1" t="e">
        <f t="shared" si="6"/>
        <v>#REF!</v>
      </c>
      <c r="AB11" s="1" t="e">
        <f t="shared" si="7"/>
        <v>#REF!</v>
      </c>
      <c r="AC11" s="1" t="e">
        <f t="shared" si="8"/>
        <v>#REF!</v>
      </c>
      <c r="AD11" s="1" t="e">
        <f t="shared" si="9"/>
        <v>#REF!</v>
      </c>
      <c r="AE11" s="1" t="s">
        <v>59</v>
      </c>
      <c r="AF11" s="1" t="s">
        <v>63</v>
      </c>
      <c r="AG11" s="11" t="e">
        <f t="shared" si="10"/>
        <v>#REF!</v>
      </c>
      <c r="AH11" s="1" t="str">
        <f>Table13[[#This Row],[Manufacturer''s Category]]</f>
        <v>Devio</v>
      </c>
      <c r="AJ11" s="1" t="e">
        <f t="shared" si="11"/>
        <v>#REF!</v>
      </c>
    </row>
    <row r="12" spans="1:37" ht="42" customHeight="1" x14ac:dyDescent="0.3">
      <c r="A12" s="1" t="e">
        <f t="shared" si="0"/>
        <v>#REF!</v>
      </c>
      <c r="B12" s="5" t="e">
        <f t="shared" si="1"/>
        <v>#REF!</v>
      </c>
      <c r="C12" s="45" t="s">
        <v>2480</v>
      </c>
      <c r="D12" s="1" t="s">
        <v>2481</v>
      </c>
      <c r="E12" s="1" t="s">
        <v>55</v>
      </c>
      <c r="F12" s="6">
        <v>660</v>
      </c>
      <c r="G12" s="1" t="e">
        <f t="shared" si="2"/>
        <v>#REF!</v>
      </c>
      <c r="I12" s="1" t="e">
        <f t="shared" si="3"/>
        <v>#REF!</v>
      </c>
      <c r="K12" s="1" t="str">
        <f>Table13[[#This Row],[Short Description]]</f>
        <v>Devio SCR-10</v>
      </c>
      <c r="L12" s="1" t="s">
        <v>2482</v>
      </c>
      <c r="M12" s="1" t="s">
        <v>2483</v>
      </c>
      <c r="N12" s="1" t="s">
        <v>59</v>
      </c>
      <c r="O12" s="1" t="e">
        <f t="shared" si="4"/>
        <v>#REF!</v>
      </c>
      <c r="P12" s="1" t="e">
        <f t="shared" si="5"/>
        <v>#REF!</v>
      </c>
      <c r="Q12" s="1" t="s">
        <v>2473</v>
      </c>
      <c r="V12" s="6">
        <f>Table13[[#This Row],[US MSRP]]</f>
        <v>660</v>
      </c>
      <c r="AA12" s="1" t="e">
        <f t="shared" si="6"/>
        <v>#REF!</v>
      </c>
      <c r="AB12" s="1" t="e">
        <f t="shared" si="7"/>
        <v>#REF!</v>
      </c>
      <c r="AC12" s="1" t="e">
        <f t="shared" si="8"/>
        <v>#REF!</v>
      </c>
      <c r="AD12" s="1" t="e">
        <f t="shared" si="9"/>
        <v>#REF!</v>
      </c>
      <c r="AE12" s="1" t="s">
        <v>59</v>
      </c>
      <c r="AF12" s="1" t="s">
        <v>2484</v>
      </c>
      <c r="AG12" s="11" t="e">
        <f t="shared" si="10"/>
        <v>#REF!</v>
      </c>
      <c r="AH12" s="1" t="str">
        <f>Table13[[#This Row],[Manufacturer''s Category]]</f>
        <v>Devio</v>
      </c>
      <c r="AJ12" s="1" t="e">
        <f t="shared" si="11"/>
        <v>#REF!</v>
      </c>
    </row>
    <row r="13" spans="1:37" ht="42" customHeight="1" x14ac:dyDescent="0.3">
      <c r="A13" s="1" t="e">
        <f t="shared" si="0"/>
        <v>#REF!</v>
      </c>
      <c r="B13" s="5" t="e">
        <f t="shared" si="1"/>
        <v>#REF!</v>
      </c>
      <c r="C13" s="45" t="s">
        <v>2485</v>
      </c>
      <c r="D13" s="1" t="s">
        <v>2486</v>
      </c>
      <c r="E13" s="1" t="s">
        <v>55</v>
      </c>
      <c r="F13" s="6">
        <v>3742</v>
      </c>
      <c r="G13" s="1" t="e">
        <f t="shared" si="2"/>
        <v>#REF!</v>
      </c>
      <c r="H13" s="3">
        <v>1.51</v>
      </c>
      <c r="I13" s="1" t="e">
        <f t="shared" si="3"/>
        <v>#REF!</v>
      </c>
      <c r="K13" s="1" t="str">
        <f>Table13[[#This Row],[Short Description]]</f>
        <v>Devio SCR-20C Black</v>
      </c>
      <c r="L13" s="1" t="s">
        <v>2487</v>
      </c>
      <c r="M13" s="1" t="s">
        <v>2488</v>
      </c>
      <c r="N13" s="1" t="s">
        <v>59</v>
      </c>
      <c r="O13" s="1" t="e">
        <f t="shared" si="4"/>
        <v>#REF!</v>
      </c>
      <c r="P13" s="1" t="e">
        <f t="shared" si="5"/>
        <v>#REF!</v>
      </c>
      <c r="Q13" s="1" t="s">
        <v>2473</v>
      </c>
      <c r="T13" s="1" t="s">
        <v>61</v>
      </c>
      <c r="V13" s="6">
        <f>Table13[[#This Row],[US MSRP]]</f>
        <v>3742</v>
      </c>
      <c r="AA13" s="1" t="e">
        <f t="shared" si="6"/>
        <v>#REF!</v>
      </c>
      <c r="AB13" s="1" t="e">
        <f t="shared" si="7"/>
        <v>#REF!</v>
      </c>
      <c r="AC13" s="1" t="e">
        <f t="shared" si="8"/>
        <v>#REF!</v>
      </c>
      <c r="AD13" s="1" t="e">
        <f t="shared" si="9"/>
        <v>#REF!</v>
      </c>
      <c r="AE13" s="1" t="s">
        <v>59</v>
      </c>
      <c r="AF13" s="1" t="s">
        <v>63</v>
      </c>
      <c r="AG13" s="11" t="e">
        <f t="shared" si="10"/>
        <v>#REF!</v>
      </c>
      <c r="AH13" s="1" t="str">
        <f>Table13[[#This Row],[Manufacturer''s Category]]</f>
        <v>Devio</v>
      </c>
      <c r="AJ13" s="1" t="e">
        <f t="shared" si="11"/>
        <v>#REF!</v>
      </c>
    </row>
    <row r="14" spans="1:37" ht="42" customHeight="1" x14ac:dyDescent="0.3">
      <c r="A14" s="1" t="e">
        <f t="shared" si="0"/>
        <v>#REF!</v>
      </c>
      <c r="B14" s="5" t="e">
        <f t="shared" si="1"/>
        <v>#REF!</v>
      </c>
      <c r="C14" s="45" t="s">
        <v>2489</v>
      </c>
      <c r="D14" s="1" t="s">
        <v>2490</v>
      </c>
      <c r="E14" s="1" t="s">
        <v>55</v>
      </c>
      <c r="F14" s="6">
        <v>3742</v>
      </c>
      <c r="G14" s="1" t="e">
        <f t="shared" si="2"/>
        <v>#REF!</v>
      </c>
      <c r="H14" s="3">
        <v>1.51</v>
      </c>
      <c r="I14" s="1" t="e">
        <f t="shared" si="3"/>
        <v>#REF!</v>
      </c>
      <c r="K14" s="1" t="str">
        <f>Table13[[#This Row],[Short Description]]</f>
        <v>Devio SCR-20C White</v>
      </c>
      <c r="L14" s="1" t="s">
        <v>2491</v>
      </c>
      <c r="M14" s="1" t="s">
        <v>2488</v>
      </c>
      <c r="N14" s="1" t="s">
        <v>59</v>
      </c>
      <c r="O14" s="1" t="e">
        <f t="shared" si="4"/>
        <v>#REF!</v>
      </c>
      <c r="P14" s="1" t="e">
        <f t="shared" si="5"/>
        <v>#REF!</v>
      </c>
      <c r="Q14" s="1" t="s">
        <v>2473</v>
      </c>
      <c r="T14" s="1" t="s">
        <v>61</v>
      </c>
      <c r="V14" s="6">
        <f>Table13[[#This Row],[US MSRP]]</f>
        <v>3742</v>
      </c>
      <c r="AA14" s="1" t="e">
        <f t="shared" si="6"/>
        <v>#REF!</v>
      </c>
      <c r="AB14" s="1" t="e">
        <f t="shared" si="7"/>
        <v>#REF!</v>
      </c>
      <c r="AC14" s="1" t="e">
        <f t="shared" si="8"/>
        <v>#REF!</v>
      </c>
      <c r="AD14" s="1" t="e">
        <f t="shared" si="9"/>
        <v>#REF!</v>
      </c>
      <c r="AE14" s="1" t="s">
        <v>59</v>
      </c>
      <c r="AF14" s="1" t="s">
        <v>63</v>
      </c>
      <c r="AG14" s="11" t="e">
        <f t="shared" si="10"/>
        <v>#REF!</v>
      </c>
      <c r="AH14" s="1" t="str">
        <f>Table13[[#This Row],[Manufacturer''s Category]]</f>
        <v>Devio</v>
      </c>
      <c r="AJ14" s="1" t="e">
        <f t="shared" si="11"/>
        <v>#REF!</v>
      </c>
    </row>
    <row r="15" spans="1:37" ht="42" customHeight="1" x14ac:dyDescent="0.3">
      <c r="A15" s="1" t="e">
        <f t="shared" si="0"/>
        <v>#REF!</v>
      </c>
      <c r="B15" s="5" t="e">
        <f t="shared" si="1"/>
        <v>#REF!</v>
      </c>
      <c r="C15" s="48" t="s">
        <v>2492</v>
      </c>
      <c r="D15" s="1" t="s">
        <v>2493</v>
      </c>
      <c r="E15" s="1" t="s">
        <v>55</v>
      </c>
      <c r="F15" s="6">
        <v>4290</v>
      </c>
      <c r="G15" s="1" t="e">
        <f t="shared" si="2"/>
        <v>#REF!</v>
      </c>
      <c r="H15" s="29" t="s">
        <v>177</v>
      </c>
      <c r="I15" s="1" t="e">
        <f t="shared" si="3"/>
        <v>#REF!</v>
      </c>
      <c r="K15" s="1" t="str">
        <f>Table13[[#This Row],[Short Description]]</f>
        <v>Devio SCR-20CX Black</v>
      </c>
      <c r="L15" s="1" t="s">
        <v>2494</v>
      </c>
      <c r="M15" s="1" t="s">
        <v>2488</v>
      </c>
      <c r="N15" s="1" t="s">
        <v>59</v>
      </c>
      <c r="O15" s="1" t="e">
        <f t="shared" si="4"/>
        <v>#REF!</v>
      </c>
      <c r="P15" s="1" t="e">
        <f t="shared" si="5"/>
        <v>#REF!</v>
      </c>
      <c r="Q15" s="1" t="s">
        <v>2473</v>
      </c>
      <c r="T15" s="1" t="s">
        <v>61</v>
      </c>
      <c r="V15" s="6">
        <f>Table13[[#This Row],[US MSRP]]</f>
        <v>4290</v>
      </c>
      <c r="AA15" s="1" t="e">
        <f t="shared" si="6"/>
        <v>#REF!</v>
      </c>
      <c r="AB15" s="1" t="e">
        <f t="shared" si="7"/>
        <v>#REF!</v>
      </c>
      <c r="AC15" s="1" t="e">
        <f t="shared" si="8"/>
        <v>#REF!</v>
      </c>
      <c r="AD15" s="1" t="e">
        <f t="shared" si="9"/>
        <v>#REF!</v>
      </c>
      <c r="AE15" s="1" t="s">
        <v>59</v>
      </c>
      <c r="AF15" s="1" t="s">
        <v>63</v>
      </c>
      <c r="AG15" s="11" t="e">
        <f t="shared" si="10"/>
        <v>#REF!</v>
      </c>
      <c r="AH15" s="1" t="str">
        <f>Table13[[#This Row],[Manufacturer''s Category]]</f>
        <v>Devio</v>
      </c>
      <c r="AJ15" s="1" t="e">
        <f t="shared" si="11"/>
        <v>#REF!</v>
      </c>
      <c r="AK15" s="33"/>
    </row>
    <row r="16" spans="1:37" ht="42" customHeight="1" x14ac:dyDescent="0.3">
      <c r="A16" s="1" t="e">
        <f t="shared" si="0"/>
        <v>#REF!</v>
      </c>
      <c r="B16" s="5" t="e">
        <f t="shared" si="1"/>
        <v>#REF!</v>
      </c>
      <c r="C16" s="45" t="s">
        <v>2495</v>
      </c>
      <c r="D16" s="1" t="s">
        <v>2496</v>
      </c>
      <c r="E16" s="1" t="s">
        <v>55</v>
      </c>
      <c r="F16" s="6">
        <v>4290</v>
      </c>
      <c r="G16" s="1" t="e">
        <f t="shared" si="2"/>
        <v>#REF!</v>
      </c>
      <c r="H16" s="29" t="s">
        <v>177</v>
      </c>
      <c r="I16" s="1" t="e">
        <f t="shared" si="3"/>
        <v>#REF!</v>
      </c>
      <c r="K16" s="1" t="str">
        <f>Table13[[#This Row],[Short Description]]</f>
        <v>Devio SCR-20CX White</v>
      </c>
      <c r="L16" s="1" t="s">
        <v>2497</v>
      </c>
      <c r="M16" s="1" t="s">
        <v>2488</v>
      </c>
      <c r="N16" s="1" t="s">
        <v>59</v>
      </c>
      <c r="O16" s="1" t="e">
        <f t="shared" si="4"/>
        <v>#REF!</v>
      </c>
      <c r="P16" s="1" t="e">
        <f t="shared" si="5"/>
        <v>#REF!</v>
      </c>
      <c r="Q16" s="1" t="s">
        <v>2473</v>
      </c>
      <c r="T16" s="1" t="s">
        <v>61</v>
      </c>
      <c r="V16" s="6">
        <f>Table13[[#This Row],[US MSRP]]</f>
        <v>4290</v>
      </c>
      <c r="AA16" s="1" t="e">
        <f t="shared" si="6"/>
        <v>#REF!</v>
      </c>
      <c r="AB16" s="1" t="e">
        <f t="shared" si="7"/>
        <v>#REF!</v>
      </c>
      <c r="AC16" s="1" t="e">
        <f t="shared" si="8"/>
        <v>#REF!</v>
      </c>
      <c r="AD16" s="1" t="e">
        <f t="shared" si="9"/>
        <v>#REF!</v>
      </c>
      <c r="AE16" s="1" t="s">
        <v>59</v>
      </c>
      <c r="AF16" s="1" t="s">
        <v>63</v>
      </c>
      <c r="AG16" s="11" t="e">
        <f t="shared" si="10"/>
        <v>#REF!</v>
      </c>
      <c r="AH16" s="1" t="str">
        <f>Table13[[#This Row],[Manufacturer''s Category]]</f>
        <v>Devio</v>
      </c>
      <c r="AJ16" s="1" t="e">
        <f t="shared" si="11"/>
        <v>#REF!</v>
      </c>
      <c r="AK16" s="33"/>
    </row>
    <row r="17" spans="1:37" ht="42" customHeight="1" x14ac:dyDescent="0.3">
      <c r="A17" s="1" t="e">
        <f t="shared" si="0"/>
        <v>#REF!</v>
      </c>
      <c r="B17" s="5" t="e">
        <f t="shared" si="1"/>
        <v>#REF!</v>
      </c>
      <c r="C17" s="45" t="s">
        <v>2498</v>
      </c>
      <c r="D17" s="1" t="s">
        <v>2499</v>
      </c>
      <c r="E17" s="1" t="s">
        <v>55</v>
      </c>
      <c r="F17" s="6">
        <v>3742</v>
      </c>
      <c r="G17" s="1" t="e">
        <f t="shared" si="2"/>
        <v>#REF!</v>
      </c>
      <c r="H17" s="3">
        <v>1.22</v>
      </c>
      <c r="I17" s="1" t="e">
        <f t="shared" si="3"/>
        <v>#REF!</v>
      </c>
      <c r="K17" s="1" t="str">
        <f>Table13[[#This Row],[Short Description]]</f>
        <v>Devio SCR-20T</v>
      </c>
      <c r="L17" s="1" t="s">
        <v>2500</v>
      </c>
      <c r="M17" s="1" t="s">
        <v>2501</v>
      </c>
      <c r="N17" s="1" t="s">
        <v>59</v>
      </c>
      <c r="O17" s="1" t="e">
        <f t="shared" si="4"/>
        <v>#REF!</v>
      </c>
      <c r="P17" s="1" t="e">
        <f t="shared" si="5"/>
        <v>#REF!</v>
      </c>
      <c r="Q17" s="1" t="s">
        <v>2473</v>
      </c>
      <c r="T17" s="1" t="s">
        <v>61</v>
      </c>
      <c r="V17" s="6">
        <f>Table13[[#This Row],[US MSRP]]</f>
        <v>3742</v>
      </c>
      <c r="AA17" s="1" t="e">
        <f t="shared" si="6"/>
        <v>#REF!</v>
      </c>
      <c r="AB17" s="1" t="e">
        <f t="shared" si="7"/>
        <v>#REF!</v>
      </c>
      <c r="AC17" s="1" t="e">
        <f t="shared" si="8"/>
        <v>#REF!</v>
      </c>
      <c r="AD17" s="1" t="e">
        <f t="shared" si="9"/>
        <v>#REF!</v>
      </c>
      <c r="AE17" s="1" t="s">
        <v>59</v>
      </c>
      <c r="AF17" s="1" t="s">
        <v>63</v>
      </c>
      <c r="AG17" s="11" t="e">
        <f t="shared" si="10"/>
        <v>#REF!</v>
      </c>
      <c r="AH17" s="1" t="str">
        <f>Table13[[#This Row],[Manufacturer''s Category]]</f>
        <v>Devio</v>
      </c>
      <c r="AJ17" s="1" t="e">
        <f t="shared" si="11"/>
        <v>#REF!</v>
      </c>
    </row>
    <row r="18" spans="1:37" ht="42" customHeight="1" x14ac:dyDescent="0.3">
      <c r="A18" s="1" t="e">
        <f t="shared" si="0"/>
        <v>#REF!</v>
      </c>
      <c r="B18" s="5" t="e">
        <f t="shared" si="1"/>
        <v>#REF!</v>
      </c>
      <c r="C18" s="45" t="s">
        <v>2502</v>
      </c>
      <c r="D18" s="1" t="s">
        <v>2503</v>
      </c>
      <c r="E18" s="1" t="s">
        <v>55</v>
      </c>
      <c r="F18" s="6">
        <v>3742</v>
      </c>
      <c r="G18" s="1" t="e">
        <f t="shared" si="2"/>
        <v>#REF!</v>
      </c>
      <c r="H18" s="29" t="s">
        <v>177</v>
      </c>
      <c r="I18" s="1" t="e">
        <f t="shared" si="3"/>
        <v>#REF!</v>
      </c>
      <c r="K18" s="1" t="str">
        <f>Table13[[#This Row],[Short Description]]</f>
        <v>Devio SCR-20TX Black</v>
      </c>
      <c r="L18" s="1" t="s">
        <v>2504</v>
      </c>
      <c r="M18" s="1" t="s">
        <v>2501</v>
      </c>
      <c r="N18" s="1" t="s">
        <v>59</v>
      </c>
      <c r="O18" s="1" t="e">
        <f t="shared" si="4"/>
        <v>#REF!</v>
      </c>
      <c r="P18" s="1" t="e">
        <f t="shared" si="5"/>
        <v>#REF!</v>
      </c>
      <c r="Q18" s="1" t="s">
        <v>2473</v>
      </c>
      <c r="T18" s="1" t="s">
        <v>61</v>
      </c>
      <c r="V18" s="6">
        <f>Table13[[#This Row],[US MSRP]]</f>
        <v>3742</v>
      </c>
      <c r="AA18" s="1" t="e">
        <f t="shared" si="6"/>
        <v>#REF!</v>
      </c>
      <c r="AB18" s="1" t="e">
        <f t="shared" si="7"/>
        <v>#REF!</v>
      </c>
      <c r="AC18" s="1" t="e">
        <f t="shared" si="8"/>
        <v>#REF!</v>
      </c>
      <c r="AD18" s="1" t="e">
        <f t="shared" si="9"/>
        <v>#REF!</v>
      </c>
      <c r="AE18" s="1" t="s">
        <v>59</v>
      </c>
      <c r="AF18" s="1" t="s">
        <v>63</v>
      </c>
      <c r="AG18" s="11" t="e">
        <f t="shared" si="10"/>
        <v>#REF!</v>
      </c>
      <c r="AH18" s="1" t="str">
        <f>Table13[[#This Row],[Manufacturer''s Category]]</f>
        <v>Devio</v>
      </c>
      <c r="AJ18" s="1" t="e">
        <f t="shared" si="11"/>
        <v>#REF!</v>
      </c>
      <c r="AK18" s="33"/>
    </row>
    <row r="19" spans="1:37" ht="42" customHeight="1" x14ac:dyDescent="0.3">
      <c r="A19" s="1" t="e">
        <f t="shared" si="0"/>
        <v>#REF!</v>
      </c>
      <c r="B19" s="5" t="e">
        <f t="shared" si="1"/>
        <v>#REF!</v>
      </c>
      <c r="C19" s="45" t="s">
        <v>2505</v>
      </c>
      <c r="D19" s="1" t="s">
        <v>2506</v>
      </c>
      <c r="E19" s="1" t="s">
        <v>55</v>
      </c>
      <c r="F19" s="6">
        <v>3742</v>
      </c>
      <c r="G19" s="1" t="e">
        <f t="shared" si="2"/>
        <v>#REF!</v>
      </c>
      <c r="H19" s="29" t="s">
        <v>177</v>
      </c>
      <c r="I19" s="1" t="e">
        <f t="shared" si="3"/>
        <v>#REF!</v>
      </c>
      <c r="K19" s="1" t="str">
        <f>Table13[[#This Row],[Short Description]]</f>
        <v>Devio SCR-20TX White</v>
      </c>
      <c r="L19" s="1" t="s">
        <v>2507</v>
      </c>
      <c r="M19" s="1" t="s">
        <v>2501</v>
      </c>
      <c r="N19" s="1" t="s">
        <v>59</v>
      </c>
      <c r="O19" s="1" t="e">
        <f t="shared" si="4"/>
        <v>#REF!</v>
      </c>
      <c r="P19" s="1" t="e">
        <f t="shared" si="5"/>
        <v>#REF!</v>
      </c>
      <c r="Q19" s="1" t="s">
        <v>2473</v>
      </c>
      <c r="T19" s="1" t="s">
        <v>61</v>
      </c>
      <c r="V19" s="6">
        <f>Table13[[#This Row],[US MSRP]]</f>
        <v>3742</v>
      </c>
      <c r="AA19" s="1" t="e">
        <f t="shared" si="6"/>
        <v>#REF!</v>
      </c>
      <c r="AB19" s="1" t="e">
        <f t="shared" si="7"/>
        <v>#REF!</v>
      </c>
      <c r="AC19" s="1" t="e">
        <f t="shared" si="8"/>
        <v>#REF!</v>
      </c>
      <c r="AD19" s="1" t="e">
        <f t="shared" si="9"/>
        <v>#REF!</v>
      </c>
      <c r="AE19" s="1" t="s">
        <v>59</v>
      </c>
      <c r="AF19" s="1" t="s">
        <v>63</v>
      </c>
      <c r="AG19" s="11" t="e">
        <f t="shared" si="10"/>
        <v>#REF!</v>
      </c>
      <c r="AH19" s="1" t="str">
        <f>Table13[[#This Row],[Manufacturer''s Category]]</f>
        <v>Devio</v>
      </c>
      <c r="AJ19" s="1" t="e">
        <f t="shared" si="11"/>
        <v>#REF!</v>
      </c>
      <c r="AK19" s="33"/>
    </row>
    <row r="20" spans="1:37" ht="42" customHeight="1" x14ac:dyDescent="0.3">
      <c r="A20" s="1" t="e">
        <f t="shared" si="0"/>
        <v>#REF!</v>
      </c>
      <c r="B20" s="5" t="e">
        <f t="shared" si="1"/>
        <v>#REF!</v>
      </c>
      <c r="C20" s="47" t="s">
        <v>2508</v>
      </c>
      <c r="D20" s="7" t="s">
        <v>2509</v>
      </c>
      <c r="E20" s="1" t="s">
        <v>55</v>
      </c>
      <c r="F20" s="6">
        <v>4072</v>
      </c>
      <c r="G20" s="1" t="e">
        <f t="shared" si="2"/>
        <v>#REF!</v>
      </c>
      <c r="H20" s="3">
        <v>1.51</v>
      </c>
      <c r="I20" s="1" t="e">
        <f t="shared" si="3"/>
        <v>#REF!</v>
      </c>
      <c r="K20" s="1" t="str">
        <f>Table13[[#This Row],[Short Description]]</f>
        <v>Devio SCR-25C Black</v>
      </c>
      <c r="L20" s="7" t="s">
        <v>2510</v>
      </c>
      <c r="M20" s="7" t="s">
        <v>2488</v>
      </c>
      <c r="N20" s="7" t="s">
        <v>59</v>
      </c>
      <c r="O20" s="1" t="e">
        <f t="shared" si="4"/>
        <v>#REF!</v>
      </c>
      <c r="P20" s="1" t="e">
        <f t="shared" si="5"/>
        <v>#REF!</v>
      </c>
      <c r="Q20" s="7" t="s">
        <v>2473</v>
      </c>
      <c r="T20" s="1" t="s">
        <v>61</v>
      </c>
      <c r="V20" s="6">
        <f>Table13[[#This Row],[US MSRP]]</f>
        <v>4072</v>
      </c>
      <c r="AA20" s="1" t="e">
        <f t="shared" si="6"/>
        <v>#REF!</v>
      </c>
      <c r="AB20" s="1" t="e">
        <f t="shared" si="7"/>
        <v>#REF!</v>
      </c>
      <c r="AC20" s="1" t="e">
        <f t="shared" si="8"/>
        <v>#REF!</v>
      </c>
      <c r="AD20" s="1" t="e">
        <f t="shared" si="9"/>
        <v>#REF!</v>
      </c>
      <c r="AE20" s="1" t="s">
        <v>59</v>
      </c>
      <c r="AF20" s="1" t="s">
        <v>63</v>
      </c>
      <c r="AG20" s="11" t="e">
        <f t="shared" si="10"/>
        <v>#REF!</v>
      </c>
      <c r="AH20" s="1" t="str">
        <f>Table13[[#This Row],[Manufacturer''s Category]]</f>
        <v>Devio</v>
      </c>
      <c r="AJ20" s="1" t="e">
        <f t="shared" si="11"/>
        <v>#REF!</v>
      </c>
    </row>
    <row r="21" spans="1:37" ht="42" customHeight="1" x14ac:dyDescent="0.3">
      <c r="A21" s="1" t="e">
        <f t="shared" si="0"/>
        <v>#REF!</v>
      </c>
      <c r="B21" s="5" t="e">
        <f t="shared" si="1"/>
        <v>#REF!</v>
      </c>
      <c r="C21" s="45" t="s">
        <v>2511</v>
      </c>
      <c r="D21" s="1" t="s">
        <v>2512</v>
      </c>
      <c r="E21" s="1" t="s">
        <v>55</v>
      </c>
      <c r="F21" s="6">
        <v>4072</v>
      </c>
      <c r="G21" s="1" t="e">
        <f t="shared" si="2"/>
        <v>#REF!</v>
      </c>
      <c r="H21" s="3">
        <v>1.51</v>
      </c>
      <c r="I21" s="1" t="e">
        <f t="shared" si="3"/>
        <v>#REF!</v>
      </c>
      <c r="K21" s="1" t="str">
        <f>Table13[[#This Row],[Short Description]]</f>
        <v>Devio SCR-25C White</v>
      </c>
      <c r="L21" s="1" t="s">
        <v>2513</v>
      </c>
      <c r="M21" s="1" t="s">
        <v>2488</v>
      </c>
      <c r="N21" s="1" t="s">
        <v>59</v>
      </c>
      <c r="O21" s="1" t="e">
        <f t="shared" si="4"/>
        <v>#REF!</v>
      </c>
      <c r="P21" s="1" t="e">
        <f t="shared" si="5"/>
        <v>#REF!</v>
      </c>
      <c r="Q21" s="1" t="s">
        <v>2473</v>
      </c>
      <c r="T21" s="1" t="s">
        <v>61</v>
      </c>
      <c r="V21" s="6">
        <f>Table13[[#This Row],[US MSRP]]</f>
        <v>4072</v>
      </c>
      <c r="AA21" s="1" t="e">
        <f t="shared" si="6"/>
        <v>#REF!</v>
      </c>
      <c r="AB21" s="1" t="e">
        <f t="shared" si="7"/>
        <v>#REF!</v>
      </c>
      <c r="AC21" s="1" t="e">
        <f t="shared" si="8"/>
        <v>#REF!</v>
      </c>
      <c r="AD21" s="1" t="e">
        <f t="shared" si="9"/>
        <v>#REF!</v>
      </c>
      <c r="AE21" s="1" t="s">
        <v>59</v>
      </c>
      <c r="AF21" s="1" t="s">
        <v>63</v>
      </c>
      <c r="AG21" s="11" t="e">
        <f t="shared" si="10"/>
        <v>#REF!</v>
      </c>
      <c r="AH21" s="1" t="str">
        <f>Table13[[#This Row],[Manufacturer''s Category]]</f>
        <v>Devio</v>
      </c>
      <c r="AJ21" s="1" t="e">
        <f t="shared" si="11"/>
        <v>#REF!</v>
      </c>
    </row>
    <row r="22" spans="1:37" ht="42" customHeight="1" x14ac:dyDescent="0.3">
      <c r="A22" s="1" t="e">
        <f t="shared" si="0"/>
        <v>#REF!</v>
      </c>
      <c r="B22" s="5" t="e">
        <f t="shared" si="1"/>
        <v>#REF!</v>
      </c>
      <c r="C22" s="45" t="s">
        <v>2514</v>
      </c>
      <c r="D22" s="1" t="s">
        <v>2515</v>
      </c>
      <c r="E22" s="1" t="s">
        <v>55</v>
      </c>
      <c r="F22" s="6">
        <v>4510</v>
      </c>
      <c r="G22" s="1" t="e">
        <f t="shared" si="2"/>
        <v>#REF!</v>
      </c>
      <c r="H22" s="29" t="s">
        <v>177</v>
      </c>
      <c r="I22" s="1" t="e">
        <f t="shared" si="3"/>
        <v>#REF!</v>
      </c>
      <c r="K22" s="1" t="str">
        <f>Table13[[#This Row],[Short Description]]</f>
        <v>Devio SCR-25CX Black</v>
      </c>
      <c r="L22" s="1" t="s">
        <v>2516</v>
      </c>
      <c r="M22" s="1" t="s">
        <v>2488</v>
      </c>
      <c r="N22" s="1" t="s">
        <v>59</v>
      </c>
      <c r="O22" s="1" t="e">
        <f t="shared" si="4"/>
        <v>#REF!</v>
      </c>
      <c r="P22" s="1" t="e">
        <f t="shared" si="5"/>
        <v>#REF!</v>
      </c>
      <c r="Q22" s="1" t="s">
        <v>2473</v>
      </c>
      <c r="T22" s="1" t="s">
        <v>61</v>
      </c>
      <c r="V22" s="6">
        <f>Table13[[#This Row],[US MSRP]]</f>
        <v>4510</v>
      </c>
      <c r="AA22" s="1" t="e">
        <f t="shared" si="6"/>
        <v>#REF!</v>
      </c>
      <c r="AB22" s="1" t="e">
        <f t="shared" si="7"/>
        <v>#REF!</v>
      </c>
      <c r="AC22" s="1" t="e">
        <f t="shared" si="8"/>
        <v>#REF!</v>
      </c>
      <c r="AD22" s="1" t="e">
        <f t="shared" si="9"/>
        <v>#REF!</v>
      </c>
      <c r="AE22" s="1" t="s">
        <v>59</v>
      </c>
      <c r="AF22" s="1" t="s">
        <v>63</v>
      </c>
      <c r="AG22" s="11" t="e">
        <f t="shared" si="10"/>
        <v>#REF!</v>
      </c>
      <c r="AH22" s="1" t="str">
        <f>Table13[[#This Row],[Manufacturer''s Category]]</f>
        <v>Devio</v>
      </c>
      <c r="AJ22" s="1" t="e">
        <f t="shared" si="11"/>
        <v>#REF!</v>
      </c>
      <c r="AK22" s="33"/>
    </row>
    <row r="23" spans="1:37" ht="42" customHeight="1" x14ac:dyDescent="0.3">
      <c r="A23" s="1" t="e">
        <f t="shared" si="0"/>
        <v>#REF!</v>
      </c>
      <c r="B23" s="5" t="e">
        <f t="shared" si="1"/>
        <v>#REF!</v>
      </c>
      <c r="C23" s="45" t="s">
        <v>2517</v>
      </c>
      <c r="D23" s="1" t="s">
        <v>2518</v>
      </c>
      <c r="E23" s="1" t="s">
        <v>55</v>
      </c>
      <c r="F23" s="6">
        <v>4510</v>
      </c>
      <c r="G23" s="1" t="e">
        <f t="shared" si="2"/>
        <v>#REF!</v>
      </c>
      <c r="H23" s="29" t="s">
        <v>177</v>
      </c>
      <c r="I23" s="1" t="e">
        <f t="shared" si="3"/>
        <v>#REF!</v>
      </c>
      <c r="K23" s="1" t="str">
        <f>Table13[[#This Row],[Short Description]]</f>
        <v>Devio SCR-25CX White</v>
      </c>
      <c r="L23" s="1" t="s">
        <v>2519</v>
      </c>
      <c r="M23" s="1" t="s">
        <v>2488</v>
      </c>
      <c r="N23" s="1" t="s">
        <v>59</v>
      </c>
      <c r="O23" s="1" t="e">
        <f t="shared" si="4"/>
        <v>#REF!</v>
      </c>
      <c r="P23" s="1" t="e">
        <f t="shared" si="5"/>
        <v>#REF!</v>
      </c>
      <c r="Q23" s="1" t="s">
        <v>2473</v>
      </c>
      <c r="T23" s="1" t="s">
        <v>61</v>
      </c>
      <c r="V23" s="6">
        <f>Table13[[#This Row],[US MSRP]]</f>
        <v>4510</v>
      </c>
      <c r="AA23" s="1" t="e">
        <f t="shared" si="6"/>
        <v>#REF!</v>
      </c>
      <c r="AB23" s="1" t="e">
        <f t="shared" si="7"/>
        <v>#REF!</v>
      </c>
      <c r="AC23" s="1" t="e">
        <f t="shared" si="8"/>
        <v>#REF!</v>
      </c>
      <c r="AD23" s="1" t="e">
        <f t="shared" si="9"/>
        <v>#REF!</v>
      </c>
      <c r="AE23" s="1" t="s">
        <v>59</v>
      </c>
      <c r="AF23" s="1" t="s">
        <v>63</v>
      </c>
      <c r="AG23" s="11" t="e">
        <f t="shared" si="10"/>
        <v>#REF!</v>
      </c>
      <c r="AH23" s="1" t="str">
        <f>Table13[[#This Row],[Manufacturer''s Category]]</f>
        <v>Devio</v>
      </c>
      <c r="AJ23" s="1" t="e">
        <f t="shared" si="11"/>
        <v>#REF!</v>
      </c>
      <c r="AK23" s="33"/>
    </row>
    <row r="24" spans="1:37" ht="42" customHeight="1" x14ac:dyDescent="0.3">
      <c r="A24" s="1" t="e">
        <f t="shared" si="0"/>
        <v>#REF!</v>
      </c>
      <c r="B24" s="5" t="e">
        <f t="shared" si="1"/>
        <v>#REF!</v>
      </c>
      <c r="C24" s="45" t="s">
        <v>2520</v>
      </c>
      <c r="D24" s="1" t="s">
        <v>2521</v>
      </c>
      <c r="E24" s="1" t="s">
        <v>55</v>
      </c>
      <c r="F24" s="6">
        <v>4072</v>
      </c>
      <c r="G24" s="1" t="e">
        <f t="shared" si="2"/>
        <v>#REF!</v>
      </c>
      <c r="H24" s="3">
        <v>1.22</v>
      </c>
      <c r="I24" s="1" t="e">
        <f t="shared" si="3"/>
        <v>#REF!</v>
      </c>
      <c r="K24" s="1" t="str">
        <f>Table13[[#This Row],[Short Description]]</f>
        <v>Devio SCR-25T</v>
      </c>
      <c r="L24" s="1" t="s">
        <v>2522</v>
      </c>
      <c r="M24" s="1" t="s">
        <v>2501</v>
      </c>
      <c r="N24" s="1" t="s">
        <v>59</v>
      </c>
      <c r="O24" s="1" t="e">
        <f t="shared" si="4"/>
        <v>#REF!</v>
      </c>
      <c r="P24" s="1" t="e">
        <f t="shared" si="5"/>
        <v>#REF!</v>
      </c>
      <c r="Q24" s="1" t="s">
        <v>2473</v>
      </c>
      <c r="T24" s="1" t="s">
        <v>61</v>
      </c>
      <c r="V24" s="6">
        <f>Table13[[#This Row],[US MSRP]]</f>
        <v>4072</v>
      </c>
      <c r="AA24" s="1" t="e">
        <f t="shared" si="6"/>
        <v>#REF!</v>
      </c>
      <c r="AB24" s="1" t="e">
        <f t="shared" si="7"/>
        <v>#REF!</v>
      </c>
      <c r="AC24" s="1" t="e">
        <f t="shared" si="8"/>
        <v>#REF!</v>
      </c>
      <c r="AD24" s="1" t="e">
        <f t="shared" si="9"/>
        <v>#REF!</v>
      </c>
      <c r="AE24" s="1" t="s">
        <v>59</v>
      </c>
      <c r="AF24" s="1" t="s">
        <v>63</v>
      </c>
      <c r="AG24" s="11" t="e">
        <f t="shared" si="10"/>
        <v>#REF!</v>
      </c>
      <c r="AH24" s="1" t="str">
        <f>Table13[[#This Row],[Manufacturer''s Category]]</f>
        <v>Devio</v>
      </c>
      <c r="AJ24" s="1" t="e">
        <f t="shared" si="11"/>
        <v>#REF!</v>
      </c>
    </row>
    <row r="25" spans="1:37" ht="42" customHeight="1" x14ac:dyDescent="0.3">
      <c r="A25" s="1" t="e">
        <f t="shared" si="0"/>
        <v>#REF!</v>
      </c>
      <c r="B25" s="5" t="e">
        <f t="shared" si="1"/>
        <v>#REF!</v>
      </c>
      <c r="C25" s="45" t="s">
        <v>2523</v>
      </c>
      <c r="D25" s="1" t="s">
        <v>2524</v>
      </c>
      <c r="E25" s="1" t="s">
        <v>55</v>
      </c>
      <c r="F25" s="6">
        <v>4072</v>
      </c>
      <c r="G25" s="1" t="e">
        <f t="shared" si="2"/>
        <v>#REF!</v>
      </c>
      <c r="H25" s="29" t="s">
        <v>177</v>
      </c>
      <c r="I25" s="1" t="e">
        <f t="shared" si="3"/>
        <v>#REF!</v>
      </c>
      <c r="K25" s="1" t="str">
        <f>Table13[[#This Row],[Short Description]]</f>
        <v>Devio SCR-25TX Black</v>
      </c>
      <c r="L25" s="7" t="s">
        <v>2525</v>
      </c>
      <c r="M25" s="1" t="s">
        <v>2501</v>
      </c>
      <c r="N25" s="1" t="s">
        <v>59</v>
      </c>
      <c r="O25" s="1" t="e">
        <f t="shared" si="4"/>
        <v>#REF!</v>
      </c>
      <c r="P25" s="1" t="e">
        <f t="shared" si="5"/>
        <v>#REF!</v>
      </c>
      <c r="Q25" s="1" t="s">
        <v>2473</v>
      </c>
      <c r="T25" s="1" t="s">
        <v>61</v>
      </c>
      <c r="V25" s="6">
        <f>Table13[[#This Row],[US MSRP]]</f>
        <v>4072</v>
      </c>
      <c r="AA25" s="1" t="e">
        <f t="shared" si="6"/>
        <v>#REF!</v>
      </c>
      <c r="AB25" s="1" t="e">
        <f t="shared" si="7"/>
        <v>#REF!</v>
      </c>
      <c r="AC25" s="1" t="e">
        <f t="shared" si="8"/>
        <v>#REF!</v>
      </c>
      <c r="AD25" s="1" t="e">
        <f t="shared" si="9"/>
        <v>#REF!</v>
      </c>
      <c r="AE25" s="1" t="s">
        <v>59</v>
      </c>
      <c r="AF25" s="1" t="s">
        <v>63</v>
      </c>
      <c r="AG25" s="11" t="e">
        <f t="shared" si="10"/>
        <v>#REF!</v>
      </c>
      <c r="AH25" s="1" t="str">
        <f>Table13[[#This Row],[Manufacturer''s Category]]</f>
        <v>Devio</v>
      </c>
      <c r="AJ25" s="1" t="e">
        <f t="shared" si="11"/>
        <v>#REF!</v>
      </c>
      <c r="AK25" s="33"/>
    </row>
    <row r="26" spans="1:37" ht="42" customHeight="1" x14ac:dyDescent="0.3">
      <c r="A26" s="1" t="e">
        <f t="shared" si="0"/>
        <v>#REF!</v>
      </c>
      <c r="B26" s="5" t="e">
        <f t="shared" si="1"/>
        <v>#REF!</v>
      </c>
      <c r="C26" s="45" t="s">
        <v>2526</v>
      </c>
      <c r="D26" s="1" t="s">
        <v>2527</v>
      </c>
      <c r="E26" s="1" t="s">
        <v>55</v>
      </c>
      <c r="F26" s="6">
        <v>4072</v>
      </c>
      <c r="G26" s="1" t="e">
        <f t="shared" si="2"/>
        <v>#REF!</v>
      </c>
      <c r="H26" s="29" t="s">
        <v>177</v>
      </c>
      <c r="I26" s="1" t="e">
        <f t="shared" si="3"/>
        <v>#REF!</v>
      </c>
      <c r="K26" s="1" t="str">
        <f>Table13[[#This Row],[Short Description]]</f>
        <v>Devio SCR-25TX White</v>
      </c>
      <c r="L26" s="1" t="s">
        <v>2528</v>
      </c>
      <c r="M26" s="1" t="s">
        <v>2501</v>
      </c>
      <c r="N26" s="1" t="s">
        <v>59</v>
      </c>
      <c r="O26" s="1" t="e">
        <f t="shared" si="4"/>
        <v>#REF!</v>
      </c>
      <c r="P26" s="1" t="e">
        <f t="shared" si="5"/>
        <v>#REF!</v>
      </c>
      <c r="Q26" s="1" t="s">
        <v>2473</v>
      </c>
      <c r="T26" s="1" t="s">
        <v>61</v>
      </c>
      <c r="V26" s="6">
        <f>Table13[[#This Row],[US MSRP]]</f>
        <v>4072</v>
      </c>
      <c r="AA26" s="1" t="e">
        <f t="shared" si="6"/>
        <v>#REF!</v>
      </c>
      <c r="AB26" s="1" t="e">
        <f t="shared" si="7"/>
        <v>#REF!</v>
      </c>
      <c r="AC26" s="1" t="e">
        <f t="shared" si="8"/>
        <v>#REF!</v>
      </c>
      <c r="AD26" s="1" t="e">
        <f t="shared" si="9"/>
        <v>#REF!</v>
      </c>
      <c r="AE26" s="1" t="s">
        <v>59</v>
      </c>
      <c r="AF26" s="1" t="s">
        <v>63</v>
      </c>
      <c r="AG26" s="11" t="e">
        <f t="shared" si="10"/>
        <v>#REF!</v>
      </c>
      <c r="AH26" s="1" t="str">
        <f>Table13[[#This Row],[Manufacturer''s Category]]</f>
        <v>Devio</v>
      </c>
      <c r="AJ26" s="1" t="e">
        <f t="shared" si="11"/>
        <v>#REF!</v>
      </c>
      <c r="AK26" s="33"/>
    </row>
    <row r="27" spans="1:37" ht="41.1" customHeight="1" x14ac:dyDescent="0.3">
      <c r="A27" s="1" t="e">
        <f t="shared" si="0"/>
        <v>#REF!</v>
      </c>
      <c r="B27" s="5" t="e">
        <f t="shared" si="1"/>
        <v>#REF!</v>
      </c>
      <c r="C27" s="45" t="s">
        <v>2529</v>
      </c>
      <c r="D27" s="1" t="s">
        <v>2530</v>
      </c>
      <c r="E27" s="1" t="s">
        <v>55</v>
      </c>
      <c r="F27" s="6">
        <v>4510</v>
      </c>
      <c r="G27" s="1" t="e">
        <f t="shared" si="2"/>
        <v>#REF!</v>
      </c>
      <c r="I27" s="1" t="e">
        <f t="shared" si="3"/>
        <v>#REF!</v>
      </c>
      <c r="K27" s="1" t="str">
        <f>Table13[[#This Row],[Short Description]]</f>
        <v>Devio SCX 400​</v>
      </c>
      <c r="L27" s="1" t="s">
        <v>2482</v>
      </c>
      <c r="M27" s="1" t="s">
        <v>2483</v>
      </c>
      <c r="N27" s="1" t="s">
        <v>59</v>
      </c>
      <c r="O27" s="1" t="e">
        <f t="shared" si="4"/>
        <v>#REF!</v>
      </c>
      <c r="P27" s="1" t="e">
        <f t="shared" si="5"/>
        <v>#REF!</v>
      </c>
      <c r="Q27" s="1" t="s">
        <v>2473</v>
      </c>
      <c r="V27" s="6">
        <f>Table13[[#This Row],[US MSRP]]</f>
        <v>4510</v>
      </c>
      <c r="AA27" s="1" t="e">
        <f t="shared" si="6"/>
        <v>#REF!</v>
      </c>
      <c r="AB27" s="1" t="e">
        <f t="shared" si="7"/>
        <v>#REF!</v>
      </c>
      <c r="AC27" s="1" t="e">
        <f t="shared" si="8"/>
        <v>#REF!</v>
      </c>
      <c r="AD27" s="1" t="e">
        <f t="shared" si="9"/>
        <v>#REF!</v>
      </c>
      <c r="AE27" s="1" t="s">
        <v>59</v>
      </c>
      <c r="AF27" s="1" t="s">
        <v>63</v>
      </c>
      <c r="AG27" s="11" t="e">
        <f t="shared" si="10"/>
        <v>#REF!</v>
      </c>
      <c r="AH27" s="1" t="str">
        <f>Table13[[#This Row],[Manufacturer''s Category]]</f>
        <v>Devio</v>
      </c>
      <c r="AJ27" s="1" t="e">
        <f t="shared" si="11"/>
        <v>#REF!</v>
      </c>
    </row>
    <row r="28" spans="1:37" ht="42" customHeight="1" x14ac:dyDescent="0.3">
      <c r="A28" s="1" t="e">
        <f t="shared" si="0"/>
        <v>#REF!</v>
      </c>
      <c r="B28" s="5" t="e">
        <f t="shared" si="1"/>
        <v>#REF!</v>
      </c>
      <c r="C28" s="45" t="s">
        <v>2531</v>
      </c>
      <c r="D28" s="1" t="s">
        <v>2532</v>
      </c>
      <c r="E28" s="1" t="s">
        <v>55</v>
      </c>
      <c r="F28" s="6">
        <v>5280</v>
      </c>
      <c r="G28" s="1" t="e">
        <f t="shared" si="2"/>
        <v>#REF!</v>
      </c>
      <c r="I28" s="1" t="e">
        <f t="shared" si="3"/>
        <v>#REF!</v>
      </c>
      <c r="K28" s="1" t="str">
        <f>Table13[[#This Row],[Short Description]]</f>
        <v>Devio SCX 800​</v>
      </c>
      <c r="L28" s="1" t="s">
        <v>2482</v>
      </c>
      <c r="M28" s="1" t="s">
        <v>2483</v>
      </c>
      <c r="N28" s="1" t="s">
        <v>59</v>
      </c>
      <c r="O28" s="1" t="e">
        <f t="shared" si="4"/>
        <v>#REF!</v>
      </c>
      <c r="P28" s="1" t="e">
        <f t="shared" si="5"/>
        <v>#REF!</v>
      </c>
      <c r="Q28" s="1" t="s">
        <v>2473</v>
      </c>
      <c r="V28" s="6">
        <f>Table13[[#This Row],[US MSRP]]</f>
        <v>5280</v>
      </c>
      <c r="AA28" s="1" t="e">
        <f t="shared" si="6"/>
        <v>#REF!</v>
      </c>
      <c r="AB28" s="1" t="e">
        <f t="shared" si="7"/>
        <v>#REF!</v>
      </c>
      <c r="AC28" s="1" t="e">
        <f t="shared" si="8"/>
        <v>#REF!</v>
      </c>
      <c r="AD28" s="1" t="e">
        <f t="shared" si="9"/>
        <v>#REF!</v>
      </c>
      <c r="AE28" s="1" t="s">
        <v>59</v>
      </c>
      <c r="AF28" s="1" t="s">
        <v>63</v>
      </c>
      <c r="AG28" s="11" t="e">
        <f t="shared" si="10"/>
        <v>#REF!</v>
      </c>
      <c r="AH28" s="1" t="str">
        <f>Table13[[#This Row],[Manufacturer''s Category]]</f>
        <v>Devio</v>
      </c>
      <c r="AJ28" s="1" t="e">
        <f t="shared" si="11"/>
        <v>#REF!</v>
      </c>
    </row>
    <row r="29" spans="1:37" ht="42" customHeight="1" x14ac:dyDescent="0.3">
      <c r="A29" s="1" t="e">
        <f t="shared" si="0"/>
        <v>#REF!</v>
      </c>
      <c r="B29" s="5" t="e">
        <f t="shared" si="1"/>
        <v>#REF!</v>
      </c>
      <c r="C29" s="45" t="s">
        <v>3127</v>
      </c>
      <c r="D29" s="1" t="s">
        <v>2533</v>
      </c>
      <c r="E29" s="1" t="s">
        <v>55</v>
      </c>
      <c r="F29" s="6">
        <v>10010</v>
      </c>
      <c r="G29" s="1" t="e">
        <f t="shared" si="2"/>
        <v>#REF!</v>
      </c>
      <c r="I29" s="1" t="e">
        <f t="shared" si="3"/>
        <v>#REF!</v>
      </c>
      <c r="K29" s="1" t="str">
        <f>Table13[[#This Row],[Short Description]]</f>
        <v>MRB-L-SCX400-C</v>
      </c>
      <c r="L29" s="42" t="s">
        <v>2534</v>
      </c>
      <c r="M29" s="1" t="s">
        <v>2535</v>
      </c>
      <c r="N29" s="1" t="s">
        <v>59</v>
      </c>
      <c r="O29" s="1" t="e">
        <f t="shared" si="4"/>
        <v>#REF!</v>
      </c>
      <c r="P29" s="1" t="e">
        <f t="shared" si="5"/>
        <v>#REF!</v>
      </c>
      <c r="Q29" s="1" t="s">
        <v>394</v>
      </c>
      <c r="V29" s="6">
        <f>Table13[[#This Row],[US MSRP]]</f>
        <v>10010</v>
      </c>
      <c r="AA29" s="1" t="e">
        <f t="shared" si="6"/>
        <v>#REF!</v>
      </c>
      <c r="AB29" s="1" t="e">
        <f t="shared" si="7"/>
        <v>#REF!</v>
      </c>
      <c r="AC29" s="1" t="e">
        <f t="shared" si="8"/>
        <v>#REF!</v>
      </c>
      <c r="AD29" s="1" t="e">
        <f t="shared" si="9"/>
        <v>#REF!</v>
      </c>
      <c r="AE29" s="1" t="s">
        <v>75</v>
      </c>
      <c r="AF29" s="1" t="s">
        <v>2536</v>
      </c>
      <c r="AG29" s="11" t="e">
        <f t="shared" si="10"/>
        <v>#REF!</v>
      </c>
      <c r="AH29" s="1" t="str">
        <f>Table13[[#This Row],[Manufacturer''s Category]]</f>
        <v>Biamp</v>
      </c>
      <c r="AJ29" s="1" t="e">
        <f t="shared" si="11"/>
        <v>#REF!</v>
      </c>
    </row>
    <row r="30" spans="1:37" ht="42" customHeight="1" x14ac:dyDescent="0.3">
      <c r="A30" s="1" t="e">
        <f t="shared" si="0"/>
        <v>#REF!</v>
      </c>
      <c r="B30" s="5" t="e">
        <f t="shared" si="1"/>
        <v>#REF!</v>
      </c>
      <c r="C30" s="45" t="s">
        <v>3128</v>
      </c>
      <c r="D30" s="1" t="s">
        <v>2537</v>
      </c>
      <c r="E30" s="1" t="s">
        <v>55</v>
      </c>
      <c r="F30" s="6">
        <v>9350</v>
      </c>
      <c r="G30" s="1" t="e">
        <f t="shared" si="2"/>
        <v>#REF!</v>
      </c>
      <c r="I30" s="1" t="e">
        <f t="shared" si="3"/>
        <v>#REF!</v>
      </c>
      <c r="K30" s="1" t="str">
        <f>Table13[[#This Row],[Short Description]]</f>
        <v>MRB-L-SCX400-T</v>
      </c>
      <c r="L30" s="42" t="s">
        <v>2538</v>
      </c>
      <c r="M30" s="1" t="s">
        <v>2535</v>
      </c>
      <c r="N30" s="1" t="s">
        <v>59</v>
      </c>
      <c r="O30" s="1" t="e">
        <f t="shared" si="4"/>
        <v>#REF!</v>
      </c>
      <c r="P30" s="1" t="e">
        <f t="shared" si="5"/>
        <v>#REF!</v>
      </c>
      <c r="Q30" s="1" t="s">
        <v>394</v>
      </c>
      <c r="V30" s="6">
        <f>Table13[[#This Row],[US MSRP]]</f>
        <v>9350</v>
      </c>
      <c r="AA30" s="1" t="e">
        <f t="shared" si="6"/>
        <v>#REF!</v>
      </c>
      <c r="AB30" s="1" t="e">
        <f t="shared" si="7"/>
        <v>#REF!</v>
      </c>
      <c r="AC30" s="1" t="e">
        <f t="shared" si="8"/>
        <v>#REF!</v>
      </c>
      <c r="AD30" s="1" t="e">
        <f t="shared" si="9"/>
        <v>#REF!</v>
      </c>
      <c r="AE30" s="1" t="s">
        <v>75</v>
      </c>
      <c r="AF30" s="1" t="s">
        <v>2536</v>
      </c>
      <c r="AG30" s="11" t="e">
        <f t="shared" si="10"/>
        <v>#REF!</v>
      </c>
      <c r="AH30" s="1" t="str">
        <f>Table13[[#This Row],[Manufacturer''s Category]]</f>
        <v>Biamp</v>
      </c>
      <c r="AJ30" s="1" t="e">
        <f t="shared" si="11"/>
        <v>#REF!</v>
      </c>
    </row>
    <row r="31" spans="1:37" ht="42" customHeight="1" x14ac:dyDescent="0.3">
      <c r="A31" s="1" t="e">
        <f t="shared" si="0"/>
        <v>#REF!</v>
      </c>
      <c r="B31" s="5" t="e">
        <f t="shared" si="1"/>
        <v>#REF!</v>
      </c>
      <c r="C31" s="45" t="s">
        <v>3129</v>
      </c>
      <c r="D31" s="1" t="s">
        <v>2539</v>
      </c>
      <c r="E31" s="1" t="s">
        <v>55</v>
      </c>
      <c r="F31" s="6">
        <v>8032</v>
      </c>
      <c r="G31" s="1" t="e">
        <f t="shared" si="2"/>
        <v>#REF!</v>
      </c>
      <c r="I31" s="1" t="e">
        <f t="shared" si="3"/>
        <v>#REF!</v>
      </c>
      <c r="K31" s="1" t="str">
        <f>Table13[[#This Row],[Short Description]]</f>
        <v>MRB-M-SCX400-C</v>
      </c>
      <c r="L31" s="42" t="s">
        <v>2540</v>
      </c>
      <c r="M31" s="1" t="s">
        <v>2535</v>
      </c>
      <c r="N31" s="1" t="s">
        <v>59</v>
      </c>
      <c r="O31" s="1" t="e">
        <f t="shared" si="4"/>
        <v>#REF!</v>
      </c>
      <c r="P31" s="1" t="e">
        <f t="shared" si="5"/>
        <v>#REF!</v>
      </c>
      <c r="Q31" s="1" t="s">
        <v>394</v>
      </c>
      <c r="V31" s="6">
        <f>Table13[[#This Row],[US MSRP]]</f>
        <v>8032</v>
      </c>
      <c r="AA31" s="1" t="e">
        <f t="shared" si="6"/>
        <v>#REF!</v>
      </c>
      <c r="AB31" s="1" t="e">
        <f t="shared" si="7"/>
        <v>#REF!</v>
      </c>
      <c r="AC31" s="1" t="e">
        <f t="shared" si="8"/>
        <v>#REF!</v>
      </c>
      <c r="AD31" s="1" t="e">
        <f t="shared" si="9"/>
        <v>#REF!</v>
      </c>
      <c r="AE31" s="1" t="s">
        <v>75</v>
      </c>
      <c r="AF31" s="1" t="s">
        <v>2536</v>
      </c>
      <c r="AG31" s="11" t="e">
        <f t="shared" si="10"/>
        <v>#REF!</v>
      </c>
      <c r="AH31" s="1" t="str">
        <f>Table13[[#This Row],[Manufacturer''s Category]]</f>
        <v>Biamp</v>
      </c>
      <c r="AJ31" s="1" t="e">
        <f t="shared" si="11"/>
        <v>#REF!</v>
      </c>
    </row>
    <row r="32" spans="1:37" ht="42" customHeight="1" x14ac:dyDescent="0.3">
      <c r="A32" s="1" t="e">
        <f t="shared" si="0"/>
        <v>#REF!</v>
      </c>
      <c r="B32" s="5" t="e">
        <f t="shared" si="1"/>
        <v>#REF!</v>
      </c>
      <c r="C32" s="45" t="s">
        <v>3130</v>
      </c>
      <c r="D32" s="1" t="s">
        <v>2541</v>
      </c>
      <c r="E32" s="1" t="s">
        <v>55</v>
      </c>
      <c r="F32" s="6">
        <v>7922</v>
      </c>
      <c r="G32" s="1" t="e">
        <f t="shared" si="2"/>
        <v>#REF!</v>
      </c>
      <c r="I32" s="1" t="e">
        <f t="shared" si="3"/>
        <v>#REF!</v>
      </c>
      <c r="K32" s="1" t="str">
        <f>Table13[[#This Row],[Short Description]]</f>
        <v>MRB-M-SCX400-T</v>
      </c>
      <c r="L32" s="1" t="s">
        <v>2542</v>
      </c>
      <c r="M32" s="1" t="s">
        <v>2535</v>
      </c>
      <c r="N32" s="1" t="s">
        <v>59</v>
      </c>
      <c r="O32" s="1" t="e">
        <f t="shared" si="4"/>
        <v>#REF!</v>
      </c>
      <c r="P32" s="1" t="e">
        <f t="shared" si="5"/>
        <v>#REF!</v>
      </c>
      <c r="Q32" s="1" t="s">
        <v>394</v>
      </c>
      <c r="V32" s="6">
        <f>Table13[[#This Row],[US MSRP]]</f>
        <v>7922</v>
      </c>
      <c r="AA32" s="1" t="e">
        <f t="shared" si="6"/>
        <v>#REF!</v>
      </c>
      <c r="AB32" s="1" t="e">
        <f t="shared" si="7"/>
        <v>#REF!</v>
      </c>
      <c r="AC32" s="1" t="e">
        <f t="shared" si="8"/>
        <v>#REF!</v>
      </c>
      <c r="AD32" s="1" t="e">
        <f t="shared" si="9"/>
        <v>#REF!</v>
      </c>
      <c r="AE32" s="1" t="s">
        <v>75</v>
      </c>
      <c r="AF32" s="1" t="s">
        <v>2536</v>
      </c>
      <c r="AG32" s="11" t="e">
        <f t="shared" si="10"/>
        <v>#REF!</v>
      </c>
      <c r="AH32" s="1" t="str">
        <f>Table13[[#This Row],[Manufacturer''s Category]]</f>
        <v>Biamp</v>
      </c>
      <c r="AJ32" s="1" t="e">
        <f t="shared" si="11"/>
        <v>#REF!</v>
      </c>
    </row>
    <row r="33" spans="1:37" ht="42" customHeight="1" x14ac:dyDescent="0.3">
      <c r="A33" s="1" t="e">
        <f t="shared" si="0"/>
        <v>#REF!</v>
      </c>
      <c r="B33" s="5" t="e">
        <f t="shared" si="1"/>
        <v>#REF!</v>
      </c>
      <c r="C33" s="45" t="s">
        <v>2543</v>
      </c>
      <c r="D33" s="1" t="s">
        <v>2544</v>
      </c>
      <c r="E33" s="1" t="s">
        <v>55</v>
      </c>
      <c r="F33" s="6">
        <v>222</v>
      </c>
      <c r="G33" s="1" t="e">
        <f t="shared" si="2"/>
        <v>#REF!</v>
      </c>
      <c r="I33" s="1" t="e">
        <f t="shared" si="3"/>
        <v>#REF!</v>
      </c>
      <c r="K33" s="1" t="str">
        <f>Table13[[#This Row],[Short Description]]</f>
        <v>Plenum box 12 x 12</v>
      </c>
      <c r="L33" s="42" t="s">
        <v>2545</v>
      </c>
      <c r="M33" s="1" t="s">
        <v>498</v>
      </c>
      <c r="N33" s="1" t="s">
        <v>3</v>
      </c>
      <c r="O33" s="1" t="e">
        <f t="shared" si="4"/>
        <v>#REF!</v>
      </c>
      <c r="P33" s="1" t="e">
        <f t="shared" si="5"/>
        <v>#REF!</v>
      </c>
      <c r="Q33" s="1" t="s">
        <v>394</v>
      </c>
      <c r="V33" s="6">
        <f>Table13[[#This Row],[US MSRP]]</f>
        <v>222</v>
      </c>
      <c r="AA33" s="1" t="e">
        <f t="shared" si="6"/>
        <v>#REF!</v>
      </c>
      <c r="AB33" s="1" t="e">
        <f t="shared" si="7"/>
        <v>#REF!</v>
      </c>
      <c r="AC33" s="1" t="e">
        <f t="shared" si="8"/>
        <v>#REF!</v>
      </c>
      <c r="AD33" s="1" t="e">
        <f t="shared" si="9"/>
        <v>#REF!</v>
      </c>
      <c r="AE33" s="1" t="s">
        <v>3</v>
      </c>
      <c r="AF33" s="1" t="s">
        <v>78</v>
      </c>
      <c r="AG33" s="11" t="e">
        <f t="shared" si="10"/>
        <v>#REF!</v>
      </c>
      <c r="AH33" s="1" t="str">
        <f>Table13[[#This Row],[Manufacturer''s Category]]</f>
        <v>Biamp</v>
      </c>
      <c r="AJ33" s="1" t="e">
        <f t="shared" si="11"/>
        <v>#REF!</v>
      </c>
    </row>
    <row r="34" spans="1:37" ht="42" customHeight="1" x14ac:dyDescent="0.3">
      <c r="A34" s="1" t="e">
        <f t="shared" si="0"/>
        <v>#REF!</v>
      </c>
      <c r="B34" s="5" t="e">
        <f t="shared" si="1"/>
        <v>#REF!</v>
      </c>
      <c r="C34" s="45" t="s">
        <v>2546</v>
      </c>
      <c r="D34" s="1" t="s">
        <v>2547</v>
      </c>
      <c r="E34" s="1" t="s">
        <v>55</v>
      </c>
      <c r="F34" s="6">
        <v>176</v>
      </c>
      <c r="G34" s="1" t="e">
        <f t="shared" si="2"/>
        <v>#REF!</v>
      </c>
      <c r="I34" s="1" t="e">
        <f t="shared" si="3"/>
        <v>#REF!</v>
      </c>
      <c r="K34" s="1" t="str">
        <f>Table13[[#This Row],[Short Description]]</f>
        <v>RMX 100</v>
      </c>
      <c r="L34" s="1" t="s">
        <v>2548</v>
      </c>
      <c r="M34" s="1" t="s">
        <v>498</v>
      </c>
      <c r="N34" s="1" t="s">
        <v>3</v>
      </c>
      <c r="O34" s="1" t="e">
        <f t="shared" si="4"/>
        <v>#REF!</v>
      </c>
      <c r="P34" s="1" t="e">
        <f t="shared" si="5"/>
        <v>#REF!</v>
      </c>
      <c r="Q34" s="1" t="s">
        <v>394</v>
      </c>
      <c r="V34" s="6">
        <f>Table13[[#This Row],[US MSRP]]</f>
        <v>176</v>
      </c>
      <c r="AA34" s="1" t="e">
        <f t="shared" si="6"/>
        <v>#REF!</v>
      </c>
      <c r="AB34" s="1" t="e">
        <f t="shared" si="7"/>
        <v>#REF!</v>
      </c>
      <c r="AC34" s="1" t="e">
        <f t="shared" si="8"/>
        <v>#REF!</v>
      </c>
      <c r="AD34" s="1" t="e">
        <f t="shared" si="9"/>
        <v>#REF!</v>
      </c>
      <c r="AE34" s="1" t="s">
        <v>3</v>
      </c>
      <c r="AF34" s="1" t="s">
        <v>78</v>
      </c>
      <c r="AG34" s="11" t="e">
        <f t="shared" si="10"/>
        <v>#REF!</v>
      </c>
      <c r="AH34" s="1" t="str">
        <f>Table13[[#This Row],[Manufacturer''s Category]]</f>
        <v>Biamp</v>
      </c>
      <c r="AJ34" s="1" t="e">
        <f t="shared" si="11"/>
        <v>#REF!</v>
      </c>
    </row>
    <row r="35" spans="1:37" ht="42" customHeight="1" x14ac:dyDescent="0.3">
      <c r="A35" s="1" t="e">
        <f t="shared" si="0"/>
        <v>#REF!</v>
      </c>
      <c r="B35" s="5" t="e">
        <f t="shared" si="1"/>
        <v>#REF!</v>
      </c>
      <c r="C35" s="45" t="s">
        <v>3189</v>
      </c>
      <c r="D35" s="1" t="s">
        <v>3190</v>
      </c>
      <c r="E35" s="1" t="s">
        <v>55</v>
      </c>
      <c r="F35" s="6">
        <v>5000</v>
      </c>
      <c r="G35" s="1" t="e">
        <f t="shared" si="2"/>
        <v>#REF!</v>
      </c>
      <c r="I35" s="1" t="e">
        <f t="shared" si="3"/>
        <v>#REF!</v>
      </c>
      <c r="K35" s="1" t="str">
        <f>Table13[[#This Row],[Short Description]]</f>
        <v>UCC-Lenovo TSC - MTR</v>
      </c>
      <c r="L35" s="1" t="s">
        <v>3198</v>
      </c>
      <c r="M35" s="1" t="s">
        <v>3199</v>
      </c>
      <c r="N35" s="1" t="s">
        <v>59</v>
      </c>
      <c r="O35" s="1" t="e">
        <f t="shared" si="4"/>
        <v>#REF!</v>
      </c>
      <c r="P35" s="1" t="e">
        <f t="shared" si="5"/>
        <v>#REF!</v>
      </c>
      <c r="Q35" s="1" t="s">
        <v>394</v>
      </c>
      <c r="V35" s="6">
        <f>Table13[[#This Row],[US MSRP]]</f>
        <v>5000</v>
      </c>
      <c r="AA35" s="1" t="e">
        <f t="shared" si="6"/>
        <v>#REF!</v>
      </c>
      <c r="AB35" s="1" t="e">
        <f t="shared" si="7"/>
        <v>#REF!</v>
      </c>
      <c r="AC35" s="1" t="e">
        <f t="shared" si="8"/>
        <v>#REF!</v>
      </c>
      <c r="AD35" s="1" t="e">
        <f t="shared" si="9"/>
        <v>#REF!</v>
      </c>
      <c r="AE35" s="1" t="s">
        <v>3</v>
      </c>
      <c r="AF35" s="1" t="s">
        <v>78</v>
      </c>
      <c r="AG35" s="11" t="e">
        <f t="shared" si="10"/>
        <v>#REF!</v>
      </c>
      <c r="AH35" s="1" t="str">
        <f>Table13[[#This Row],[Manufacturer''s Category]]</f>
        <v>Biamp</v>
      </c>
      <c r="AJ35" s="1" t="e">
        <f t="shared" si="11"/>
        <v>#REF!</v>
      </c>
      <c r="AK35" s="76" t="s">
        <v>3621</v>
      </c>
    </row>
    <row r="36" spans="1:37" ht="42" customHeight="1" x14ac:dyDescent="0.3">
      <c r="A36" s="1" t="e">
        <f t="shared" si="0"/>
        <v>#REF!</v>
      </c>
      <c r="B36" s="5" t="e">
        <f t="shared" si="1"/>
        <v>#REF!</v>
      </c>
      <c r="C36" s="45" t="s">
        <v>3191</v>
      </c>
      <c r="D36" s="1" t="s">
        <v>3192</v>
      </c>
      <c r="E36" s="1" t="s">
        <v>55</v>
      </c>
      <c r="F36" s="6">
        <v>5000</v>
      </c>
      <c r="G36" s="1" t="e">
        <f t="shared" si="2"/>
        <v>#REF!</v>
      </c>
      <c r="I36" s="1" t="e">
        <f t="shared" si="3"/>
        <v>#REF!</v>
      </c>
      <c r="K36" s="1" t="str">
        <f>Table13[[#This Row],[Short Description]]</f>
        <v>UCC-Lenovo TSC - Zoom</v>
      </c>
      <c r="L36" s="1" t="s">
        <v>3200</v>
      </c>
      <c r="M36" s="1" t="s">
        <v>3199</v>
      </c>
      <c r="N36" s="1" t="s">
        <v>59</v>
      </c>
      <c r="O36" s="1" t="e">
        <f t="shared" si="4"/>
        <v>#REF!</v>
      </c>
      <c r="P36" s="1" t="e">
        <f t="shared" si="5"/>
        <v>#REF!</v>
      </c>
      <c r="Q36" s="1" t="s">
        <v>394</v>
      </c>
      <c r="V36" s="6">
        <f>Table13[[#This Row],[US MSRP]]</f>
        <v>5000</v>
      </c>
      <c r="AA36" s="1" t="e">
        <f t="shared" si="6"/>
        <v>#REF!</v>
      </c>
      <c r="AB36" s="1" t="e">
        <f t="shared" si="7"/>
        <v>#REF!</v>
      </c>
      <c r="AC36" s="1" t="e">
        <f t="shared" si="8"/>
        <v>#REF!</v>
      </c>
      <c r="AD36" s="1" t="e">
        <f t="shared" si="9"/>
        <v>#REF!</v>
      </c>
      <c r="AE36" s="1" t="s">
        <v>3</v>
      </c>
      <c r="AF36" s="1" t="s">
        <v>78</v>
      </c>
      <c r="AG36" s="11" t="e">
        <f t="shared" si="10"/>
        <v>#REF!</v>
      </c>
      <c r="AH36" s="1" t="str">
        <f>Table13[[#This Row],[Manufacturer''s Category]]</f>
        <v>Biamp</v>
      </c>
      <c r="AJ36" s="1" t="e">
        <f t="shared" si="11"/>
        <v>#REF!</v>
      </c>
      <c r="AK36" s="76" t="s">
        <v>3621</v>
      </c>
    </row>
    <row r="37" spans="1:37" ht="42" customHeight="1" x14ac:dyDescent="0.3">
      <c r="A37" s="1" t="e">
        <f t="shared" si="0"/>
        <v>#REF!</v>
      </c>
      <c r="B37" s="5" t="e">
        <f>Effectivity_Date</f>
        <v>#REF!</v>
      </c>
      <c r="C37" s="45" t="s">
        <v>600</v>
      </c>
      <c r="D37" s="1" t="s">
        <v>601</v>
      </c>
      <c r="E37" s="1" t="s">
        <v>55</v>
      </c>
      <c r="F37" s="6">
        <v>276</v>
      </c>
      <c r="G37" s="1" t="s">
        <v>1</v>
      </c>
      <c r="I37" s="1" t="s">
        <v>2</v>
      </c>
      <c r="K37" s="1" t="str">
        <f>Table13[[#This Row],[Short Description]]</f>
        <v>USB 200</v>
      </c>
      <c r="L37" s="1" t="s">
        <v>602</v>
      </c>
      <c r="M37" s="1" t="s">
        <v>603</v>
      </c>
      <c r="N37" s="1" t="s">
        <v>59</v>
      </c>
      <c r="O37" s="1" t="s">
        <v>3</v>
      </c>
      <c r="P37" s="1" t="s">
        <v>4</v>
      </c>
      <c r="Q37" s="1" t="s">
        <v>394</v>
      </c>
      <c r="V37" s="6">
        <f>Table13[[#This Row],[US MSRP]]</f>
        <v>276</v>
      </c>
      <c r="AA37" s="1" t="s">
        <v>5</v>
      </c>
      <c r="AB37" s="1" t="s">
        <v>6</v>
      </c>
      <c r="AC37" s="1" t="s">
        <v>3</v>
      </c>
      <c r="AD37" s="1" t="s">
        <v>3</v>
      </c>
      <c r="AE37" s="1" t="s">
        <v>56</v>
      </c>
      <c r="AF37" s="1" t="s">
        <v>604</v>
      </c>
      <c r="AG37" s="11" t="e">
        <f t="shared" si="10"/>
        <v>#REF!</v>
      </c>
      <c r="AH37" s="1" t="s">
        <v>394</v>
      </c>
      <c r="AJ37" s="1">
        <v>4911</v>
      </c>
    </row>
    <row r="38" spans="1:37" ht="42" customHeight="1" x14ac:dyDescent="0.3">
      <c r="A38" s="1" t="s">
        <v>0</v>
      </c>
      <c r="B38" s="5" t="e">
        <f>Effectivity_Date</f>
        <v>#REF!</v>
      </c>
      <c r="C38" s="45" t="s">
        <v>3388</v>
      </c>
      <c r="D38" s="1" t="s">
        <v>3389</v>
      </c>
      <c r="E38" s="1" t="s">
        <v>55</v>
      </c>
      <c r="F38" s="6">
        <v>6000</v>
      </c>
      <c r="G38" s="1" t="s">
        <v>1</v>
      </c>
      <c r="I38" s="1" t="s">
        <v>3331</v>
      </c>
      <c r="J38" s="1" t="s">
        <v>3331</v>
      </c>
      <c r="K38" s="1" t="s">
        <v>3389</v>
      </c>
      <c r="L38" s="1" t="s">
        <v>3390</v>
      </c>
      <c r="M38" s="1" t="s">
        <v>3199</v>
      </c>
      <c r="N38" s="1" t="s">
        <v>56</v>
      </c>
      <c r="O38" s="1" t="s">
        <v>75</v>
      </c>
      <c r="P38" s="1" t="s">
        <v>4</v>
      </c>
      <c r="Q38" s="1" t="s">
        <v>394</v>
      </c>
      <c r="R38" s="1" t="s">
        <v>3331</v>
      </c>
      <c r="S38" s="1" t="s">
        <v>3331</v>
      </c>
      <c r="T38" s="1" t="s">
        <v>3331</v>
      </c>
      <c r="U38" s="1" t="s">
        <v>3331</v>
      </c>
      <c r="V38" s="6">
        <v>6000</v>
      </c>
      <c r="W38" s="1" t="s">
        <v>3331</v>
      </c>
      <c r="X38" s="1" t="s">
        <v>3331</v>
      </c>
      <c r="Y38" s="1" t="s">
        <v>3331</v>
      </c>
      <c r="Z38" s="1" t="s">
        <v>3331</v>
      </c>
      <c r="AA38" s="1" t="s">
        <v>5</v>
      </c>
      <c r="AB38" s="1" t="s">
        <v>6</v>
      </c>
      <c r="AC38" s="1" t="s">
        <v>75</v>
      </c>
      <c r="AD38" s="1" t="s">
        <v>75</v>
      </c>
      <c r="AE38" s="1" t="s">
        <v>75</v>
      </c>
      <c r="AF38" s="1" t="s">
        <v>78</v>
      </c>
      <c r="AG38" s="11" t="e">
        <f t="shared" si="10"/>
        <v>#REF!</v>
      </c>
      <c r="AH38" s="1" t="s">
        <v>394</v>
      </c>
      <c r="AI38" s="1" t="s">
        <v>3331</v>
      </c>
      <c r="AJ38" s="1">
        <v>4911</v>
      </c>
      <c r="AK38" s="76" t="s">
        <v>3621</v>
      </c>
    </row>
    <row r="39" spans="1:37" ht="42" customHeight="1" x14ac:dyDescent="0.3">
      <c r="A39" s="1" t="s">
        <v>0</v>
      </c>
      <c r="B39" s="5" t="e">
        <f>Effectivity_Date</f>
        <v>#REF!</v>
      </c>
      <c r="C39" s="45" t="s">
        <v>3391</v>
      </c>
      <c r="D39" s="1" t="s">
        <v>3392</v>
      </c>
      <c r="E39" s="1" t="s">
        <v>55</v>
      </c>
      <c r="F39" s="6">
        <v>6000</v>
      </c>
      <c r="G39" s="1" t="s">
        <v>1</v>
      </c>
      <c r="I39" s="1" t="s">
        <v>3331</v>
      </c>
      <c r="J39" s="1" t="s">
        <v>3331</v>
      </c>
      <c r="K39" s="1" t="s">
        <v>3392</v>
      </c>
      <c r="L39" s="1" t="s">
        <v>3393</v>
      </c>
      <c r="M39" s="1" t="s">
        <v>3199</v>
      </c>
      <c r="N39" s="1" t="s">
        <v>56</v>
      </c>
      <c r="O39" s="1" t="s">
        <v>75</v>
      </c>
      <c r="P39" s="1" t="s">
        <v>4</v>
      </c>
      <c r="Q39" s="1" t="s">
        <v>394</v>
      </c>
      <c r="R39" s="1" t="s">
        <v>3331</v>
      </c>
      <c r="S39" s="1" t="s">
        <v>3331</v>
      </c>
      <c r="T39" s="1" t="s">
        <v>3331</v>
      </c>
      <c r="U39" s="1" t="s">
        <v>3331</v>
      </c>
      <c r="V39" s="6">
        <v>6000</v>
      </c>
      <c r="W39" s="1" t="s">
        <v>3331</v>
      </c>
      <c r="X39" s="1" t="s">
        <v>3331</v>
      </c>
      <c r="Y39" s="1" t="s">
        <v>3331</v>
      </c>
      <c r="Z39" s="1" t="s">
        <v>3331</v>
      </c>
      <c r="AA39" s="1" t="s">
        <v>5</v>
      </c>
      <c r="AB39" s="1" t="s">
        <v>6</v>
      </c>
      <c r="AC39" s="1" t="s">
        <v>75</v>
      </c>
      <c r="AD39" s="1" t="s">
        <v>75</v>
      </c>
      <c r="AE39" s="1" t="s">
        <v>75</v>
      </c>
      <c r="AF39" s="1" t="s">
        <v>78</v>
      </c>
      <c r="AG39" s="11" t="e">
        <f t="shared" si="10"/>
        <v>#REF!</v>
      </c>
      <c r="AH39" s="1" t="s">
        <v>394</v>
      </c>
      <c r="AI39" s="1" t="s">
        <v>3331</v>
      </c>
      <c r="AJ39" s="1">
        <v>4911</v>
      </c>
      <c r="AK39" s="76" t="s">
        <v>3621</v>
      </c>
    </row>
  </sheetData>
  <conditionalFormatting sqref="C6:C8">
    <cfRule type="duplicateValues" dxfId="18" priority="2"/>
    <cfRule type="duplicateValues" dxfId="17" priority="3"/>
  </conditionalFormatting>
  <conditionalFormatting sqref="C25">
    <cfRule type="duplicateValues" dxfId="16" priority="4"/>
  </conditionalFormatting>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F62A-A417-4F34-A679-B6D91DF51EB8}">
  <dimension ref="A1:AA46"/>
  <sheetViews>
    <sheetView workbookViewId="0">
      <pane xSplit="4" ySplit="1" topLeftCell="E2" activePane="bottomRight" state="frozen"/>
      <selection pane="topRight" activeCell="E1" sqref="E1"/>
      <selection pane="bottomLeft" activeCell="A2" sqref="A2"/>
      <selection pane="bottomRight" activeCell="O5" sqref="O5"/>
    </sheetView>
  </sheetViews>
  <sheetFormatPr defaultColWidth="8.88671875" defaultRowHeight="13.8" x14ac:dyDescent="0.3"/>
  <cols>
    <col min="1" max="1" width="17.5546875" style="1" customWidth="1"/>
    <col min="2" max="2" width="19.5546875" style="1" customWidth="1"/>
    <col min="3" max="3" width="15.5546875" style="2" customWidth="1"/>
    <col min="4" max="4" width="29.5546875" style="1" customWidth="1"/>
    <col min="5" max="5" width="11.109375" style="1" customWidth="1"/>
    <col min="6" max="6" width="14" style="1" customWidth="1"/>
    <col min="7" max="7" width="14.5546875" style="1" hidden="1" customWidth="1"/>
    <col min="8" max="8" width="20.109375" style="1" customWidth="1"/>
    <col min="9" max="9" width="56.33203125" style="1" customWidth="1"/>
    <col min="10" max="10" width="34.44140625" style="1" customWidth="1"/>
    <col min="11" max="11" width="10.5546875" style="1" customWidth="1"/>
    <col min="12" max="12" width="17" style="1" customWidth="1"/>
    <col min="13" max="13" width="10" style="1" customWidth="1"/>
    <col min="14" max="14" width="9.44140625" style="1" customWidth="1"/>
    <col min="15" max="15" width="14.5546875" style="1" customWidth="1"/>
    <col min="16" max="16" width="10.5546875" style="1" customWidth="1"/>
    <col min="17" max="17" width="16" style="1" bestFit="1" customWidth="1"/>
    <col min="18" max="18" width="15.33203125" style="1" customWidth="1"/>
    <col min="19" max="19" width="12" style="1" customWidth="1"/>
    <col min="20" max="20" width="16.5546875" style="1" customWidth="1"/>
    <col min="21" max="21" width="22.88671875" style="1" customWidth="1"/>
    <col min="22" max="22" width="18" style="1" bestFit="1" customWidth="1"/>
    <col min="23" max="23" width="21" style="1" customWidth="1"/>
    <col min="24" max="25" width="15.33203125" style="1" customWidth="1"/>
    <col min="26" max="26" width="20.44140625" style="1" customWidth="1"/>
    <col min="27" max="27" width="45" style="1" customWidth="1"/>
    <col min="28" max="16384" width="8.88671875" style="1"/>
  </cols>
  <sheetData>
    <row r="1" spans="1:27" s="17" customFormat="1" ht="31.2" x14ac:dyDescent="0.3">
      <c r="A1" s="17" t="s">
        <v>8</v>
      </c>
      <c r="B1" s="17" t="s">
        <v>9</v>
      </c>
      <c r="C1" s="18" t="s">
        <v>10</v>
      </c>
      <c r="D1" s="17" t="s">
        <v>11</v>
      </c>
      <c r="E1" s="17" t="s">
        <v>12</v>
      </c>
      <c r="F1" s="17" t="s">
        <v>13</v>
      </c>
      <c r="G1" s="17" t="s">
        <v>492</v>
      </c>
      <c r="H1" s="17" t="s">
        <v>26</v>
      </c>
      <c r="I1" s="17" t="s">
        <v>27</v>
      </c>
      <c r="J1" s="17" t="s">
        <v>28</v>
      </c>
      <c r="K1" s="17" t="s">
        <v>31</v>
      </c>
      <c r="L1" s="17" t="s">
        <v>32</v>
      </c>
      <c r="M1" s="17" t="s">
        <v>38</v>
      </c>
      <c r="N1" s="17" t="s">
        <v>39</v>
      </c>
      <c r="O1" s="17" t="s">
        <v>40</v>
      </c>
      <c r="P1" s="17" t="s">
        <v>41</v>
      </c>
      <c r="Q1" s="17" t="s">
        <v>42</v>
      </c>
      <c r="R1" s="17" t="s">
        <v>43</v>
      </c>
      <c r="S1" s="17" t="s">
        <v>44</v>
      </c>
      <c r="T1" s="17" t="s">
        <v>45</v>
      </c>
      <c r="U1" s="17" t="s">
        <v>46</v>
      </c>
      <c r="V1" s="17" t="s">
        <v>47</v>
      </c>
      <c r="W1" s="17" t="s">
        <v>48</v>
      </c>
      <c r="X1" s="17" t="s">
        <v>49</v>
      </c>
      <c r="Y1" s="17" t="s">
        <v>50</v>
      </c>
      <c r="Z1" s="17" t="s">
        <v>51</v>
      </c>
      <c r="AA1" s="17" t="s">
        <v>52</v>
      </c>
    </row>
    <row r="2" spans="1:27" ht="42" customHeight="1" x14ac:dyDescent="0.3">
      <c r="A2" s="1" t="s">
        <v>0</v>
      </c>
      <c r="B2" s="5" t="e">
        <f t="shared" ref="B2:B29" si="0">Effectivity_Date</f>
        <v>#REF!</v>
      </c>
      <c r="C2" s="2" t="s">
        <v>2464</v>
      </c>
      <c r="D2" s="7" t="s">
        <v>3322</v>
      </c>
      <c r="E2" s="7" t="s">
        <v>55</v>
      </c>
      <c r="F2" s="8">
        <v>50</v>
      </c>
      <c r="H2" s="1" t="s">
        <v>3322</v>
      </c>
      <c r="I2" s="1" t="s">
        <v>2465</v>
      </c>
      <c r="J2" s="1" t="s">
        <v>498</v>
      </c>
      <c r="K2" s="1" t="s">
        <v>4</v>
      </c>
      <c r="L2" s="1" t="s">
        <v>394</v>
      </c>
      <c r="Q2" s="1" t="s">
        <v>5</v>
      </c>
      <c r="R2" s="1" t="s">
        <v>6</v>
      </c>
      <c r="S2" s="1" t="s">
        <v>3</v>
      </c>
      <c r="T2" s="1" t="s">
        <v>3</v>
      </c>
      <c r="U2" s="1" t="s">
        <v>56</v>
      </c>
      <c r="V2" s="1" t="s">
        <v>63</v>
      </c>
      <c r="W2" s="62" t="s">
        <v>7</v>
      </c>
      <c r="X2" s="1" t="s">
        <v>3387</v>
      </c>
      <c r="Z2" s="1">
        <v>4911</v>
      </c>
      <c r="AA2" s="33"/>
    </row>
    <row r="3" spans="1:27" ht="42" customHeight="1" x14ac:dyDescent="0.3">
      <c r="A3" s="1" t="e">
        <f t="shared" ref="A3:A8" si="1">Company</f>
        <v>#REF!</v>
      </c>
      <c r="B3" s="5" t="e">
        <f t="shared" si="0"/>
        <v>#REF!</v>
      </c>
      <c r="C3" s="2" t="s">
        <v>2466</v>
      </c>
      <c r="D3" s="7" t="s">
        <v>3323</v>
      </c>
      <c r="E3" s="7" t="s">
        <v>55</v>
      </c>
      <c r="F3" s="8">
        <v>98</v>
      </c>
      <c r="H3" s="1" t="s">
        <v>3323</v>
      </c>
      <c r="I3" s="1" t="s">
        <v>2467</v>
      </c>
      <c r="J3" s="1" t="s">
        <v>498</v>
      </c>
      <c r="K3" s="1" t="s">
        <v>4</v>
      </c>
      <c r="L3" s="1" t="s">
        <v>394</v>
      </c>
      <c r="Q3" s="1" t="s">
        <v>5</v>
      </c>
      <c r="R3" s="1" t="s">
        <v>6</v>
      </c>
      <c r="S3" s="1" t="s">
        <v>3</v>
      </c>
      <c r="T3" s="1" t="s">
        <v>3</v>
      </c>
      <c r="U3" s="1" t="s">
        <v>56</v>
      </c>
      <c r="V3" s="1" t="s">
        <v>63</v>
      </c>
      <c r="W3" s="11" t="s">
        <v>7</v>
      </c>
      <c r="X3" s="1" t="s">
        <v>3387</v>
      </c>
      <c r="Z3" s="1">
        <v>4911</v>
      </c>
      <c r="AA3" s="33"/>
    </row>
    <row r="4" spans="1:27" ht="42" customHeight="1" x14ac:dyDescent="0.3">
      <c r="A4" s="1" t="e">
        <f t="shared" si="1"/>
        <v>#REF!</v>
      </c>
      <c r="B4" s="5" t="e">
        <f t="shared" si="0"/>
        <v>#REF!</v>
      </c>
      <c r="C4" s="2" t="s">
        <v>2468</v>
      </c>
      <c r="D4" s="7" t="s">
        <v>3324</v>
      </c>
      <c r="E4" s="7" t="s">
        <v>55</v>
      </c>
      <c r="F4" s="8">
        <v>26</v>
      </c>
      <c r="H4" s="1" t="s">
        <v>3324</v>
      </c>
      <c r="I4" s="1" t="s">
        <v>2469</v>
      </c>
      <c r="J4" s="1" t="s">
        <v>498</v>
      </c>
      <c r="K4" s="1" t="s">
        <v>4</v>
      </c>
      <c r="L4" s="1" t="s">
        <v>394</v>
      </c>
      <c r="Q4" s="1" t="s">
        <v>5</v>
      </c>
      <c r="R4" s="1" t="s">
        <v>6</v>
      </c>
      <c r="S4" s="1" t="s">
        <v>3</v>
      </c>
      <c r="T4" s="1" t="s">
        <v>3</v>
      </c>
      <c r="U4" s="1" t="s">
        <v>56</v>
      </c>
      <c r="V4" s="1" t="s">
        <v>63</v>
      </c>
      <c r="W4" s="11" t="s">
        <v>7</v>
      </c>
      <c r="X4" s="1" t="s">
        <v>3387</v>
      </c>
      <c r="Z4" s="1">
        <v>4911</v>
      </c>
      <c r="AA4" s="33"/>
    </row>
    <row r="5" spans="1:27" ht="42" customHeight="1" x14ac:dyDescent="0.3">
      <c r="A5" s="1" t="e">
        <f t="shared" si="1"/>
        <v>#REF!</v>
      </c>
      <c r="B5" s="5" t="e">
        <f t="shared" si="0"/>
        <v>#REF!</v>
      </c>
      <c r="C5" s="2" t="s">
        <v>521</v>
      </c>
      <c r="D5" s="7" t="s">
        <v>522</v>
      </c>
      <c r="E5" s="7" t="s">
        <v>55</v>
      </c>
      <c r="F5" s="8">
        <v>112</v>
      </c>
      <c r="H5" s="1" t="str">
        <f>Table1917[[#This Row],[Short Description]]</f>
        <v>EasyConnect EC-CBL-BG</v>
      </c>
      <c r="I5" s="1" t="s">
        <v>523</v>
      </c>
      <c r="J5" s="1" t="s">
        <v>498</v>
      </c>
      <c r="K5" s="1" t="e">
        <f>ItemStatus</f>
        <v>#REF!</v>
      </c>
      <c r="L5" s="1" t="s">
        <v>394</v>
      </c>
      <c r="Q5" s="1" t="e">
        <f>FOB</f>
        <v>#REF!</v>
      </c>
      <c r="R5" s="1" t="e">
        <f>Freight</f>
        <v>#REF!</v>
      </c>
      <c r="S5" s="1" t="e">
        <f>DropShip</f>
        <v>#REF!</v>
      </c>
      <c r="T5" s="1" t="e">
        <f>EnergyStar</f>
        <v>#REF!</v>
      </c>
      <c r="U5" s="1" t="s">
        <v>75</v>
      </c>
      <c r="V5" s="1" t="s">
        <v>78</v>
      </c>
      <c r="W5" s="11" t="e">
        <f>URL</f>
        <v>#REF!</v>
      </c>
      <c r="X5" s="1" t="s">
        <v>3387</v>
      </c>
      <c r="Z5" s="1" t="e">
        <f>InfoComm_Number</f>
        <v>#REF!</v>
      </c>
    </row>
    <row r="6" spans="1:27" ht="42" customHeight="1" x14ac:dyDescent="0.3">
      <c r="A6" s="1" t="e">
        <f t="shared" si="1"/>
        <v>#REF!</v>
      </c>
      <c r="B6" s="5" t="e">
        <f t="shared" si="0"/>
        <v>#REF!</v>
      </c>
      <c r="C6" s="2" t="s">
        <v>524</v>
      </c>
      <c r="D6" s="7" t="s">
        <v>525</v>
      </c>
      <c r="E6" s="7" t="s">
        <v>55</v>
      </c>
      <c r="F6" s="8">
        <v>600</v>
      </c>
      <c r="H6" s="1" t="str">
        <f>Table1917[[#This Row],[Short Description]]</f>
        <v>EasyConnect EC-P-CH</v>
      </c>
      <c r="I6" s="1" t="s">
        <v>526</v>
      </c>
      <c r="J6" s="1" t="s">
        <v>527</v>
      </c>
      <c r="K6" s="1" t="e">
        <f>ItemStatus</f>
        <v>#REF!</v>
      </c>
      <c r="L6" s="1" t="s">
        <v>394</v>
      </c>
      <c r="Q6" s="1" t="e">
        <f>FOB</f>
        <v>#REF!</v>
      </c>
      <c r="R6" s="1" t="e">
        <f>Freight</f>
        <v>#REF!</v>
      </c>
      <c r="S6" s="1" t="e">
        <f>DropShip</f>
        <v>#REF!</v>
      </c>
      <c r="T6" s="1" t="e">
        <f>EnergyStar</f>
        <v>#REF!</v>
      </c>
      <c r="U6" s="1" t="s">
        <v>75</v>
      </c>
      <c r="V6" s="1" t="s">
        <v>78</v>
      </c>
      <c r="W6" s="11" t="e">
        <f>URL</f>
        <v>#REF!</v>
      </c>
      <c r="X6" s="1" t="s">
        <v>3387</v>
      </c>
      <c r="Z6" s="1" t="e">
        <f>InfoComm_Number</f>
        <v>#REF!</v>
      </c>
    </row>
    <row r="7" spans="1:27" ht="42" customHeight="1" x14ac:dyDescent="0.3">
      <c r="A7" s="1" t="e">
        <f t="shared" si="1"/>
        <v>#REF!</v>
      </c>
      <c r="B7" s="5" t="e">
        <f t="shared" si="0"/>
        <v>#REF!</v>
      </c>
      <c r="C7" s="2" t="s">
        <v>528</v>
      </c>
      <c r="D7" s="7" t="s">
        <v>529</v>
      </c>
      <c r="E7" s="7" t="s">
        <v>55</v>
      </c>
      <c r="F7" s="8">
        <v>600</v>
      </c>
      <c r="H7" s="1" t="str">
        <f>Table1917[[#This Row],[Short Description]]</f>
        <v>EasyConnect EC-P-DK</v>
      </c>
      <c r="I7" s="1" t="s">
        <v>530</v>
      </c>
      <c r="J7" s="1" t="s">
        <v>527</v>
      </c>
      <c r="K7" s="1" t="e">
        <f>ItemStatus</f>
        <v>#REF!</v>
      </c>
      <c r="L7" s="1" t="s">
        <v>394</v>
      </c>
      <c r="Q7" s="1" t="e">
        <f>FOB</f>
        <v>#REF!</v>
      </c>
      <c r="R7" s="1" t="e">
        <f>Freight</f>
        <v>#REF!</v>
      </c>
      <c r="S7" s="1" t="e">
        <f>DropShip</f>
        <v>#REF!</v>
      </c>
      <c r="T7" s="1" t="e">
        <f>EnergyStar</f>
        <v>#REF!</v>
      </c>
      <c r="U7" s="1" t="s">
        <v>75</v>
      </c>
      <c r="V7" s="1" t="s">
        <v>78</v>
      </c>
      <c r="W7" s="11" t="e">
        <f>URL</f>
        <v>#REF!</v>
      </c>
      <c r="X7" s="1" t="s">
        <v>3387</v>
      </c>
      <c r="Z7" s="1" t="e">
        <f>InfoComm_Number</f>
        <v>#REF!</v>
      </c>
    </row>
    <row r="8" spans="1:27" ht="42" customHeight="1" x14ac:dyDescent="0.3">
      <c r="A8" s="1" t="e">
        <f t="shared" si="1"/>
        <v>#REF!</v>
      </c>
      <c r="B8" s="5" t="e">
        <f t="shared" si="0"/>
        <v>#REF!</v>
      </c>
      <c r="C8" s="2" t="s">
        <v>531</v>
      </c>
      <c r="D8" s="7" t="s">
        <v>532</v>
      </c>
      <c r="E8" s="7" t="s">
        <v>55</v>
      </c>
      <c r="F8" s="8">
        <v>600</v>
      </c>
      <c r="H8" s="1" t="str">
        <f>Table1917[[#This Row],[Short Description]]</f>
        <v>EasyConnect EC-P-EU</v>
      </c>
      <c r="I8" s="1" t="s">
        <v>533</v>
      </c>
      <c r="J8" s="1" t="s">
        <v>527</v>
      </c>
      <c r="K8" s="1" t="e">
        <f>ItemStatus</f>
        <v>#REF!</v>
      </c>
      <c r="L8" s="1" t="s">
        <v>394</v>
      </c>
      <c r="Q8" s="1" t="e">
        <f>FOB</f>
        <v>#REF!</v>
      </c>
      <c r="R8" s="1" t="e">
        <f>Freight</f>
        <v>#REF!</v>
      </c>
      <c r="S8" s="1" t="e">
        <f>DropShip</f>
        <v>#REF!</v>
      </c>
      <c r="T8" s="1" t="e">
        <f>EnergyStar</f>
        <v>#REF!</v>
      </c>
      <c r="U8" s="1" t="s">
        <v>75</v>
      </c>
      <c r="V8" s="1" t="s">
        <v>78</v>
      </c>
      <c r="W8" s="11" t="e">
        <f>URL</f>
        <v>#REF!</v>
      </c>
      <c r="X8" s="1" t="s">
        <v>3387</v>
      </c>
      <c r="Z8" s="1" t="e">
        <f>InfoComm_Number</f>
        <v>#REF!</v>
      </c>
    </row>
    <row r="9" spans="1:27" ht="42" customHeight="1" x14ac:dyDescent="0.3">
      <c r="A9" s="1" t="s">
        <v>0</v>
      </c>
      <c r="B9" s="5" t="e">
        <f t="shared" si="0"/>
        <v>#REF!</v>
      </c>
      <c r="C9" s="2" t="s">
        <v>3410</v>
      </c>
      <c r="D9" s="7" t="s">
        <v>3411</v>
      </c>
      <c r="E9" s="7" t="s">
        <v>55</v>
      </c>
      <c r="F9" s="8">
        <v>1200</v>
      </c>
      <c r="G9" s="1" t="s">
        <v>3331</v>
      </c>
      <c r="H9" s="1" t="s">
        <v>3411</v>
      </c>
      <c r="I9" s="1" t="s">
        <v>3412</v>
      </c>
      <c r="J9" s="1" t="s">
        <v>3397</v>
      </c>
      <c r="K9" s="1" t="s">
        <v>4</v>
      </c>
      <c r="L9" s="1" t="s">
        <v>3387</v>
      </c>
      <c r="M9" s="1" t="s">
        <v>3331</v>
      </c>
      <c r="N9" s="1" t="s">
        <v>3331</v>
      </c>
      <c r="O9" s="1" t="s">
        <v>3331</v>
      </c>
      <c r="P9" s="1" t="s">
        <v>3331</v>
      </c>
      <c r="Q9" s="1" t="s">
        <v>5</v>
      </c>
      <c r="R9" s="1" t="s">
        <v>6</v>
      </c>
      <c r="S9" s="1" t="s">
        <v>75</v>
      </c>
      <c r="T9" s="1" t="s">
        <v>75</v>
      </c>
      <c r="U9" s="1" t="s">
        <v>75</v>
      </c>
      <c r="V9" s="1" t="s">
        <v>3331</v>
      </c>
      <c r="W9" s="62" t="s">
        <v>7</v>
      </c>
      <c r="X9" s="1" t="s">
        <v>394</v>
      </c>
      <c r="Y9" s="1" t="s">
        <v>3331</v>
      </c>
      <c r="Z9" s="1">
        <v>4911</v>
      </c>
      <c r="AA9" s="33"/>
    </row>
    <row r="10" spans="1:27" ht="42" customHeight="1" x14ac:dyDescent="0.3">
      <c r="A10" s="1" t="s">
        <v>0</v>
      </c>
      <c r="B10" s="5" t="e">
        <f t="shared" si="0"/>
        <v>#REF!</v>
      </c>
      <c r="C10" s="2" t="s">
        <v>3407</v>
      </c>
      <c r="D10" s="7" t="s">
        <v>3408</v>
      </c>
      <c r="E10" s="7" t="s">
        <v>55</v>
      </c>
      <c r="F10" s="8">
        <v>1200</v>
      </c>
      <c r="G10" s="1" t="s">
        <v>3331</v>
      </c>
      <c r="H10" s="1" t="s">
        <v>3408</v>
      </c>
      <c r="I10" s="1" t="s">
        <v>3409</v>
      </c>
      <c r="J10" s="1" t="s">
        <v>3397</v>
      </c>
      <c r="K10" s="1" t="s">
        <v>4</v>
      </c>
      <c r="L10" s="1" t="s">
        <v>3387</v>
      </c>
      <c r="M10" s="1" t="s">
        <v>3331</v>
      </c>
      <c r="N10" s="1" t="s">
        <v>3331</v>
      </c>
      <c r="O10" s="1" t="s">
        <v>3331</v>
      </c>
      <c r="P10" s="1" t="s">
        <v>3331</v>
      </c>
      <c r="Q10" s="1" t="s">
        <v>5</v>
      </c>
      <c r="R10" s="1" t="s">
        <v>6</v>
      </c>
      <c r="S10" s="1" t="s">
        <v>75</v>
      </c>
      <c r="T10" s="1" t="s">
        <v>75</v>
      </c>
      <c r="U10" s="1" t="s">
        <v>75</v>
      </c>
      <c r="V10" s="1" t="s">
        <v>3331</v>
      </c>
      <c r="W10" s="62" t="s">
        <v>7</v>
      </c>
      <c r="X10" s="1" t="s">
        <v>394</v>
      </c>
      <c r="Y10" s="1" t="s">
        <v>3331</v>
      </c>
      <c r="Z10" s="1">
        <v>4911</v>
      </c>
      <c r="AA10" s="33"/>
    </row>
    <row r="11" spans="1:27" ht="42" customHeight="1" x14ac:dyDescent="0.3">
      <c r="A11" s="1" t="s">
        <v>0</v>
      </c>
      <c r="B11" s="5" t="e">
        <f t="shared" si="0"/>
        <v>#REF!</v>
      </c>
      <c r="C11" s="2" t="s">
        <v>3401</v>
      </c>
      <c r="D11" s="7" t="s">
        <v>3402</v>
      </c>
      <c r="E11" s="7" t="s">
        <v>55</v>
      </c>
      <c r="F11" s="8">
        <v>1200</v>
      </c>
      <c r="G11" s="1" t="s">
        <v>3331</v>
      </c>
      <c r="H11" s="1" t="s">
        <v>3402</v>
      </c>
      <c r="I11" s="1" t="s">
        <v>3403</v>
      </c>
      <c r="J11" s="1" t="s">
        <v>3397</v>
      </c>
      <c r="K11" s="1" t="s">
        <v>4</v>
      </c>
      <c r="L11" s="1" t="s">
        <v>3387</v>
      </c>
      <c r="M11" s="1" t="s">
        <v>3331</v>
      </c>
      <c r="N11" s="1" t="s">
        <v>3331</v>
      </c>
      <c r="O11" s="1" t="s">
        <v>3331</v>
      </c>
      <c r="P11" s="1" t="s">
        <v>3331</v>
      </c>
      <c r="Q11" s="1" t="s">
        <v>5</v>
      </c>
      <c r="R11" s="1" t="s">
        <v>6</v>
      </c>
      <c r="S11" s="1" t="s">
        <v>75</v>
      </c>
      <c r="T11" s="1" t="s">
        <v>75</v>
      </c>
      <c r="U11" s="1" t="s">
        <v>75</v>
      </c>
      <c r="V11" s="1" t="s">
        <v>3331</v>
      </c>
      <c r="W11" s="62" t="s">
        <v>7</v>
      </c>
      <c r="X11" s="1" t="s">
        <v>394</v>
      </c>
      <c r="Y11" s="1" t="s">
        <v>3331</v>
      </c>
      <c r="Z11" s="1">
        <v>4911</v>
      </c>
      <c r="AA11" s="33"/>
    </row>
    <row r="12" spans="1:27" ht="42" customHeight="1" x14ac:dyDescent="0.3">
      <c r="A12" s="1" t="s">
        <v>0</v>
      </c>
      <c r="B12" s="5" t="e">
        <f t="shared" si="0"/>
        <v>#REF!</v>
      </c>
      <c r="C12" s="2" t="s">
        <v>3404</v>
      </c>
      <c r="D12" s="7" t="s">
        <v>3405</v>
      </c>
      <c r="E12" s="7" t="s">
        <v>55</v>
      </c>
      <c r="F12" s="8">
        <v>1200</v>
      </c>
      <c r="G12" s="1" t="s">
        <v>3331</v>
      </c>
      <c r="H12" s="1" t="s">
        <v>3405</v>
      </c>
      <c r="I12" s="1" t="s">
        <v>3406</v>
      </c>
      <c r="J12" s="1" t="s">
        <v>3397</v>
      </c>
      <c r="K12" s="1" t="s">
        <v>4</v>
      </c>
      <c r="L12" s="1" t="s">
        <v>3387</v>
      </c>
      <c r="M12" s="1" t="s">
        <v>3331</v>
      </c>
      <c r="N12" s="1" t="s">
        <v>3331</v>
      </c>
      <c r="O12" s="1" t="s">
        <v>3331</v>
      </c>
      <c r="P12" s="1" t="s">
        <v>3331</v>
      </c>
      <c r="Q12" s="1" t="s">
        <v>5</v>
      </c>
      <c r="R12" s="1" t="s">
        <v>6</v>
      </c>
      <c r="S12" s="1" t="s">
        <v>75</v>
      </c>
      <c r="T12" s="1" t="s">
        <v>75</v>
      </c>
      <c r="U12" s="1" t="s">
        <v>75</v>
      </c>
      <c r="V12" s="1" t="s">
        <v>3331</v>
      </c>
      <c r="W12" s="62" t="s">
        <v>7</v>
      </c>
      <c r="X12" s="1" t="s">
        <v>394</v>
      </c>
      <c r="Y12" s="1" t="s">
        <v>3331</v>
      </c>
      <c r="Z12" s="1">
        <v>4911</v>
      </c>
      <c r="AA12" s="33"/>
    </row>
    <row r="13" spans="1:27" ht="42" customHeight="1" x14ac:dyDescent="0.3">
      <c r="A13" s="1" t="s">
        <v>0</v>
      </c>
      <c r="B13" s="5" t="e">
        <f t="shared" si="0"/>
        <v>#REF!</v>
      </c>
      <c r="C13" s="2" t="s">
        <v>3398</v>
      </c>
      <c r="D13" s="7" t="s">
        <v>3399</v>
      </c>
      <c r="E13" s="7" t="s">
        <v>55</v>
      </c>
      <c r="F13" s="8">
        <v>1200</v>
      </c>
      <c r="G13" s="1" t="s">
        <v>3331</v>
      </c>
      <c r="H13" s="1" t="s">
        <v>3399</v>
      </c>
      <c r="I13" s="1" t="s">
        <v>3400</v>
      </c>
      <c r="J13" s="1" t="s">
        <v>3397</v>
      </c>
      <c r="K13" s="1" t="s">
        <v>4</v>
      </c>
      <c r="L13" s="1" t="s">
        <v>3387</v>
      </c>
      <c r="M13" s="1" t="s">
        <v>3331</v>
      </c>
      <c r="N13" s="1" t="s">
        <v>3331</v>
      </c>
      <c r="O13" s="1" t="s">
        <v>3331</v>
      </c>
      <c r="P13" s="1" t="s">
        <v>3331</v>
      </c>
      <c r="Q13" s="1" t="s">
        <v>5</v>
      </c>
      <c r="R13" s="1" t="s">
        <v>6</v>
      </c>
      <c r="S13" s="1" t="s">
        <v>75</v>
      </c>
      <c r="T13" s="1" t="s">
        <v>75</v>
      </c>
      <c r="U13" s="1" t="s">
        <v>75</v>
      </c>
      <c r="V13" s="1" t="s">
        <v>3331</v>
      </c>
      <c r="W13" s="62" t="s">
        <v>7</v>
      </c>
      <c r="X13" s="1" t="s">
        <v>394</v>
      </c>
      <c r="Y13" s="1" t="s">
        <v>3331</v>
      </c>
      <c r="Z13" s="1">
        <v>4911</v>
      </c>
      <c r="AA13" s="33"/>
    </row>
    <row r="14" spans="1:27" ht="42" customHeight="1" x14ac:dyDescent="0.3">
      <c r="A14" s="1" t="e">
        <f>Company</f>
        <v>#REF!</v>
      </c>
      <c r="B14" s="5" t="e">
        <f t="shared" si="0"/>
        <v>#REF!</v>
      </c>
      <c r="C14" s="2" t="s">
        <v>3108</v>
      </c>
      <c r="D14" s="7" t="s">
        <v>534</v>
      </c>
      <c r="E14" s="7" t="s">
        <v>55</v>
      </c>
      <c r="F14" s="8">
        <v>600</v>
      </c>
      <c r="H14" s="1" t="str">
        <f>Table1917[[#This Row],[Short Description]]</f>
        <v>EasyConnect EC-P-UNI</v>
      </c>
      <c r="I14" s="1" t="s">
        <v>535</v>
      </c>
      <c r="J14" s="1" t="s">
        <v>527</v>
      </c>
      <c r="K14" s="1" t="e">
        <f>ItemStatus</f>
        <v>#REF!</v>
      </c>
      <c r="L14" s="1" t="s">
        <v>394</v>
      </c>
      <c r="Q14" s="1" t="e">
        <f>FOB</f>
        <v>#REF!</v>
      </c>
      <c r="R14" s="1" t="e">
        <f>Freight</f>
        <v>#REF!</v>
      </c>
      <c r="S14" s="1" t="e">
        <f>DropShip</f>
        <v>#REF!</v>
      </c>
      <c r="T14" s="1" t="e">
        <f>EnergyStar</f>
        <v>#REF!</v>
      </c>
      <c r="U14" s="1" t="s">
        <v>75</v>
      </c>
      <c r="V14" s="1" t="s">
        <v>78</v>
      </c>
      <c r="W14" s="11" t="e">
        <f>URL</f>
        <v>#REF!</v>
      </c>
      <c r="X14" s="1" t="s">
        <v>3387</v>
      </c>
      <c r="Z14" s="1" t="e">
        <f>InfoComm_Number</f>
        <v>#REF!</v>
      </c>
    </row>
    <row r="15" spans="1:27" ht="42" customHeight="1" x14ac:dyDescent="0.3">
      <c r="A15" s="1" t="s">
        <v>0</v>
      </c>
      <c r="B15" s="5" t="e">
        <f t="shared" si="0"/>
        <v>#REF!</v>
      </c>
      <c r="C15" s="2" t="s">
        <v>3394</v>
      </c>
      <c r="D15" s="7" t="s">
        <v>3395</v>
      </c>
      <c r="E15" s="7" t="s">
        <v>55</v>
      </c>
      <c r="F15" s="8">
        <v>600</v>
      </c>
      <c r="G15" s="1" t="s">
        <v>3331</v>
      </c>
      <c r="H15" s="1" t="s">
        <v>3395</v>
      </c>
      <c r="I15" s="1" t="s">
        <v>3396</v>
      </c>
      <c r="J15" s="1" t="s">
        <v>3397</v>
      </c>
      <c r="K15" s="1" t="s">
        <v>4</v>
      </c>
      <c r="L15" s="1" t="s">
        <v>3387</v>
      </c>
      <c r="M15" s="1" t="s">
        <v>3331</v>
      </c>
      <c r="N15" s="1" t="s">
        <v>3331</v>
      </c>
      <c r="O15" s="1" t="s">
        <v>3331</v>
      </c>
      <c r="P15" s="1" t="s">
        <v>3331</v>
      </c>
      <c r="Q15" s="1" t="s">
        <v>5</v>
      </c>
      <c r="R15" s="1" t="s">
        <v>6</v>
      </c>
      <c r="S15" s="1" t="s">
        <v>75</v>
      </c>
      <c r="T15" s="1" t="s">
        <v>75</v>
      </c>
      <c r="U15" s="1" t="s">
        <v>75</v>
      </c>
      <c r="V15" s="1" t="s">
        <v>3331</v>
      </c>
      <c r="W15" s="62" t="s">
        <v>7</v>
      </c>
      <c r="X15" s="1" t="s">
        <v>394</v>
      </c>
      <c r="Y15" s="1" t="s">
        <v>3331</v>
      </c>
      <c r="Z15" s="1">
        <v>4911</v>
      </c>
      <c r="AA15" s="33"/>
    </row>
    <row r="16" spans="1:27" ht="42" customHeight="1" x14ac:dyDescent="0.3">
      <c r="A16" s="1" t="e">
        <f t="shared" ref="A16:A23" si="2">Company</f>
        <v>#REF!</v>
      </c>
      <c r="B16" s="5" t="e">
        <f t="shared" si="0"/>
        <v>#REF!</v>
      </c>
      <c r="C16" s="2" t="s">
        <v>3455</v>
      </c>
      <c r="D16" s="7" t="s">
        <v>3456</v>
      </c>
      <c r="E16" s="7" t="s">
        <v>55</v>
      </c>
      <c r="F16" s="8">
        <v>40</v>
      </c>
      <c r="G16" s="1" t="s">
        <v>3331</v>
      </c>
      <c r="H16" s="1" t="s">
        <v>3456</v>
      </c>
      <c r="I16" s="1" t="s">
        <v>3457</v>
      </c>
      <c r="J16" s="1" t="s">
        <v>3246</v>
      </c>
      <c r="K16" s="1" t="s">
        <v>4</v>
      </c>
      <c r="L16" s="1" t="s">
        <v>3387</v>
      </c>
      <c r="M16" s="1" t="s">
        <v>3331</v>
      </c>
      <c r="N16" s="1" t="s">
        <v>3331</v>
      </c>
      <c r="O16" s="1" t="s">
        <v>3331</v>
      </c>
      <c r="P16" s="1" t="s">
        <v>3331</v>
      </c>
      <c r="Q16" s="1" t="s">
        <v>5</v>
      </c>
      <c r="R16" s="1" t="s">
        <v>6</v>
      </c>
      <c r="S16" s="1" t="s">
        <v>75</v>
      </c>
      <c r="T16" s="1" t="s">
        <v>75</v>
      </c>
      <c r="U16" s="1" t="s">
        <v>75</v>
      </c>
      <c r="V16" s="1" t="s">
        <v>78</v>
      </c>
      <c r="W16" s="11" t="s">
        <v>7</v>
      </c>
      <c r="X16" s="1" t="s">
        <v>394</v>
      </c>
      <c r="Y16" s="1" t="s">
        <v>3331</v>
      </c>
      <c r="Z16" s="1">
        <v>4911</v>
      </c>
      <c r="AA16" s="33" t="s">
        <v>3533</v>
      </c>
    </row>
    <row r="17" spans="1:27" ht="42" customHeight="1" x14ac:dyDescent="0.3">
      <c r="A17" s="1" t="e">
        <f t="shared" si="2"/>
        <v>#REF!</v>
      </c>
      <c r="B17" s="5" t="e">
        <f t="shared" si="0"/>
        <v>#REF!</v>
      </c>
      <c r="C17" s="2" t="s">
        <v>3275</v>
      </c>
      <c r="D17" s="7" t="s">
        <v>3276</v>
      </c>
      <c r="E17" s="7" t="s">
        <v>55</v>
      </c>
      <c r="F17" s="8">
        <v>50</v>
      </c>
      <c r="H17" s="1" t="s">
        <v>3276</v>
      </c>
      <c r="I17" s="1" t="s">
        <v>3277</v>
      </c>
      <c r="J17" s="1" t="s">
        <v>3246</v>
      </c>
      <c r="K17" s="1" t="s">
        <v>4</v>
      </c>
      <c r="L17" s="1" t="s">
        <v>3246</v>
      </c>
      <c r="Q17" s="1" t="s">
        <v>5</v>
      </c>
      <c r="R17" s="1" t="s">
        <v>6</v>
      </c>
      <c r="S17" s="1" t="s">
        <v>75</v>
      </c>
      <c r="T17" s="1" t="s">
        <v>75</v>
      </c>
      <c r="U17" s="1" t="s">
        <v>75</v>
      </c>
      <c r="V17" s="1" t="s">
        <v>78</v>
      </c>
      <c r="W17" s="11" t="s">
        <v>3236</v>
      </c>
      <c r="X17" s="1" t="s">
        <v>3387</v>
      </c>
      <c r="Z17" s="1">
        <v>4911</v>
      </c>
    </row>
    <row r="18" spans="1:27" ht="42" customHeight="1" x14ac:dyDescent="0.3">
      <c r="A18" s="1" t="e">
        <f t="shared" si="2"/>
        <v>#REF!</v>
      </c>
      <c r="B18" s="5" t="e">
        <f t="shared" si="0"/>
        <v>#REF!</v>
      </c>
      <c r="C18" s="2" t="s">
        <v>3271</v>
      </c>
      <c r="D18" s="7" t="s">
        <v>3272</v>
      </c>
      <c r="E18" s="7" t="s">
        <v>55</v>
      </c>
      <c r="F18" s="8">
        <v>20</v>
      </c>
      <c r="H18" s="1" t="s">
        <v>3272</v>
      </c>
      <c r="I18" s="1" t="s">
        <v>3273</v>
      </c>
      <c r="J18" s="1" t="s">
        <v>3246</v>
      </c>
      <c r="K18" s="1" t="s">
        <v>4</v>
      </c>
      <c r="L18" s="1" t="s">
        <v>3246</v>
      </c>
      <c r="Q18" s="1" t="s">
        <v>5</v>
      </c>
      <c r="R18" s="1" t="s">
        <v>6</v>
      </c>
      <c r="S18" s="1" t="s">
        <v>75</v>
      </c>
      <c r="T18" s="1" t="s">
        <v>75</v>
      </c>
      <c r="U18" s="1" t="s">
        <v>75</v>
      </c>
      <c r="V18" s="1" t="s">
        <v>78</v>
      </c>
      <c r="W18" s="11" t="s">
        <v>3236</v>
      </c>
      <c r="X18" s="1" t="s">
        <v>3387</v>
      </c>
      <c r="Z18" s="1">
        <v>4911</v>
      </c>
    </row>
    <row r="19" spans="1:27" ht="42" customHeight="1" x14ac:dyDescent="0.3">
      <c r="A19" s="1" t="e">
        <f t="shared" si="2"/>
        <v>#REF!</v>
      </c>
      <c r="B19" s="5" t="e">
        <f t="shared" si="0"/>
        <v>#REF!</v>
      </c>
      <c r="C19" s="2" t="s">
        <v>3278</v>
      </c>
      <c r="D19" s="7" t="s">
        <v>3279</v>
      </c>
      <c r="E19" s="7" t="s">
        <v>55</v>
      </c>
      <c r="F19" s="8">
        <v>160</v>
      </c>
      <c r="H19" s="1" t="s">
        <v>3279</v>
      </c>
      <c r="I19" s="1" t="s">
        <v>3280</v>
      </c>
      <c r="J19" s="1" t="s">
        <v>3246</v>
      </c>
      <c r="K19" s="1" t="s">
        <v>4</v>
      </c>
      <c r="L19" s="1" t="s">
        <v>3246</v>
      </c>
      <c r="Q19" s="1" t="s">
        <v>5</v>
      </c>
      <c r="R19" s="1" t="s">
        <v>6</v>
      </c>
      <c r="S19" s="1" t="s">
        <v>75</v>
      </c>
      <c r="T19" s="1" t="s">
        <v>75</v>
      </c>
      <c r="U19" s="1" t="s">
        <v>75</v>
      </c>
      <c r="V19" s="1" t="s">
        <v>78</v>
      </c>
      <c r="W19" s="11" t="s">
        <v>3236</v>
      </c>
      <c r="X19" s="1" t="s">
        <v>3387</v>
      </c>
      <c r="Z19" s="1">
        <v>4911</v>
      </c>
    </row>
    <row r="20" spans="1:27" ht="42" customHeight="1" x14ac:dyDescent="0.3">
      <c r="A20" s="1" t="e">
        <f t="shared" si="2"/>
        <v>#REF!</v>
      </c>
      <c r="B20" s="5" t="e">
        <f t="shared" si="0"/>
        <v>#REF!</v>
      </c>
      <c r="C20" s="2" t="s">
        <v>3281</v>
      </c>
      <c r="D20" s="7" t="s">
        <v>3282</v>
      </c>
      <c r="E20" s="7" t="s">
        <v>55</v>
      </c>
      <c r="F20" s="8">
        <v>200</v>
      </c>
      <c r="H20" s="1" t="s">
        <v>3282</v>
      </c>
      <c r="I20" s="1" t="s">
        <v>3283</v>
      </c>
      <c r="J20" s="1" t="s">
        <v>3246</v>
      </c>
      <c r="K20" s="1" t="s">
        <v>4</v>
      </c>
      <c r="L20" s="1" t="s">
        <v>3246</v>
      </c>
      <c r="Q20" s="1" t="s">
        <v>5</v>
      </c>
      <c r="R20" s="1" t="s">
        <v>6</v>
      </c>
      <c r="S20" s="1" t="s">
        <v>75</v>
      </c>
      <c r="T20" s="1" t="s">
        <v>75</v>
      </c>
      <c r="U20" s="1" t="s">
        <v>75</v>
      </c>
      <c r="V20" s="1" t="s">
        <v>78</v>
      </c>
      <c r="W20" s="11" t="s">
        <v>3236</v>
      </c>
      <c r="X20" s="1" t="s">
        <v>3387</v>
      </c>
      <c r="Z20" s="1">
        <v>4911</v>
      </c>
    </row>
    <row r="21" spans="1:27" ht="42" customHeight="1" x14ac:dyDescent="0.3">
      <c r="A21" s="1" t="e">
        <f t="shared" si="2"/>
        <v>#REF!</v>
      </c>
      <c r="B21" s="5" t="e">
        <f t="shared" si="0"/>
        <v>#REF!</v>
      </c>
      <c r="C21" s="2" t="s">
        <v>3274</v>
      </c>
      <c r="D21" s="7" t="s">
        <v>3325</v>
      </c>
      <c r="E21" s="7" t="s">
        <v>55</v>
      </c>
      <c r="F21" s="8">
        <v>30</v>
      </c>
      <c r="H21" s="1" t="s">
        <v>3325</v>
      </c>
      <c r="I21" s="1" t="s">
        <v>3326</v>
      </c>
      <c r="J21" s="1" t="s">
        <v>3246</v>
      </c>
      <c r="K21" s="1" t="s">
        <v>4</v>
      </c>
      <c r="L21" s="1" t="s">
        <v>3246</v>
      </c>
      <c r="Q21" s="1" t="s">
        <v>5</v>
      </c>
      <c r="R21" s="1" t="s">
        <v>6</v>
      </c>
      <c r="S21" s="1" t="s">
        <v>75</v>
      </c>
      <c r="T21" s="1" t="s">
        <v>75</v>
      </c>
      <c r="U21" s="1" t="s">
        <v>75</v>
      </c>
      <c r="V21" s="1" t="s">
        <v>78</v>
      </c>
      <c r="W21" s="11" t="s">
        <v>3236</v>
      </c>
      <c r="X21" s="1" t="s">
        <v>3387</v>
      </c>
      <c r="Z21" s="1">
        <v>4911</v>
      </c>
    </row>
    <row r="22" spans="1:27" ht="42" customHeight="1" x14ac:dyDescent="0.3">
      <c r="A22" s="1" t="e">
        <f t="shared" si="2"/>
        <v>#REF!</v>
      </c>
      <c r="B22" s="5" t="e">
        <f t="shared" si="0"/>
        <v>#REF!</v>
      </c>
      <c r="C22" s="2" t="s">
        <v>536</v>
      </c>
      <c r="D22" s="7" t="s">
        <v>537</v>
      </c>
      <c r="E22" s="7" t="s">
        <v>55</v>
      </c>
      <c r="F22" s="8">
        <v>166</v>
      </c>
      <c r="H22" s="1" t="str">
        <f>Table1917[[#This Row],[Short Description]]</f>
        <v>EasyConnect MC1</v>
      </c>
      <c r="I22" s="1" t="s">
        <v>538</v>
      </c>
      <c r="J22" s="1" t="s">
        <v>527</v>
      </c>
      <c r="K22" s="1" t="e">
        <f>ItemStatus</f>
        <v>#REF!</v>
      </c>
      <c r="L22" s="1" t="s">
        <v>394</v>
      </c>
      <c r="Q22" s="1" t="e">
        <f>FOB</f>
        <v>#REF!</v>
      </c>
      <c r="R22" s="1" t="e">
        <f>Freight</f>
        <v>#REF!</v>
      </c>
      <c r="S22" s="1" t="e">
        <f>DropShip</f>
        <v>#REF!</v>
      </c>
      <c r="T22" s="1" t="e">
        <f>EnergyStar</f>
        <v>#REF!</v>
      </c>
      <c r="U22" s="1" t="s">
        <v>75</v>
      </c>
      <c r="V22" s="1" t="s">
        <v>78</v>
      </c>
      <c r="W22" s="11" t="e">
        <f>URL</f>
        <v>#REF!</v>
      </c>
      <c r="X22" s="1" t="s">
        <v>3387</v>
      </c>
      <c r="Z22" s="1" t="e">
        <f>InfoComm_Number</f>
        <v>#REF!</v>
      </c>
    </row>
    <row r="23" spans="1:27" ht="42" customHeight="1" x14ac:dyDescent="0.3">
      <c r="A23" s="1" t="e">
        <f t="shared" si="2"/>
        <v>#REF!</v>
      </c>
      <c r="B23" s="5" t="e">
        <f t="shared" si="0"/>
        <v>#REF!</v>
      </c>
      <c r="C23" s="2" t="s">
        <v>3256</v>
      </c>
      <c r="D23" s="7" t="s">
        <v>3257</v>
      </c>
      <c r="E23" s="7" t="s">
        <v>55</v>
      </c>
      <c r="F23" s="8">
        <v>1250</v>
      </c>
      <c r="H23" s="1" t="s">
        <v>3257</v>
      </c>
      <c r="I23" s="1" t="s">
        <v>3377</v>
      </c>
      <c r="J23" s="1" t="s">
        <v>3375</v>
      </c>
      <c r="K23" s="1" t="s">
        <v>4</v>
      </c>
      <c r="L23" s="1" t="s">
        <v>394</v>
      </c>
      <c r="Q23" s="1" t="s">
        <v>5</v>
      </c>
      <c r="R23" s="1" t="s">
        <v>6</v>
      </c>
      <c r="S23" s="1" t="s">
        <v>75</v>
      </c>
      <c r="U23" s="1" t="s">
        <v>56</v>
      </c>
      <c r="V23" s="1" t="s">
        <v>165</v>
      </c>
      <c r="W23" s="11" t="s">
        <v>3236</v>
      </c>
      <c r="X23" s="1" t="s">
        <v>3387</v>
      </c>
      <c r="Z23" s="1">
        <v>4911</v>
      </c>
    </row>
    <row r="24" spans="1:27" ht="42" customHeight="1" x14ac:dyDescent="0.3">
      <c r="A24" s="1" t="s">
        <v>0</v>
      </c>
      <c r="B24" s="5" t="e">
        <f t="shared" si="0"/>
        <v>#REF!</v>
      </c>
      <c r="C24" s="2" t="s">
        <v>3361</v>
      </c>
      <c r="D24" s="7" t="s">
        <v>3362</v>
      </c>
      <c r="E24" s="7" t="s">
        <v>55</v>
      </c>
      <c r="F24" s="8">
        <v>2500</v>
      </c>
      <c r="G24" s="1" t="s">
        <v>3331</v>
      </c>
      <c r="H24" s="1" t="s">
        <v>3362</v>
      </c>
      <c r="I24" s="1" t="s">
        <v>3376</v>
      </c>
      <c r="J24" s="1" t="s">
        <v>3375</v>
      </c>
      <c r="K24" s="1" t="s">
        <v>4</v>
      </c>
      <c r="L24" s="1" t="s">
        <v>394</v>
      </c>
      <c r="M24" s="1" t="s">
        <v>3331</v>
      </c>
      <c r="N24" s="1" t="s">
        <v>3331</v>
      </c>
      <c r="O24" s="1" t="s">
        <v>3331</v>
      </c>
      <c r="P24" s="1" t="s">
        <v>3331</v>
      </c>
      <c r="Q24" s="1" t="s">
        <v>5</v>
      </c>
      <c r="R24" s="1" t="s">
        <v>6</v>
      </c>
      <c r="S24" s="1" t="s">
        <v>75</v>
      </c>
      <c r="T24" s="1" t="s">
        <v>3331</v>
      </c>
      <c r="U24" s="1" t="s">
        <v>75</v>
      </c>
      <c r="V24" s="1" t="s">
        <v>78</v>
      </c>
      <c r="W24" s="62" t="s">
        <v>7</v>
      </c>
      <c r="X24" s="1" t="s">
        <v>3387</v>
      </c>
      <c r="Y24" s="1" t="s">
        <v>3331</v>
      </c>
      <c r="Z24" s="1">
        <v>4911</v>
      </c>
      <c r="AA24" s="33"/>
    </row>
    <row r="25" spans="1:27" ht="42" customHeight="1" x14ac:dyDescent="0.3">
      <c r="A25" s="1" t="e">
        <f>Company</f>
        <v>#REF!</v>
      </c>
      <c r="B25" s="5" t="e">
        <f t="shared" si="0"/>
        <v>#REF!</v>
      </c>
      <c r="C25" s="2" t="s">
        <v>600</v>
      </c>
      <c r="D25" s="12" t="s">
        <v>3386</v>
      </c>
      <c r="E25" s="12" t="s">
        <v>55</v>
      </c>
      <c r="F25" s="28">
        <v>276</v>
      </c>
      <c r="H25" s="1" t="str">
        <f>Table1917[[#This Row],[Short Description]]</f>
        <v>EasyConnect USB 200</v>
      </c>
      <c r="I25" s="1" t="s">
        <v>602</v>
      </c>
      <c r="J25" s="1" t="s">
        <v>603</v>
      </c>
      <c r="K25" s="1" t="e">
        <f>ItemStatus</f>
        <v>#REF!</v>
      </c>
      <c r="L25" s="1" t="s">
        <v>394</v>
      </c>
      <c r="Q25" s="1" t="e">
        <f>FOB</f>
        <v>#REF!</v>
      </c>
      <c r="R25" s="1" t="e">
        <f>Freight</f>
        <v>#REF!</v>
      </c>
      <c r="S25" s="1" t="e">
        <f>DropShip</f>
        <v>#REF!</v>
      </c>
      <c r="T25" s="1" t="e">
        <f>EnergyStar</f>
        <v>#REF!</v>
      </c>
      <c r="U25" s="1" t="s">
        <v>56</v>
      </c>
      <c r="V25" s="1" t="s">
        <v>604</v>
      </c>
      <c r="W25" s="11" t="e">
        <f>URL</f>
        <v>#REF!</v>
      </c>
      <c r="X25" s="1" t="s">
        <v>3387</v>
      </c>
      <c r="Z25" s="1" t="e">
        <f>InfoComm_Number</f>
        <v>#REF!</v>
      </c>
    </row>
    <row r="26" spans="1:27" ht="42" customHeight="1" x14ac:dyDescent="0.3">
      <c r="A26" s="1" t="e">
        <f>Company</f>
        <v>#REF!</v>
      </c>
      <c r="B26" s="5" t="e">
        <f t="shared" si="0"/>
        <v>#REF!</v>
      </c>
      <c r="C26" s="2" t="s">
        <v>3452</v>
      </c>
      <c r="D26" s="12" t="s">
        <v>3453</v>
      </c>
      <c r="E26" s="12" t="s">
        <v>55</v>
      </c>
      <c r="F26" s="28">
        <v>24</v>
      </c>
      <c r="G26" s="1" t="s">
        <v>3331</v>
      </c>
      <c r="H26" s="1" t="s">
        <v>3453</v>
      </c>
      <c r="I26" s="1" t="s">
        <v>3454</v>
      </c>
      <c r="J26" s="1" t="s">
        <v>3246</v>
      </c>
      <c r="K26" s="1" t="s">
        <v>4</v>
      </c>
      <c r="L26" s="1" t="s">
        <v>3387</v>
      </c>
      <c r="M26" s="1" t="s">
        <v>3331</v>
      </c>
      <c r="N26" s="1" t="s">
        <v>3331</v>
      </c>
      <c r="O26" s="1" t="s">
        <v>3331</v>
      </c>
      <c r="P26" s="1" t="s">
        <v>3331</v>
      </c>
      <c r="Q26" s="1" t="s">
        <v>5</v>
      </c>
      <c r="R26" s="1" t="s">
        <v>6</v>
      </c>
      <c r="S26" s="1" t="s">
        <v>75</v>
      </c>
      <c r="T26" s="1" t="s">
        <v>75</v>
      </c>
      <c r="U26" s="1" t="s">
        <v>75</v>
      </c>
      <c r="V26" s="1" t="s">
        <v>78</v>
      </c>
      <c r="W26" s="11" t="s">
        <v>7</v>
      </c>
      <c r="X26" s="1" t="s">
        <v>394</v>
      </c>
      <c r="Y26" s="1" t="s">
        <v>3331</v>
      </c>
      <c r="Z26" s="1">
        <v>4911</v>
      </c>
      <c r="AA26" s="33" t="s">
        <v>3533</v>
      </c>
    </row>
    <row r="27" spans="1:27" ht="42" customHeight="1" x14ac:dyDescent="0.3">
      <c r="A27" s="1" t="e">
        <f>Company</f>
        <v>#REF!</v>
      </c>
      <c r="B27" s="5" t="e">
        <f t="shared" si="0"/>
        <v>#REF!</v>
      </c>
      <c r="C27" s="2" t="s">
        <v>3449</v>
      </c>
      <c r="D27" s="12" t="s">
        <v>3450</v>
      </c>
      <c r="E27" s="12" t="s">
        <v>55</v>
      </c>
      <c r="F27" s="28">
        <v>20</v>
      </c>
      <c r="G27" s="1" t="s">
        <v>3331</v>
      </c>
      <c r="H27" s="1" t="s">
        <v>3450</v>
      </c>
      <c r="I27" s="1" t="s">
        <v>3451</v>
      </c>
      <c r="J27" s="1" t="s">
        <v>3246</v>
      </c>
      <c r="K27" s="1" t="s">
        <v>4</v>
      </c>
      <c r="L27" s="1" t="s">
        <v>3387</v>
      </c>
      <c r="M27" s="1" t="s">
        <v>3331</v>
      </c>
      <c r="N27" s="1" t="s">
        <v>3331</v>
      </c>
      <c r="O27" s="1" t="s">
        <v>3331</v>
      </c>
      <c r="P27" s="1" t="s">
        <v>3331</v>
      </c>
      <c r="Q27" s="1" t="s">
        <v>5</v>
      </c>
      <c r="R27" s="1" t="s">
        <v>6</v>
      </c>
      <c r="S27" s="1" t="s">
        <v>75</v>
      </c>
      <c r="T27" s="1" t="s">
        <v>75</v>
      </c>
      <c r="U27" s="1" t="s">
        <v>75</v>
      </c>
      <c r="V27" s="1" t="s">
        <v>78</v>
      </c>
      <c r="W27" s="11" t="s">
        <v>7</v>
      </c>
      <c r="X27" s="1" t="s">
        <v>394</v>
      </c>
      <c r="Y27" s="1" t="s">
        <v>3331</v>
      </c>
      <c r="Z27" s="1">
        <v>4911</v>
      </c>
      <c r="AA27" s="33" t="s">
        <v>3533</v>
      </c>
    </row>
    <row r="28" spans="1:27" ht="42" customHeight="1" x14ac:dyDescent="0.3">
      <c r="A28" s="1" t="s">
        <v>0</v>
      </c>
      <c r="B28" s="5" t="e">
        <f t="shared" si="0"/>
        <v>#REF!</v>
      </c>
      <c r="C28" s="2" t="s">
        <v>3413</v>
      </c>
      <c r="D28" s="12" t="s">
        <v>3414</v>
      </c>
      <c r="E28" s="12" t="s">
        <v>55</v>
      </c>
      <c r="F28" s="28">
        <v>36</v>
      </c>
      <c r="G28" s="1" t="s">
        <v>3331</v>
      </c>
      <c r="H28" s="1" t="s">
        <v>3414</v>
      </c>
      <c r="I28" s="1" t="s">
        <v>3415</v>
      </c>
      <c r="J28" s="1" t="s">
        <v>3246</v>
      </c>
      <c r="K28" s="1" t="s">
        <v>4</v>
      </c>
      <c r="L28" s="1" t="s">
        <v>3387</v>
      </c>
      <c r="M28" s="1" t="s">
        <v>3331</v>
      </c>
      <c r="N28" s="1" t="s">
        <v>3331</v>
      </c>
      <c r="O28" s="1" t="s">
        <v>3331</v>
      </c>
      <c r="P28" s="1" t="s">
        <v>3331</v>
      </c>
      <c r="Q28" s="1" t="s">
        <v>5</v>
      </c>
      <c r="R28" s="1" t="s">
        <v>6</v>
      </c>
      <c r="S28" s="1" t="s">
        <v>75</v>
      </c>
      <c r="T28" s="1" t="s">
        <v>75</v>
      </c>
      <c r="U28" s="1" t="s">
        <v>75</v>
      </c>
      <c r="V28" s="1" t="s">
        <v>78</v>
      </c>
      <c r="W28" s="62" t="s">
        <v>7</v>
      </c>
      <c r="X28" s="1" t="s">
        <v>394</v>
      </c>
      <c r="Y28" s="1" t="s">
        <v>3331</v>
      </c>
      <c r="Z28" s="1">
        <v>4911</v>
      </c>
      <c r="AA28" s="33" t="s">
        <v>3533</v>
      </c>
    </row>
    <row r="29" spans="1:27" ht="42" customHeight="1" x14ac:dyDescent="0.3">
      <c r="A29" s="1" t="s">
        <v>0</v>
      </c>
      <c r="B29" s="5" t="e">
        <f t="shared" si="0"/>
        <v>#REF!</v>
      </c>
      <c r="C29" s="2" t="s">
        <v>3422</v>
      </c>
      <c r="D29" s="12" t="s">
        <v>3423</v>
      </c>
      <c r="E29" s="12" t="s">
        <v>55</v>
      </c>
      <c r="F29" s="28">
        <v>60</v>
      </c>
      <c r="G29" s="1" t="s">
        <v>3331</v>
      </c>
      <c r="H29" s="1" t="s">
        <v>3423</v>
      </c>
      <c r="I29" s="1" t="s">
        <v>3424</v>
      </c>
      <c r="J29" s="1" t="s">
        <v>3246</v>
      </c>
      <c r="K29" s="1" t="s">
        <v>4</v>
      </c>
      <c r="L29" s="1" t="s">
        <v>3387</v>
      </c>
      <c r="M29" s="1" t="s">
        <v>3331</v>
      </c>
      <c r="N29" s="1" t="s">
        <v>3331</v>
      </c>
      <c r="O29" s="1" t="s">
        <v>3331</v>
      </c>
      <c r="P29" s="1" t="s">
        <v>3331</v>
      </c>
      <c r="Q29" s="1" t="s">
        <v>5</v>
      </c>
      <c r="R29" s="1" t="s">
        <v>6</v>
      </c>
      <c r="S29" s="1" t="s">
        <v>75</v>
      </c>
      <c r="T29" s="1" t="s">
        <v>75</v>
      </c>
      <c r="U29" s="1" t="s">
        <v>75</v>
      </c>
      <c r="V29" s="1" t="s">
        <v>78</v>
      </c>
      <c r="W29" s="62" t="s">
        <v>7</v>
      </c>
      <c r="X29" s="1" t="s">
        <v>394</v>
      </c>
      <c r="Y29" s="1" t="s">
        <v>3331</v>
      </c>
      <c r="Z29" s="1">
        <v>4911</v>
      </c>
      <c r="AA29" s="33" t="s">
        <v>3533</v>
      </c>
    </row>
    <row r="30" spans="1:27" ht="42" customHeight="1" x14ac:dyDescent="0.3">
      <c r="A30" s="1" t="e">
        <f t="shared" ref="A30:A36" si="3">Company</f>
        <v>#REF!</v>
      </c>
      <c r="B30" s="5" t="e">
        <f t="shared" ref="B30:B46" si="4">Effectivity_Date</f>
        <v>#REF!</v>
      </c>
      <c r="C30" s="2" t="s">
        <v>3431</v>
      </c>
      <c r="D30" s="12" t="s">
        <v>3432</v>
      </c>
      <c r="E30" s="12" t="s">
        <v>55</v>
      </c>
      <c r="F30" s="28">
        <v>36</v>
      </c>
      <c r="G30" s="1" t="s">
        <v>3331</v>
      </c>
      <c r="H30" s="1" t="s">
        <v>3432</v>
      </c>
      <c r="I30" s="1" t="s">
        <v>3433</v>
      </c>
      <c r="J30" s="1" t="s">
        <v>3246</v>
      </c>
      <c r="K30" s="1" t="s">
        <v>4</v>
      </c>
      <c r="L30" s="1" t="s">
        <v>3387</v>
      </c>
      <c r="M30" s="1" t="s">
        <v>3331</v>
      </c>
      <c r="N30" s="1" t="s">
        <v>3331</v>
      </c>
      <c r="O30" s="1" t="s">
        <v>3331</v>
      </c>
      <c r="P30" s="1" t="s">
        <v>3331</v>
      </c>
      <c r="Q30" s="1" t="s">
        <v>5</v>
      </c>
      <c r="R30" s="1" t="s">
        <v>6</v>
      </c>
      <c r="S30" s="1" t="s">
        <v>75</v>
      </c>
      <c r="T30" s="1" t="s">
        <v>75</v>
      </c>
      <c r="U30" s="1" t="s">
        <v>75</v>
      </c>
      <c r="V30" s="1" t="s">
        <v>78</v>
      </c>
      <c r="W30" s="11" t="s">
        <v>7</v>
      </c>
      <c r="X30" s="1" t="s">
        <v>394</v>
      </c>
      <c r="Y30" s="1" t="s">
        <v>3331</v>
      </c>
      <c r="Z30" s="1">
        <v>4911</v>
      </c>
      <c r="AA30" s="33" t="s">
        <v>3533</v>
      </c>
    </row>
    <row r="31" spans="1:27" ht="42" customHeight="1" x14ac:dyDescent="0.3">
      <c r="A31" s="1" t="e">
        <f t="shared" si="3"/>
        <v>#REF!</v>
      </c>
      <c r="B31" s="5" t="e">
        <f t="shared" si="4"/>
        <v>#REF!</v>
      </c>
      <c r="C31" s="2" t="s">
        <v>3262</v>
      </c>
      <c r="D31" s="12" t="s">
        <v>3263</v>
      </c>
      <c r="E31" s="12" t="s">
        <v>55</v>
      </c>
      <c r="F31" s="28">
        <v>50</v>
      </c>
      <c r="H31" s="1" t="s">
        <v>3263</v>
      </c>
      <c r="I31" s="1" t="s">
        <v>3514</v>
      </c>
      <c r="J31" s="1" t="s">
        <v>3246</v>
      </c>
      <c r="K31" s="1" t="s">
        <v>4</v>
      </c>
      <c r="L31" s="1" t="s">
        <v>3246</v>
      </c>
      <c r="Q31" s="1" t="s">
        <v>5</v>
      </c>
      <c r="R31" s="1" t="s">
        <v>6</v>
      </c>
      <c r="S31" s="1" t="s">
        <v>75</v>
      </c>
      <c r="T31" s="1" t="s">
        <v>75</v>
      </c>
      <c r="U31" s="1" t="s">
        <v>75</v>
      </c>
      <c r="V31" s="1" t="s">
        <v>78</v>
      </c>
      <c r="W31" s="11" t="s">
        <v>3236</v>
      </c>
      <c r="X31" s="1" t="s">
        <v>3387</v>
      </c>
      <c r="Z31" s="1">
        <v>4911</v>
      </c>
    </row>
    <row r="32" spans="1:27" ht="42" customHeight="1" x14ac:dyDescent="0.3">
      <c r="A32" s="1" t="e">
        <f t="shared" si="3"/>
        <v>#REF!</v>
      </c>
      <c r="B32" s="5" t="e">
        <f t="shared" si="4"/>
        <v>#REF!</v>
      </c>
      <c r="C32" s="2" t="s">
        <v>3264</v>
      </c>
      <c r="D32" s="12" t="s">
        <v>3265</v>
      </c>
      <c r="E32" s="12" t="s">
        <v>55</v>
      </c>
      <c r="F32" s="28">
        <v>120</v>
      </c>
      <c r="H32" s="1" t="s">
        <v>3265</v>
      </c>
      <c r="I32" s="1" t="s">
        <v>3266</v>
      </c>
      <c r="J32" s="1" t="s">
        <v>3246</v>
      </c>
      <c r="K32" s="1" t="s">
        <v>4</v>
      </c>
      <c r="L32" s="1" t="s">
        <v>3246</v>
      </c>
      <c r="Q32" s="1" t="s">
        <v>5</v>
      </c>
      <c r="R32" s="1" t="s">
        <v>6</v>
      </c>
      <c r="S32" s="1" t="s">
        <v>75</v>
      </c>
      <c r="T32" s="1" t="s">
        <v>75</v>
      </c>
      <c r="U32" s="1" t="s">
        <v>75</v>
      </c>
      <c r="V32" s="1" t="s">
        <v>78</v>
      </c>
      <c r="W32" s="11" t="s">
        <v>3236</v>
      </c>
      <c r="X32" s="1" t="s">
        <v>3387</v>
      </c>
      <c r="Z32" s="1">
        <v>4911</v>
      </c>
    </row>
    <row r="33" spans="1:27" ht="42" customHeight="1" x14ac:dyDescent="0.3">
      <c r="A33" s="1" t="e">
        <f t="shared" si="3"/>
        <v>#REF!</v>
      </c>
      <c r="B33" s="5" t="e">
        <f t="shared" si="4"/>
        <v>#REF!</v>
      </c>
      <c r="C33" s="2" t="s">
        <v>3440</v>
      </c>
      <c r="D33" s="12" t="s">
        <v>3441</v>
      </c>
      <c r="E33" s="12" t="s">
        <v>55</v>
      </c>
      <c r="F33" s="28">
        <v>150</v>
      </c>
      <c r="G33" s="1" t="s">
        <v>3331</v>
      </c>
      <c r="H33" s="1" t="s">
        <v>3441</v>
      </c>
      <c r="I33" s="1" t="s">
        <v>3442</v>
      </c>
      <c r="J33" s="1" t="s">
        <v>3246</v>
      </c>
      <c r="K33" s="1" t="s">
        <v>4</v>
      </c>
      <c r="L33" s="1" t="s">
        <v>3387</v>
      </c>
      <c r="M33" s="1" t="s">
        <v>3331</v>
      </c>
      <c r="N33" s="1" t="s">
        <v>3331</v>
      </c>
      <c r="O33" s="1" t="s">
        <v>3331</v>
      </c>
      <c r="P33" s="1" t="s">
        <v>3331</v>
      </c>
      <c r="Q33" s="1" t="s">
        <v>5</v>
      </c>
      <c r="R33" s="1" t="s">
        <v>6</v>
      </c>
      <c r="S33" s="1" t="s">
        <v>75</v>
      </c>
      <c r="T33" s="1" t="s">
        <v>75</v>
      </c>
      <c r="U33" s="1" t="s">
        <v>75</v>
      </c>
      <c r="V33" s="1" t="s">
        <v>78</v>
      </c>
      <c r="W33" s="11" t="s">
        <v>7</v>
      </c>
      <c r="X33" s="1" t="s">
        <v>394</v>
      </c>
      <c r="Y33" s="1" t="s">
        <v>3331</v>
      </c>
      <c r="Z33" s="1">
        <v>4911</v>
      </c>
      <c r="AA33" s="33" t="s">
        <v>3533</v>
      </c>
    </row>
    <row r="34" spans="1:27" ht="42" customHeight="1" x14ac:dyDescent="0.3">
      <c r="A34" s="1" t="e">
        <f t="shared" si="3"/>
        <v>#REF!</v>
      </c>
      <c r="B34" s="5" t="e">
        <f t="shared" si="4"/>
        <v>#REF!</v>
      </c>
      <c r="C34" s="2" t="s">
        <v>3267</v>
      </c>
      <c r="D34" s="12" t="s">
        <v>3268</v>
      </c>
      <c r="E34" s="12" t="s">
        <v>55</v>
      </c>
      <c r="F34" s="28">
        <v>300</v>
      </c>
      <c r="H34" s="1" t="s">
        <v>3268</v>
      </c>
      <c r="I34" s="1" t="s">
        <v>3363</v>
      </c>
      <c r="J34" s="1" t="s">
        <v>3246</v>
      </c>
      <c r="K34" s="1" t="s">
        <v>4</v>
      </c>
      <c r="L34" s="1" t="s">
        <v>3246</v>
      </c>
      <c r="Q34" s="1" t="s">
        <v>5</v>
      </c>
      <c r="R34" s="1" t="s">
        <v>6</v>
      </c>
      <c r="S34" s="1" t="s">
        <v>75</v>
      </c>
      <c r="T34" s="1" t="s">
        <v>75</v>
      </c>
      <c r="U34" s="1" t="s">
        <v>75</v>
      </c>
      <c r="V34" s="1" t="s">
        <v>78</v>
      </c>
      <c r="W34" s="11" t="s">
        <v>3236</v>
      </c>
      <c r="X34" s="1" t="s">
        <v>3387</v>
      </c>
      <c r="Z34" s="1">
        <v>4911</v>
      </c>
    </row>
    <row r="35" spans="1:27" ht="42" customHeight="1" x14ac:dyDescent="0.3">
      <c r="A35" s="1" t="e">
        <f t="shared" si="3"/>
        <v>#REF!</v>
      </c>
      <c r="B35" s="5" t="e">
        <f t="shared" si="4"/>
        <v>#REF!</v>
      </c>
      <c r="C35" s="2" t="s">
        <v>3443</v>
      </c>
      <c r="D35" s="7" t="s">
        <v>3444</v>
      </c>
      <c r="E35" s="7" t="s">
        <v>55</v>
      </c>
      <c r="F35" s="8">
        <v>250</v>
      </c>
      <c r="G35" s="1" t="s">
        <v>3331</v>
      </c>
      <c r="H35" s="1" t="s">
        <v>3444</v>
      </c>
      <c r="I35" s="1" t="s">
        <v>3445</v>
      </c>
      <c r="J35" s="1" t="s">
        <v>3246</v>
      </c>
      <c r="K35" s="1" t="s">
        <v>4</v>
      </c>
      <c r="L35" s="1" t="s">
        <v>3387</v>
      </c>
      <c r="M35" s="1" t="s">
        <v>3331</v>
      </c>
      <c r="N35" s="1" t="s">
        <v>3331</v>
      </c>
      <c r="O35" s="1" t="s">
        <v>3331</v>
      </c>
      <c r="P35" s="1" t="s">
        <v>3331</v>
      </c>
      <c r="Q35" s="1" t="s">
        <v>5</v>
      </c>
      <c r="R35" s="1" t="s">
        <v>6</v>
      </c>
      <c r="S35" s="1" t="s">
        <v>75</v>
      </c>
      <c r="T35" s="1" t="s">
        <v>75</v>
      </c>
      <c r="U35" s="1" t="s">
        <v>75</v>
      </c>
      <c r="V35" s="1" t="s">
        <v>78</v>
      </c>
      <c r="W35" s="11" t="s">
        <v>7</v>
      </c>
      <c r="X35" s="1" t="s">
        <v>394</v>
      </c>
      <c r="Y35" s="1" t="s">
        <v>3331</v>
      </c>
      <c r="Z35" s="1">
        <v>4911</v>
      </c>
      <c r="AA35" s="33" t="s">
        <v>3533</v>
      </c>
    </row>
    <row r="36" spans="1:27" ht="42" customHeight="1" x14ac:dyDescent="0.3">
      <c r="A36" s="1" t="e">
        <f t="shared" si="3"/>
        <v>#REF!</v>
      </c>
      <c r="B36" s="5" t="e">
        <f t="shared" si="4"/>
        <v>#REF!</v>
      </c>
      <c r="C36" s="2" t="s">
        <v>3258</v>
      </c>
      <c r="D36" s="7" t="s">
        <v>3259</v>
      </c>
      <c r="E36" s="7" t="s">
        <v>55</v>
      </c>
      <c r="F36" s="8">
        <v>24</v>
      </c>
      <c r="H36" s="1" t="s">
        <v>3259</v>
      </c>
      <c r="I36" s="1" t="s">
        <v>3260</v>
      </c>
      <c r="J36" s="1" t="s">
        <v>3246</v>
      </c>
      <c r="K36" s="1" t="s">
        <v>4</v>
      </c>
      <c r="L36" s="1" t="s">
        <v>3246</v>
      </c>
      <c r="Q36" s="1" t="s">
        <v>5</v>
      </c>
      <c r="R36" s="1" t="s">
        <v>6</v>
      </c>
      <c r="S36" s="1" t="s">
        <v>75</v>
      </c>
      <c r="T36" s="1" t="s">
        <v>75</v>
      </c>
      <c r="U36" s="1" t="s">
        <v>75</v>
      </c>
      <c r="V36" s="1" t="s">
        <v>78</v>
      </c>
      <c r="W36" s="11" t="s">
        <v>3236</v>
      </c>
      <c r="X36" s="1" t="s">
        <v>3387</v>
      </c>
      <c r="Z36" s="1">
        <v>4911</v>
      </c>
    </row>
    <row r="37" spans="1:27" ht="42" customHeight="1" x14ac:dyDescent="0.3">
      <c r="A37" s="1" t="s">
        <v>0</v>
      </c>
      <c r="B37" s="5" t="e">
        <f t="shared" si="4"/>
        <v>#REF!</v>
      </c>
      <c r="C37" s="2" t="s">
        <v>3416</v>
      </c>
      <c r="D37" s="7" t="s">
        <v>3417</v>
      </c>
      <c r="E37" s="7" t="s">
        <v>55</v>
      </c>
      <c r="F37" s="8">
        <v>40</v>
      </c>
      <c r="G37" s="1" t="s">
        <v>3331</v>
      </c>
      <c r="H37" s="1" t="s">
        <v>3417</v>
      </c>
      <c r="I37" s="1" t="s">
        <v>3418</v>
      </c>
      <c r="J37" s="1" t="s">
        <v>3246</v>
      </c>
      <c r="K37" s="1" t="s">
        <v>4</v>
      </c>
      <c r="L37" s="1" t="s">
        <v>3387</v>
      </c>
      <c r="M37" s="1" t="s">
        <v>3331</v>
      </c>
      <c r="N37" s="1" t="s">
        <v>3331</v>
      </c>
      <c r="O37" s="1" t="s">
        <v>3331</v>
      </c>
      <c r="P37" s="1" t="s">
        <v>3331</v>
      </c>
      <c r="Q37" s="1" t="s">
        <v>5</v>
      </c>
      <c r="R37" s="1" t="s">
        <v>6</v>
      </c>
      <c r="S37" s="1" t="s">
        <v>75</v>
      </c>
      <c r="T37" s="1" t="s">
        <v>75</v>
      </c>
      <c r="U37" s="1" t="s">
        <v>75</v>
      </c>
      <c r="V37" s="1" t="s">
        <v>78</v>
      </c>
      <c r="W37" s="62" t="s">
        <v>7</v>
      </c>
      <c r="X37" s="1" t="s">
        <v>394</v>
      </c>
      <c r="Y37" s="1" t="s">
        <v>3331</v>
      </c>
      <c r="Z37" s="1">
        <v>4911</v>
      </c>
      <c r="AA37" s="33" t="s">
        <v>3533</v>
      </c>
    </row>
    <row r="38" spans="1:27" ht="42" customHeight="1" x14ac:dyDescent="0.3">
      <c r="A38" s="1" t="e">
        <f>Company</f>
        <v>#REF!</v>
      </c>
      <c r="B38" s="5" t="e">
        <f t="shared" si="4"/>
        <v>#REF!</v>
      </c>
      <c r="C38" s="2" t="s">
        <v>3425</v>
      </c>
      <c r="D38" s="7" t="s">
        <v>3426</v>
      </c>
      <c r="E38" s="7" t="s">
        <v>55</v>
      </c>
      <c r="F38" s="8">
        <v>24</v>
      </c>
      <c r="G38" s="1" t="s">
        <v>3331</v>
      </c>
      <c r="H38" s="1" t="s">
        <v>3426</v>
      </c>
      <c r="I38" s="1" t="s">
        <v>3427</v>
      </c>
      <c r="J38" s="1" t="s">
        <v>3246</v>
      </c>
      <c r="K38" s="1" t="s">
        <v>4</v>
      </c>
      <c r="L38" s="1" t="s">
        <v>3387</v>
      </c>
      <c r="M38" s="1" t="s">
        <v>3331</v>
      </c>
      <c r="N38" s="1" t="s">
        <v>3331</v>
      </c>
      <c r="O38" s="1" t="s">
        <v>3331</v>
      </c>
      <c r="P38" s="1" t="s">
        <v>3331</v>
      </c>
      <c r="Q38" s="1" t="s">
        <v>5</v>
      </c>
      <c r="R38" s="1" t="s">
        <v>6</v>
      </c>
      <c r="S38" s="1" t="s">
        <v>75</v>
      </c>
      <c r="T38" s="1" t="s">
        <v>75</v>
      </c>
      <c r="U38" s="1" t="s">
        <v>75</v>
      </c>
      <c r="V38" s="1" t="s">
        <v>78</v>
      </c>
      <c r="W38" s="11" t="s">
        <v>7</v>
      </c>
      <c r="X38" s="1" t="s">
        <v>394</v>
      </c>
      <c r="Y38" s="1" t="s">
        <v>3331</v>
      </c>
      <c r="Z38" s="1">
        <v>4911</v>
      </c>
      <c r="AA38" s="33" t="s">
        <v>3533</v>
      </c>
    </row>
    <row r="39" spans="1:27" ht="42" customHeight="1" x14ac:dyDescent="0.3">
      <c r="A39" s="1" t="e">
        <f>Company</f>
        <v>#REF!</v>
      </c>
      <c r="B39" s="5" t="e">
        <f t="shared" si="4"/>
        <v>#REF!</v>
      </c>
      <c r="C39" s="2" t="s">
        <v>3434</v>
      </c>
      <c r="D39" s="7" t="s">
        <v>3435</v>
      </c>
      <c r="E39" s="7" t="s">
        <v>55</v>
      </c>
      <c r="F39" s="8">
        <v>30</v>
      </c>
      <c r="G39" s="1" t="s">
        <v>3331</v>
      </c>
      <c r="H39" s="1" t="s">
        <v>3435</v>
      </c>
      <c r="I39" s="1" t="s">
        <v>3436</v>
      </c>
      <c r="J39" s="1" t="s">
        <v>3246</v>
      </c>
      <c r="K39" s="1" t="s">
        <v>4</v>
      </c>
      <c r="L39" s="1" t="s">
        <v>3387</v>
      </c>
      <c r="M39" s="1" t="s">
        <v>3331</v>
      </c>
      <c r="N39" s="1" t="s">
        <v>3331</v>
      </c>
      <c r="O39" s="1" t="s">
        <v>3331</v>
      </c>
      <c r="P39" s="1" t="s">
        <v>3331</v>
      </c>
      <c r="Q39" s="1" t="s">
        <v>5</v>
      </c>
      <c r="R39" s="1" t="s">
        <v>6</v>
      </c>
      <c r="S39" s="1" t="s">
        <v>75</v>
      </c>
      <c r="T39" s="1" t="s">
        <v>75</v>
      </c>
      <c r="U39" s="1" t="s">
        <v>75</v>
      </c>
      <c r="V39" s="1" t="s">
        <v>78</v>
      </c>
      <c r="W39" s="11" t="s">
        <v>7</v>
      </c>
      <c r="X39" s="1" t="s">
        <v>394</v>
      </c>
      <c r="Y39" s="1" t="s">
        <v>3331</v>
      </c>
      <c r="Z39" s="1">
        <v>4911</v>
      </c>
      <c r="AA39" s="33" t="s">
        <v>3533</v>
      </c>
    </row>
    <row r="40" spans="1:27" ht="42" customHeight="1" x14ac:dyDescent="0.3">
      <c r="A40" s="1" t="e">
        <f>Company</f>
        <v>#REF!</v>
      </c>
      <c r="B40" s="5" t="e">
        <f t="shared" si="4"/>
        <v>#REF!</v>
      </c>
      <c r="C40" s="2" t="s">
        <v>3269</v>
      </c>
      <c r="D40" s="7" t="s">
        <v>3270</v>
      </c>
      <c r="E40" s="7" t="s">
        <v>55</v>
      </c>
      <c r="F40" s="8">
        <v>400</v>
      </c>
      <c r="H40" s="1" t="s">
        <v>3270</v>
      </c>
      <c r="I40" s="1" t="s">
        <v>3364</v>
      </c>
      <c r="J40" s="1" t="s">
        <v>3246</v>
      </c>
      <c r="K40" s="1" t="s">
        <v>4</v>
      </c>
      <c r="L40" s="1" t="s">
        <v>3246</v>
      </c>
      <c r="Q40" s="1" t="s">
        <v>5</v>
      </c>
      <c r="R40" s="1" t="s">
        <v>6</v>
      </c>
      <c r="S40" s="1" t="s">
        <v>75</v>
      </c>
      <c r="T40" s="1" t="s">
        <v>75</v>
      </c>
      <c r="U40" s="1" t="s">
        <v>75</v>
      </c>
      <c r="V40" s="1" t="s">
        <v>78</v>
      </c>
      <c r="W40" s="11" t="s">
        <v>3236</v>
      </c>
      <c r="X40" s="1" t="s">
        <v>3387</v>
      </c>
      <c r="Z40" s="1">
        <v>4911</v>
      </c>
    </row>
    <row r="41" spans="1:27" ht="42" customHeight="1" x14ac:dyDescent="0.3">
      <c r="A41" s="1" t="e">
        <f>Company</f>
        <v>#REF!</v>
      </c>
      <c r="B41" s="5" t="e">
        <f t="shared" si="4"/>
        <v>#REF!</v>
      </c>
      <c r="C41" s="2" t="s">
        <v>3446</v>
      </c>
      <c r="D41" s="7" t="s">
        <v>3447</v>
      </c>
      <c r="E41" s="7" t="s">
        <v>55</v>
      </c>
      <c r="F41" s="8">
        <v>350</v>
      </c>
      <c r="G41" s="1" t="s">
        <v>3331</v>
      </c>
      <c r="H41" s="1" t="s">
        <v>3447</v>
      </c>
      <c r="I41" s="1" t="s">
        <v>3448</v>
      </c>
      <c r="J41" s="1" t="s">
        <v>3246</v>
      </c>
      <c r="K41" s="1" t="s">
        <v>4</v>
      </c>
      <c r="L41" s="1" t="s">
        <v>3387</v>
      </c>
      <c r="M41" s="1" t="s">
        <v>3331</v>
      </c>
      <c r="N41" s="1" t="s">
        <v>3331</v>
      </c>
      <c r="O41" s="1" t="s">
        <v>3331</v>
      </c>
      <c r="P41" s="1" t="s">
        <v>3331</v>
      </c>
      <c r="Q41" s="1" t="s">
        <v>5</v>
      </c>
      <c r="R41" s="1" t="s">
        <v>6</v>
      </c>
      <c r="S41" s="1" t="s">
        <v>75</v>
      </c>
      <c r="T41" s="1" t="s">
        <v>75</v>
      </c>
      <c r="U41" s="1" t="s">
        <v>75</v>
      </c>
      <c r="V41" s="1" t="s">
        <v>78</v>
      </c>
      <c r="W41" s="11" t="s">
        <v>7</v>
      </c>
      <c r="X41" s="1" t="s">
        <v>394</v>
      </c>
      <c r="Y41" s="1" t="s">
        <v>3331</v>
      </c>
      <c r="Z41" s="1">
        <v>4911</v>
      </c>
      <c r="AA41" s="33" t="s">
        <v>3533</v>
      </c>
    </row>
    <row r="42" spans="1:27" ht="42" customHeight="1" x14ac:dyDescent="0.3">
      <c r="A42" s="1" t="e">
        <f>Company</f>
        <v>#REF!</v>
      </c>
      <c r="B42" s="5" t="e">
        <f t="shared" si="4"/>
        <v>#REF!</v>
      </c>
      <c r="C42" s="2" t="s">
        <v>3261</v>
      </c>
      <c r="D42" s="7" t="s">
        <v>3327</v>
      </c>
      <c r="E42" s="7" t="s">
        <v>55</v>
      </c>
      <c r="F42" s="8">
        <v>30</v>
      </c>
      <c r="H42" s="1" t="s">
        <v>3327</v>
      </c>
      <c r="I42" s="1" t="s">
        <v>3328</v>
      </c>
      <c r="J42" s="1" t="s">
        <v>3246</v>
      </c>
      <c r="K42" s="1" t="s">
        <v>4</v>
      </c>
      <c r="L42" s="1" t="s">
        <v>3246</v>
      </c>
      <c r="Q42" s="1" t="s">
        <v>5</v>
      </c>
      <c r="R42" s="1" t="s">
        <v>6</v>
      </c>
      <c r="S42" s="1" t="s">
        <v>75</v>
      </c>
      <c r="T42" s="1" t="s">
        <v>75</v>
      </c>
      <c r="U42" s="1" t="s">
        <v>75</v>
      </c>
      <c r="V42" s="1" t="s">
        <v>78</v>
      </c>
      <c r="W42" s="11" t="s">
        <v>3236</v>
      </c>
      <c r="X42" s="1" t="s">
        <v>3387</v>
      </c>
      <c r="Z42" s="1">
        <v>4911</v>
      </c>
    </row>
    <row r="43" spans="1:27" ht="42" customHeight="1" x14ac:dyDescent="0.3">
      <c r="A43" s="1" t="s">
        <v>0</v>
      </c>
      <c r="B43" s="5" t="e">
        <f t="shared" si="4"/>
        <v>#REF!</v>
      </c>
      <c r="C43" s="2" t="s">
        <v>3419</v>
      </c>
      <c r="D43" s="7" t="s">
        <v>3420</v>
      </c>
      <c r="E43" s="7" t="s">
        <v>55</v>
      </c>
      <c r="F43" s="8">
        <v>50</v>
      </c>
      <c r="G43" s="1" t="s">
        <v>3331</v>
      </c>
      <c r="H43" s="1" t="s">
        <v>3420</v>
      </c>
      <c r="I43" s="1" t="s">
        <v>3421</v>
      </c>
      <c r="J43" s="1" t="s">
        <v>3246</v>
      </c>
      <c r="K43" s="1" t="s">
        <v>4</v>
      </c>
      <c r="L43" s="1" t="s">
        <v>3387</v>
      </c>
      <c r="M43" s="1" t="s">
        <v>3331</v>
      </c>
      <c r="N43" s="1" t="s">
        <v>3331</v>
      </c>
      <c r="O43" s="1" t="s">
        <v>3331</v>
      </c>
      <c r="P43" s="1" t="s">
        <v>3331</v>
      </c>
      <c r="Q43" s="1" t="s">
        <v>5</v>
      </c>
      <c r="R43" s="1" t="s">
        <v>6</v>
      </c>
      <c r="S43" s="1" t="s">
        <v>75</v>
      </c>
      <c r="T43" s="1" t="s">
        <v>75</v>
      </c>
      <c r="U43" s="1" t="s">
        <v>75</v>
      </c>
      <c r="V43" s="1" t="s">
        <v>78</v>
      </c>
      <c r="W43" s="62" t="s">
        <v>7</v>
      </c>
      <c r="X43" s="1" t="s">
        <v>394</v>
      </c>
      <c r="Y43" s="1" t="s">
        <v>3331</v>
      </c>
      <c r="Z43" s="1">
        <v>4911</v>
      </c>
      <c r="AA43" s="33" t="s">
        <v>3533</v>
      </c>
    </row>
    <row r="44" spans="1:27" ht="42" customHeight="1" x14ac:dyDescent="0.3">
      <c r="A44" s="1" t="e">
        <f>Company</f>
        <v>#REF!</v>
      </c>
      <c r="B44" s="5" t="e">
        <f t="shared" si="4"/>
        <v>#REF!</v>
      </c>
      <c r="C44" s="2" t="s">
        <v>3428</v>
      </c>
      <c r="D44" s="7" t="s">
        <v>3429</v>
      </c>
      <c r="E44" s="7" t="s">
        <v>55</v>
      </c>
      <c r="F44" s="8">
        <v>30</v>
      </c>
      <c r="G44" s="1" t="s">
        <v>3331</v>
      </c>
      <c r="H44" s="1" t="s">
        <v>3429</v>
      </c>
      <c r="I44" s="1" t="s">
        <v>3430</v>
      </c>
      <c r="J44" s="1" t="s">
        <v>3246</v>
      </c>
      <c r="K44" s="1" t="s">
        <v>4</v>
      </c>
      <c r="L44" s="1" t="s">
        <v>3387</v>
      </c>
      <c r="M44" s="1" t="s">
        <v>3331</v>
      </c>
      <c r="N44" s="1" t="s">
        <v>3331</v>
      </c>
      <c r="O44" s="1" t="s">
        <v>3331</v>
      </c>
      <c r="P44" s="1" t="s">
        <v>3331</v>
      </c>
      <c r="Q44" s="1" t="s">
        <v>5</v>
      </c>
      <c r="R44" s="1" t="s">
        <v>6</v>
      </c>
      <c r="S44" s="1" t="s">
        <v>75</v>
      </c>
      <c r="T44" s="1" t="s">
        <v>75</v>
      </c>
      <c r="U44" s="1" t="s">
        <v>75</v>
      </c>
      <c r="V44" s="1" t="s">
        <v>78</v>
      </c>
      <c r="W44" s="11" t="s">
        <v>7</v>
      </c>
      <c r="X44" s="1" t="s">
        <v>394</v>
      </c>
      <c r="Y44" s="1" t="s">
        <v>3331</v>
      </c>
      <c r="Z44" s="1">
        <v>4911</v>
      </c>
      <c r="AA44" s="33" t="s">
        <v>3533</v>
      </c>
    </row>
    <row r="45" spans="1:27" ht="42" customHeight="1" x14ac:dyDescent="0.3">
      <c r="A45" s="1" t="e">
        <f>Company</f>
        <v>#REF!</v>
      </c>
      <c r="B45" s="5" t="e">
        <f t="shared" si="4"/>
        <v>#REF!</v>
      </c>
      <c r="C45" s="2" t="s">
        <v>3437</v>
      </c>
      <c r="D45" s="7" t="s">
        <v>3438</v>
      </c>
      <c r="E45" s="7" t="s">
        <v>55</v>
      </c>
      <c r="F45" s="8">
        <v>40</v>
      </c>
      <c r="G45" s="1" t="s">
        <v>3331</v>
      </c>
      <c r="H45" s="1" t="s">
        <v>3438</v>
      </c>
      <c r="I45" s="1" t="s">
        <v>3439</v>
      </c>
      <c r="J45" s="1" t="s">
        <v>3246</v>
      </c>
      <c r="K45" s="1" t="s">
        <v>4</v>
      </c>
      <c r="L45" s="1" t="s">
        <v>3387</v>
      </c>
      <c r="M45" s="1" t="s">
        <v>3331</v>
      </c>
      <c r="N45" s="1" t="s">
        <v>3331</v>
      </c>
      <c r="O45" s="1" t="s">
        <v>3331</v>
      </c>
      <c r="P45" s="1" t="s">
        <v>3331</v>
      </c>
      <c r="Q45" s="1" t="s">
        <v>5</v>
      </c>
      <c r="R45" s="1" t="s">
        <v>6</v>
      </c>
      <c r="S45" s="1" t="s">
        <v>75</v>
      </c>
      <c r="T45" s="1" t="s">
        <v>75</v>
      </c>
      <c r="U45" s="1" t="s">
        <v>75</v>
      </c>
      <c r="V45" s="1" t="s">
        <v>78</v>
      </c>
      <c r="W45" s="11" t="s">
        <v>7</v>
      </c>
      <c r="X45" s="1" t="s">
        <v>394</v>
      </c>
      <c r="Y45" s="1" t="s">
        <v>3331</v>
      </c>
      <c r="Z45" s="1">
        <v>4911</v>
      </c>
      <c r="AA45" s="33" t="s">
        <v>3533</v>
      </c>
    </row>
    <row r="46" spans="1:27" ht="42" customHeight="1" x14ac:dyDescent="0.3">
      <c r="A46" s="1" t="e">
        <f>Company</f>
        <v>#REF!</v>
      </c>
      <c r="B46" s="5" t="e">
        <f t="shared" si="4"/>
        <v>#REF!</v>
      </c>
      <c r="C46" s="2" t="s">
        <v>3458</v>
      </c>
      <c r="D46" s="7" t="s">
        <v>3459</v>
      </c>
      <c r="E46" s="7" t="s">
        <v>55</v>
      </c>
      <c r="F46" s="8">
        <v>100</v>
      </c>
      <c r="G46" s="1" t="s">
        <v>3331</v>
      </c>
      <c r="H46" s="1" t="s">
        <v>3459</v>
      </c>
      <c r="I46" s="1" t="s">
        <v>3460</v>
      </c>
      <c r="J46" s="1" t="s">
        <v>3246</v>
      </c>
      <c r="K46" s="1" t="s">
        <v>4</v>
      </c>
      <c r="L46" s="1" t="s">
        <v>3387</v>
      </c>
      <c r="M46" s="1" t="s">
        <v>3331</v>
      </c>
      <c r="N46" s="1" t="s">
        <v>3331</v>
      </c>
      <c r="O46" s="1" t="s">
        <v>3331</v>
      </c>
      <c r="P46" s="1" t="s">
        <v>3331</v>
      </c>
      <c r="Q46" s="1" t="s">
        <v>5</v>
      </c>
      <c r="R46" s="1" t="s">
        <v>6</v>
      </c>
      <c r="S46" s="1" t="s">
        <v>75</v>
      </c>
      <c r="T46" s="1" t="s">
        <v>75</v>
      </c>
      <c r="U46" s="1" t="s">
        <v>75</v>
      </c>
      <c r="V46" s="1" t="s">
        <v>78</v>
      </c>
      <c r="W46" s="11" t="s">
        <v>7</v>
      </c>
      <c r="X46" s="1" t="s">
        <v>394</v>
      </c>
      <c r="Y46" s="1" t="s">
        <v>3331</v>
      </c>
      <c r="Z46" s="1">
        <v>4911</v>
      </c>
      <c r="AA46" s="33" t="s">
        <v>3533</v>
      </c>
    </row>
  </sheetData>
  <conditionalFormatting sqref="C6 C8">
    <cfRule type="duplicateValues" dxfId="15" priority="2"/>
  </conditionalFormatting>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BIAMP JUNE 2024</vt:lpstr>
      <vt:lpstr>Apprimo</vt:lpstr>
      <vt:lpstr>Cambridge</vt:lpstr>
      <vt:lpstr>Commercial</vt:lpstr>
      <vt:lpstr>Community</vt:lpstr>
      <vt:lpstr>Crowd Mics</vt:lpstr>
      <vt:lpstr>Desono</vt:lpstr>
      <vt:lpstr>Devio</vt:lpstr>
      <vt:lpstr>EasyConnect</vt:lpstr>
      <vt:lpstr>Evoko</vt:lpstr>
      <vt:lpstr>Impera</vt:lpstr>
      <vt:lpstr>Modena</vt:lpstr>
      <vt:lpstr>Parle</vt:lpstr>
      <vt:lpstr>Tesira</vt:lpstr>
      <vt:lpstr>Vidi</vt:lpstr>
      <vt:lpstr>Vocia</vt:lpstr>
      <vt:lpstr>Vocia TTS Licensing</vt:lpstr>
      <vt:lpstr>Voltera</vt:lpstr>
      <vt:lpstr>AMP_A460H</vt:lpstr>
      <vt:lpstr>CM1_6W</vt:lpstr>
      <vt:lpstr>CM1_6WS</vt:lpstr>
      <vt:lpstr>TB_1</vt:lpstr>
    </vt:vector>
  </TitlesOfParts>
  <Manager/>
  <Company>BIAMP Systems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 Criswell</dc:creator>
  <cp:keywords/>
  <dc:description/>
  <cp:lastModifiedBy>Cindy Turner</cp:lastModifiedBy>
  <cp:revision/>
  <dcterms:created xsi:type="dcterms:W3CDTF">2008-02-06T19:26:45Z</dcterms:created>
  <dcterms:modified xsi:type="dcterms:W3CDTF">2024-11-14T19:39:52Z</dcterms:modified>
  <cp:category/>
  <cp:contentStatus/>
</cp:coreProperties>
</file>