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turner\Documents\Prices\"/>
    </mc:Choice>
  </mc:AlternateContent>
  <xr:revisionPtr revIDLastSave="0" documentId="13_ncr:1_{C1C37D23-0E54-4500-BA0C-75574637BF00}" xr6:coauthVersionLast="44" xr6:coauthVersionMax="44" xr10:uidLastSave="{00000000-0000-0000-0000-000000000000}"/>
  <bookViews>
    <workbookView xWindow="29565" yWindow="345" windowWidth="15780" windowHeight="15555" tabRatio="764" xr2:uid="{00000000-000D-0000-FFFF-FFFF00000000}"/>
  </bookViews>
  <sheets>
    <sheet name="Title" sheetId="4" r:id="rId1"/>
    <sheet name="Table of Contents" sheetId="6" r:id="rId2"/>
    <sheet name="Communication Products" sheetId="11" r:id="rId3"/>
    <sheet name="Contact Info" sheetId="3" r:id="rId4"/>
    <sheet name="EAN &amp; Master Info" sheetId="12" r:id="rId5"/>
  </sheets>
  <definedNames>
    <definedName name="_xlnm._FilterDatabase" localSheetId="4" hidden="1">'EAN &amp; Master Info'!$A$3:$G$374</definedName>
    <definedName name="_xlnm.Print_Area" localSheetId="2">'Communication Products'!$A$1:$F$423</definedName>
    <definedName name="_xlnm.Print_Titles" localSheetId="2">'Communication Products'!$1:$3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9" i="12" l="1"/>
  <c r="E388" i="12"/>
  <c r="E374" i="12"/>
  <c r="E140" i="12"/>
  <c r="E57" i="12"/>
  <c r="E54" i="12"/>
  <c r="E53" i="12"/>
  <c r="E372" i="12"/>
  <c r="E371" i="12"/>
  <c r="E370" i="12"/>
  <c r="E369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66" i="12"/>
  <c r="E365" i="12"/>
  <c r="E364" i="12"/>
  <c r="E363" i="12"/>
  <c r="H277" i="11"/>
</calcChain>
</file>

<file path=xl/sharedStrings.xml><?xml version="1.0" encoding="utf-8"?>
<sst xmlns="http://schemas.openxmlformats.org/spreadsheetml/2006/main" count="1655" uniqueCount="1080">
  <si>
    <t>MCS-D  200</t>
  </si>
  <si>
    <t>MCS-D  202</t>
  </si>
  <si>
    <t>MCS-D 3021</t>
  </si>
  <si>
    <t>MCS-D 3021 H</t>
  </si>
  <si>
    <t>MCS-D 3023</t>
  </si>
  <si>
    <t>MCS-D 3023 H</t>
  </si>
  <si>
    <t xml:space="preserve">Conferencing Solutions     </t>
  </si>
  <si>
    <t xml:space="preserve">MCS-D 200 Digital Wired Conference System     </t>
  </si>
  <si>
    <t xml:space="preserve">Software for MCS-D 200   </t>
  </si>
  <si>
    <t>Accessories for MCS-D 200</t>
  </si>
  <si>
    <t xml:space="preserve">Quinta Digital Wireless Conference System     </t>
  </si>
  <si>
    <t>Gooseneck Microphones for Quinta MU 21, 22, 23 Stations</t>
  </si>
  <si>
    <t xml:space="preserve">Charging Solutions for Quinta </t>
  </si>
  <si>
    <t>Button Microphones and BM LED Ring</t>
  </si>
  <si>
    <t>N(HF) plug for antenna cable</t>
  </si>
  <si>
    <t>ST 232</t>
  </si>
  <si>
    <t>Overhead Microphones (OM)</t>
  </si>
  <si>
    <t>Model Number</t>
  </si>
  <si>
    <t>Minimum Advertised Price (MAP) Policy</t>
  </si>
  <si>
    <t>Terms and Conditions of Beyer Dynamic Inc. apply.</t>
  </si>
  <si>
    <t>DT 3</t>
  </si>
  <si>
    <t>DT 2</t>
  </si>
  <si>
    <t>DT 1</t>
  </si>
  <si>
    <t>Conferencing Solutions</t>
  </si>
  <si>
    <t>Contact Information:</t>
  </si>
  <si>
    <t xml:space="preserve">Extension module for iCNS-Basic 
integrates external devices, interfaces 
for camera, media control device 
(enhanced media control protocol), 
video crossbar and title generator.  </t>
  </si>
  <si>
    <t>MCS-D 3073</t>
  </si>
  <si>
    <t>MCS-D 3073 H</t>
  </si>
  <si>
    <t>MCS-D 3121 H</t>
  </si>
  <si>
    <t>MCS-D 3123</t>
  </si>
  <si>
    <t>MCS-D 3123 H</t>
  </si>
  <si>
    <t>MCS-D 3821</t>
  </si>
  <si>
    <t>MCS-D 3823</t>
  </si>
  <si>
    <t>MCS-D 3871</t>
  </si>
  <si>
    <t>MCS-D 3873</t>
  </si>
  <si>
    <t>iCNS-Devices</t>
  </si>
  <si>
    <t>iCNS-Vote</t>
  </si>
  <si>
    <t>CA 4100</t>
  </si>
  <si>
    <t>CA 4146</t>
  </si>
  <si>
    <t>CA 4214</t>
  </si>
  <si>
    <t>CA 4216</t>
  </si>
  <si>
    <t>Special Order</t>
  </si>
  <si>
    <t>Quinta CC 2</t>
  </si>
  <si>
    <t>Quinta CC 2 / 600</t>
  </si>
  <si>
    <t>Quinta CD 2</t>
  </si>
  <si>
    <t>Quinta CW 2</t>
  </si>
  <si>
    <t>Quinta CT 2</t>
  </si>
  <si>
    <t>Quinta CT 2/600</t>
  </si>
  <si>
    <t>CA Q 11</t>
  </si>
  <si>
    <t>CA Q 13</t>
  </si>
  <si>
    <t>CA Q 14</t>
  </si>
  <si>
    <t>CA Q 31</t>
  </si>
  <si>
    <t>CA Q 32</t>
  </si>
  <si>
    <t>Confidential</t>
  </si>
  <si>
    <t xml:space="preserve">Effective: </t>
  </si>
  <si>
    <t>56 Central Ave.</t>
  </si>
  <si>
    <t>Farmingdale, NY 11735</t>
  </si>
  <si>
    <t xml:space="preserve">Phone     (631) 293 - 3200 </t>
  </si>
  <si>
    <t>Toll Free (800) 293 - 4463</t>
  </si>
  <si>
    <t>Fax           (631) 293 - 3288</t>
  </si>
  <si>
    <t>www.beyerdynamic-usa.com</t>
  </si>
  <si>
    <t>Prices are listed in US$ and are subject to change without notice.</t>
  </si>
  <si>
    <t>This price list supersedes all previous price lists.</t>
  </si>
  <si>
    <t>Contact Information for Repair Services:</t>
  </si>
  <si>
    <t>Classis BM 32 SE</t>
  </si>
  <si>
    <t>Classis BM 33 B</t>
  </si>
  <si>
    <t>Classis BM 33 W</t>
  </si>
  <si>
    <t>Classis BM 33 SE</t>
  </si>
  <si>
    <t>Classis BM 34 B</t>
  </si>
  <si>
    <t>Classis BM 34 W</t>
  </si>
  <si>
    <t>Classis BM 34 SE</t>
  </si>
  <si>
    <t>Classis OM 302 US</t>
  </si>
  <si>
    <t>Classis OM 304 US</t>
  </si>
  <si>
    <t>MPR 210 B</t>
  </si>
  <si>
    <t>MPR 210 W</t>
  </si>
  <si>
    <t>MPR 211 B</t>
  </si>
  <si>
    <t xml:space="preserve">Omnidirectional antenna for Quinta CU, 
triple-band 2.4 / 5.2 / 5.8 GHz, N(HF) 
female connector, for ceiling mounting </t>
  </si>
  <si>
    <t>Mic stand bracket for CA Q13 antenna. 
Sold individually</t>
  </si>
  <si>
    <t>Quinta MU 33</t>
  </si>
  <si>
    <t>Quinta MU 31</t>
  </si>
  <si>
    <t>Quinta CC 3</t>
  </si>
  <si>
    <t>Quinta CD 3</t>
  </si>
  <si>
    <t>Charging Unit for up to 12 MU 33/31 
microphone units, used with CC3</t>
  </si>
  <si>
    <t>BMR</t>
  </si>
  <si>
    <t>Gooseneck Microphones and Accessories</t>
  </si>
  <si>
    <t>*</t>
  </si>
  <si>
    <t>CA Q 63</t>
  </si>
  <si>
    <t>CA Q 62</t>
  </si>
  <si>
    <t>Button Microphones (BM)</t>
  </si>
  <si>
    <t xml:space="preserve">Accessories for Quinta </t>
  </si>
  <si>
    <t xml:space="preserve">MCS-D 3121  </t>
  </si>
  <si>
    <t>Classis GM 306</t>
  </si>
  <si>
    <t>CA Q 35</t>
  </si>
  <si>
    <t>TG V50w</t>
  </si>
  <si>
    <t>TG V56w</t>
  </si>
  <si>
    <t>TG V70w</t>
  </si>
  <si>
    <t>TG V90w</t>
  </si>
  <si>
    <t>TG V96w</t>
  </si>
  <si>
    <t>WA-AC5</t>
  </si>
  <si>
    <t>WA-AC10</t>
  </si>
  <si>
    <t>WA-AC25</t>
  </si>
  <si>
    <t>WA-CKL</t>
  </si>
  <si>
    <t>WA-CKF</t>
  </si>
  <si>
    <t>CA Q 61</t>
  </si>
  <si>
    <t>Installed Microphones</t>
  </si>
  <si>
    <t>Table of Contents</t>
  </si>
  <si>
    <t>Page</t>
  </si>
  <si>
    <t>Boundary Microphones</t>
  </si>
  <si>
    <t>Overhead Microphones</t>
  </si>
  <si>
    <t>MCS-D 3041</t>
  </si>
  <si>
    <t>MCS-D 3041 H</t>
  </si>
  <si>
    <t>MCS-D 3043</t>
  </si>
  <si>
    <t>MCS-D 3043 H</t>
  </si>
  <si>
    <t>MCS-D 3071</t>
  </si>
  <si>
    <t>MCS-D 3071 H</t>
  </si>
  <si>
    <t xml:space="preserve">MCS-D 3141 </t>
  </si>
  <si>
    <t xml:space="preserve">Delegate microphone unit with Revoluto
technology, channel selector, display, 
2-way extended loudspeaker system,
"NetRateBus" conference network, 
ID chip-card reader, Push-Pull 
connection   </t>
  </si>
  <si>
    <t xml:space="preserve">MCS-D 3141 H </t>
  </si>
  <si>
    <t xml:space="preserve">MCS-D 3143 </t>
  </si>
  <si>
    <t xml:space="preserve">MCS-D 3143 H </t>
  </si>
  <si>
    <t xml:space="preserve">MCS-D 3171 </t>
  </si>
  <si>
    <t>MCS-D 3171 H</t>
  </si>
  <si>
    <t>MCS-D 3173</t>
  </si>
  <si>
    <t>MCS-D 3173 H</t>
  </si>
  <si>
    <t>Classis GM 303</t>
  </si>
  <si>
    <t xml:space="preserve">Classis GM 305 </t>
  </si>
  <si>
    <t>Classis GM 315</t>
  </si>
  <si>
    <t>Classis BM 32 B</t>
  </si>
  <si>
    <t>Classis BM 32 W</t>
  </si>
  <si>
    <t>CA 4224</t>
  </si>
  <si>
    <t>CA 4231</t>
  </si>
  <si>
    <t>CA 4235</t>
  </si>
  <si>
    <t>Top cover for Quinta CD 2</t>
  </si>
  <si>
    <t xml:space="preserve">6-pin Push-Pull cable-connector, male     </t>
  </si>
  <si>
    <t>CA 4236</t>
  </si>
  <si>
    <t xml:space="preserve">6-pin Push-Pull socket, female     </t>
  </si>
  <si>
    <t>CA 4239</t>
  </si>
  <si>
    <t>CA 4300</t>
  </si>
  <si>
    <t>CA 4302</t>
  </si>
  <si>
    <t>CA 4305</t>
  </si>
  <si>
    <t>CA 4310</t>
  </si>
  <si>
    <t>CA 4320</t>
  </si>
  <si>
    <t>CA 4588</t>
  </si>
  <si>
    <t>CA 4710</t>
  </si>
  <si>
    <t>DT 394.MCS</t>
  </si>
  <si>
    <t>Quinta</t>
  </si>
  <si>
    <t>Quinta CU</t>
  </si>
  <si>
    <t>Quinta MU 23</t>
  </si>
  <si>
    <t>Quinta MU 22</t>
  </si>
  <si>
    <t>Quinta MU 21</t>
  </si>
  <si>
    <t>GMB 33 S</t>
  </si>
  <si>
    <t>GMB 35 S</t>
  </si>
  <si>
    <t>WS 300 B</t>
  </si>
  <si>
    <t>Windscreen for Classis GM 301, black</t>
  </si>
  <si>
    <t>WS 302 B</t>
  </si>
  <si>
    <t>Classis BM 42 B</t>
  </si>
  <si>
    <t>Classis BM 42 W</t>
  </si>
  <si>
    <t>Classis BM 42 BC</t>
  </si>
  <si>
    <t>Classis BM 43 B</t>
  </si>
  <si>
    <t>Classis BM 43 W</t>
  </si>
  <si>
    <t>Classis BM 43 BC</t>
  </si>
  <si>
    <t>Quinta MU 23 V</t>
  </si>
  <si>
    <t>Quinta MU 21 V</t>
  </si>
  <si>
    <t>Classis RM 31 Q</t>
  </si>
  <si>
    <t>Quinta TH</t>
  </si>
  <si>
    <t>Quinta CM 2</t>
  </si>
  <si>
    <t>Quinta CM 2 T</t>
  </si>
  <si>
    <t>WA-CD</t>
  </si>
  <si>
    <t>Wired Conference Systems</t>
  </si>
  <si>
    <t>Orbis Control and Microphone Units</t>
  </si>
  <si>
    <t>Orbis CU</t>
  </si>
  <si>
    <t>Orbis MU 21</t>
  </si>
  <si>
    <t>Orbis MU 23</t>
  </si>
  <si>
    <t>Orbis MU 41</t>
  </si>
  <si>
    <t>Orbis MU 43</t>
  </si>
  <si>
    <t>Orbis SU 63</t>
  </si>
  <si>
    <t>Gooseneck Microphones for Orbis</t>
  </si>
  <si>
    <t>Classis GM 313 Q</t>
  </si>
  <si>
    <t>Classis GM 314 Q</t>
  </si>
  <si>
    <t>Classis GM 315 Q</t>
  </si>
  <si>
    <t>Classis GM 316 Q</t>
  </si>
  <si>
    <t>Classis GM 115 Q</t>
  </si>
  <si>
    <t>Classis BM 32 E</t>
  </si>
  <si>
    <t>Classis GM 315 E</t>
  </si>
  <si>
    <t>Accessories</t>
  </si>
  <si>
    <t>CA OC 1</t>
  </si>
  <si>
    <t>CA OC 2</t>
  </si>
  <si>
    <t>CA OC 5</t>
  </si>
  <si>
    <t>CA OC 10</t>
  </si>
  <si>
    <t>CA OC 20</t>
  </si>
  <si>
    <t>CA OC 50</t>
  </si>
  <si>
    <t>CA OC 100</t>
  </si>
  <si>
    <t>CA OP 2</t>
  </si>
  <si>
    <t>CA OP 2 C</t>
  </si>
  <si>
    <t>CA OP 2 F</t>
  </si>
  <si>
    <t>CA OL</t>
  </si>
  <si>
    <t>CA OR</t>
  </si>
  <si>
    <t>CA OC Connector</t>
  </si>
  <si>
    <t>RJ45 connector for CA OC</t>
  </si>
  <si>
    <t>ZSH 20</t>
  </si>
  <si>
    <t>Network Toolkit</t>
  </si>
  <si>
    <t>CA OT</t>
  </si>
  <si>
    <t>The performance of ORBIS digital conference 
system is only guaranteed with original 
beyerdynamic accessories!</t>
  </si>
  <si>
    <t>CA 4221</t>
  </si>
  <si>
    <t>TG 1000 C Handheld Transmitter,
Region B United States</t>
  </si>
  <si>
    <t>WA-CGI</t>
  </si>
  <si>
    <t>Synexis TS 2</t>
  </si>
  <si>
    <t>Headphones</t>
  </si>
  <si>
    <t>IL 200</t>
  </si>
  <si>
    <t>United Sound Services</t>
  </si>
  <si>
    <t>341 Schoolhouse Rd</t>
  </si>
  <si>
    <t>Cummington, MA 01026</t>
  </si>
  <si>
    <t>(413) 684-9988</t>
  </si>
  <si>
    <t>service@unitedsoundservicesllc.com</t>
  </si>
  <si>
    <t>Digital Wireless Conference System</t>
  </si>
  <si>
    <t>Orbis</t>
  </si>
  <si>
    <t>MCS-Digital 200</t>
  </si>
  <si>
    <t>www.unitedsoundservicesllc.com</t>
  </si>
  <si>
    <t>Windscreen for Classis GM 302 – GM 3x5</t>
  </si>
  <si>
    <t xml:space="preserve"> Optimal Speech Intelligibility
 Flat Frequency Response
 High Gain before Feedback
 RFI Proof</t>
  </si>
  <si>
    <t>Article #</t>
  </si>
  <si>
    <t>Classis GM 105</t>
  </si>
  <si>
    <t>Classis GM 115</t>
  </si>
  <si>
    <t>List
Price</t>
  </si>
  <si>
    <t>US Dealer Price List</t>
  </si>
  <si>
    <t>Classis RM 30 W</t>
  </si>
  <si>
    <t>TG MM1w</t>
  </si>
  <si>
    <t>Miniature condenser gooseneck mic 
(super-cardioid), RFI, white, for fixed 
overhead installation, windscreen incl.</t>
  </si>
  <si>
    <t>Revoluto desktop line-array microphone, 
white, cable with 3-pin XLR connector</t>
  </si>
  <si>
    <t>Compartment with 19" rack, 6 U , for 
transport and case Quinta CC 2 / CC 3 
and CC 2/600, with vent panels, 
mounting front or rear side</t>
  </si>
  <si>
    <t>Transparent cover with aluminium frame 
for Quinta CM 2</t>
  </si>
  <si>
    <t>Top cover for charging and transport case 
Quinta CD 2, used with GM 316 Q ONLY</t>
  </si>
  <si>
    <t>Connecting cable, RJ45 connectors,
length 1 m (3 ft.)</t>
  </si>
  <si>
    <t>Connecting cable, RJ45 connectors, 
length 2.5 m (8 ft.)</t>
  </si>
  <si>
    <t>Connecting cable, RJ45 connectors, 
length 5 m (16 ft.)</t>
  </si>
  <si>
    <t>Connecting cable, RJ45 connectors, 
length 10 m (33 ft.)</t>
  </si>
  <si>
    <t>Connecting cable, RJ45 connectors, 
length 20 m (65 ft.)</t>
  </si>
  <si>
    <t>Connecting cable, RJ45 connectors, 
length 50 m (164 ft.)</t>
  </si>
  <si>
    <t>Connecting cable, without connectors, 
length 100 m (328 ft.)</t>
  </si>
  <si>
    <t>Piezo-switch for Orbis SU 63 system units, 
black anodized aluminium, with bicolored 
LED indicator dot</t>
  </si>
  <si>
    <t>Piezo-switch for Orbis SU 63 system units, 
black anodized aluminium, with "Clear" 
symbol printing and LED indicator dot</t>
  </si>
  <si>
    <t>Piezo-switch for Orbis SU 63 system units, 
black anodized aluminium, with "Func" 
symbol printing and single colored LED 
indicator dot</t>
  </si>
  <si>
    <t xml:space="preserve">Transport case for 1 Orbis CU incl. Power
supply, up to 12 Orbis MU21/23 desktop 
devices, up to 12 gooseneck microphones, 
and further accessories. </t>
  </si>
  <si>
    <t>Same as above with Push-Pull connection 
at the bottom</t>
  </si>
  <si>
    <t>Same as above with Push-Pull connection
at the bottom</t>
  </si>
  <si>
    <t>Antenna Rack Mounting Plate, 1 RU</t>
  </si>
  <si>
    <t>Adjustable mounting bracket for CA Q13 
antenna. Sold individually.</t>
  </si>
  <si>
    <t>Extension for iCNS-Basic for executing 
votes, includes the modules Vote, Agenda 
and Report. Several voting modes are 
selectable, votes can be linked with an 
agenda.</t>
  </si>
  <si>
    <r>
      <t>Interchangeable capsule (</t>
    </r>
    <r>
      <rPr>
        <b/>
        <sz val="9"/>
        <rFont val="Arial"/>
        <family val="2"/>
      </rPr>
      <t>Ribbon</t>
    </r>
    <r>
      <rPr>
        <sz val="9"/>
        <rFont val="Arial"/>
        <family val="2"/>
      </rPr>
      <t>, 
cardioid), for TG 1000 series, incl. bag</t>
    </r>
  </si>
  <si>
    <t xml:space="preserve">Condenser headworn microphone
(supercardioid), black, with 4-pin mini-XLR
connector, for all current beyerdynamic 
TG pocket transmitters and MA-PVA,
incl. wind shield  </t>
  </si>
  <si>
    <t xml:space="preserve">Condenser headworn microphone
(supercardioid), beige, with 4-pin mini-XLR 
connector, for all current beyerdynamic 
TG pocket transmitters and MA-PVA, 
incl. wind shield  </t>
  </si>
  <si>
    <t xml:space="preserve">Mini condenser lavalier microphone 
(omnidirectional), black, 6 mm capsule 
diameter, with 4-pin mini-XLR connector, 
for all current beyerdynamic TG pocket 
transmitters and MA-PVA, incl. wind shield  </t>
  </si>
  <si>
    <t xml:space="preserve">Mini condenser lavalier microphone 
(omnidirectional), beige, 6 mm capsule 
diameter, with 4-pin mini-XLR connector, 
for all current beyerdynamic TG pocket 
transmitters and MA-PVA, incl. wind shield  </t>
  </si>
  <si>
    <t>MCS-D 200 Revoluto Technology</t>
  </si>
  <si>
    <t>Classis BM 52</t>
  </si>
  <si>
    <t>Classis BM 52 RC</t>
  </si>
  <si>
    <t>Classis RM 31 SP</t>
  </si>
  <si>
    <t>WA-ATO     470-790 MHz</t>
  </si>
  <si>
    <t xml:space="preserve">MS 50 </t>
  </si>
  <si>
    <t>WA-MC</t>
  </si>
  <si>
    <t>WA-MS  
TG 1000 Marker Set</t>
  </si>
  <si>
    <t>WA-HHA-SHBY</t>
  </si>
  <si>
    <t>Revoluto Line Array Microphones</t>
  </si>
  <si>
    <t>Quinta TB</t>
  </si>
  <si>
    <t>CA 2459</t>
  </si>
  <si>
    <t>Base plate with trolley wheels for Quinta CD 2</t>
  </si>
  <si>
    <t>CA Q 30</t>
  </si>
  <si>
    <t>GMS 32 Black</t>
  </si>
  <si>
    <t>GMS 32 White</t>
  </si>
  <si>
    <t>GMS 52 White</t>
  </si>
  <si>
    <t>GMS 52 Black</t>
  </si>
  <si>
    <t>MCS-D 200  Built-In &amp; Flush-Mount Solutions</t>
  </si>
  <si>
    <t>on request</t>
  </si>
  <si>
    <t>Quinta CB</t>
  </si>
  <si>
    <t>Charging cradle for one wireless digital 
boundary microphone Quinta TB. 
Soft touch finish magnetic locking contacts
for combining multiple cradles.</t>
  </si>
  <si>
    <t xml:space="preserve">UHF 470-698 MHz (excl. 608-614 MHz), 
metal housing, OLED-display, charging 
contacts, does not include mic capsule, 
incl. MKV 11, bag and 2 x AA batteries </t>
  </si>
  <si>
    <t>SIS 1202</t>
  </si>
  <si>
    <t>SIS 121</t>
  </si>
  <si>
    <t>SIS 122</t>
  </si>
  <si>
    <t xml:space="preserve">Simultaneous Interpretation Systems     </t>
  </si>
  <si>
    <t xml:space="preserve">Accessories Simultaneous Interpretation Systems     </t>
  </si>
  <si>
    <t>CA 3105</t>
  </si>
  <si>
    <t>CA 3110</t>
  </si>
  <si>
    <t>CA 3201</t>
  </si>
  <si>
    <t>CA 3204</t>
  </si>
  <si>
    <t>DT 394.SIS</t>
  </si>
  <si>
    <t>DT   3          2 x 32 Ω</t>
  </si>
  <si>
    <t>Synexis TRB</t>
  </si>
  <si>
    <t>K   190.Synexis 1.5 m</t>
  </si>
  <si>
    <t>Synexis C 30 TE</t>
  </si>
  <si>
    <t>Synexis C 30 TR</t>
  </si>
  <si>
    <t>AVK 800/ 1 TNC(M) AC7</t>
  </si>
  <si>
    <t>AVK 800/ 3 TNC(M) AC7</t>
  </si>
  <si>
    <t>AVK 800/10 TNC(M) AC7</t>
  </si>
  <si>
    <t>AVK 800/25 TNC(M) AC7</t>
  </si>
  <si>
    <t>Condenser gooseneck mic (cardioid), black,
length 300 mm (12"), continuously flexible,
programmable switch (PTT, PTM, ON/OFF), 
Braille-marking, switchable illuminated ring, 
switchable low cut filter, 3-pin XLR male, 
windscreen included</t>
  </si>
  <si>
    <t>Condenser gooseneck mic (cardioid), black,
length 500 mm (18"), two flexible segments,
programmable switch (PTT, PTM, ON/OFF), 
Braille-marking, switchable illuminated ring, 
switchable low cut filter, 3-pin XLR male, 
windscreen included</t>
  </si>
  <si>
    <t>Revoluto vertical array microphone black, 
3-pin XLR, with low cut filter</t>
  </si>
  <si>
    <t>Revoluto vertical array microphone white, 
3-pin XLR with low cut filter</t>
  </si>
  <si>
    <t xml:space="preserve">Classis RM 30 </t>
  </si>
  <si>
    <t>Classis RM 31 RC</t>
  </si>
  <si>
    <t>Condenser boundary mic (semi-cardioid), 
with RFI protection,  black</t>
  </si>
  <si>
    <t>Condenser boundary mic (semi-cardioid), 
with RFI protection, XLR connector, black</t>
  </si>
  <si>
    <t>Condenser boundary mic (omni-directional),
with RFI protection,  black</t>
  </si>
  <si>
    <t>Condenser boundary mic (omni-directional), 
with RFI protection, white</t>
  </si>
  <si>
    <t>Condenser boundary mic, with filter, switch, 
RFI protection</t>
  </si>
  <si>
    <t>Condenser boundary mic, with filter, switch, 
RFI protection, (remote-controlled version)</t>
  </si>
  <si>
    <t>Classis RM 30</t>
  </si>
  <si>
    <t>Cardioid dynamic vocal microphone for 
discussion or any live application</t>
  </si>
  <si>
    <t>Dynamic microphone, Cardioid polar pattern,
lockable on-off switch, Incl: MKV 108 stand 
clamp and carry bag</t>
  </si>
  <si>
    <t>Quinta delegate microphone unit with voting, 
DSSS triple band 2,4 / 5,2 / 5,8 GHz used 
with Classis GM 31x Q, GM 115 Q 
gooseneck microphones, integrated battery
and loudspeaker</t>
  </si>
  <si>
    <t xml:space="preserve">License for activating the voting control 
Only for Quinta conferencing system in use 
with Quinta MU 21 V / MU 23 V devices.  </t>
  </si>
  <si>
    <t xml:space="preserve">Insertion plate with Braille for Quinta MU 21 V 
delegate microphone unit with voting   </t>
  </si>
  <si>
    <t xml:space="preserve">Insertion plate with Braille for Quinta MU 23 V 
chairman microphone unit with voting   </t>
  </si>
  <si>
    <t>CA Q 21 V</t>
  </si>
  <si>
    <t>CA Q 23 V</t>
  </si>
  <si>
    <t>Antenna cable for Quinta, cable with very low 
attenuation, N(HF) plugs, length 33 ft.</t>
  </si>
  <si>
    <t>Antenna cable for Quinta, cable with very low 
attenuation, N(HF) plugs, length 66 ft.</t>
  </si>
  <si>
    <t xml:space="preserve">Digital Control Unit for up to 100 microphone
units, RJ45 connectors for conference 
network, black anodized aluminium tabletop
housing, incl. external switching power 
supply </t>
  </si>
  <si>
    <t>Mini condenser neckworn microphone
(omnidirectional), black, with 4-pin mini-
XLR connector, for all current beyerdynamic 
TG pocket transmitters and MA-PVA, 
incl. wind shield</t>
  </si>
  <si>
    <t>Mini condenser neckworn microphone
(omnidirectional), beige, with 4-pin mini-
XLR connector, for all current beyerdynamic
TG pocket transmitters and MA-PVA,
incl. wind shield</t>
  </si>
  <si>
    <t>16' Aircell 7 BNC antenna cable for TG1000 
wireless system</t>
  </si>
  <si>
    <t>33' Aircell 7 BNC antenna cable for TG1000
wireless system</t>
  </si>
  <si>
    <t>Passive omnidirectional wideband antenna 
for TG1000 wireless system</t>
  </si>
  <si>
    <t>Instrument cable with 1/4" jack to 4-pin 
mini-XLR for TG1000 system</t>
  </si>
  <si>
    <t>Rear to front mounting kit for TG1000 
wireless system</t>
  </si>
  <si>
    <t>Antenna mounting set for AT 71 and 
WA-ATDA, 3/8" thread, incl. 5/8" adapter</t>
  </si>
  <si>
    <t>6 colored plastic caps for TG 1000 handheld
with charging contacts (black, red, yellow, 
green, white, blue)</t>
  </si>
  <si>
    <t xml:space="preserve">Interpreter double console with LC-display,
DAN network connection (Daisy Chain), 
direct-output-dial and tone control with 
EarPatron protective circuit ® for Headset. </t>
  </si>
  <si>
    <t xml:space="preserve">CAT.5 cable with crush resistant RJ45 metal
connector, length 5 m (16 ft.)   </t>
  </si>
  <si>
    <t xml:space="preserve">CAT.5 cable with crush resistant RJ45 metal
connector, length 10 m (33 ft.)   </t>
  </si>
  <si>
    <t xml:space="preserve">Output split cable, length 3 m (10 ft.), 15-pin 
Sub-D connector to 4 x XLR connector (male)   </t>
  </si>
  <si>
    <t xml:space="preserve">4-channel output module for SIS central 
control unit    </t>
  </si>
  <si>
    <t xml:space="preserve">Headset, 120 Ω, condenser mic (cardioid), 
cable with 8-pin connector for interpreter
console MCS-D 202  </t>
  </si>
  <si>
    <t xml:space="preserve">Headset, 40 Ω, condenser mic (cardioid), 
cable with 3-pin XLR male and 1/4" stereo 
jack   </t>
  </si>
  <si>
    <t>DSSS triple band technology 
operating in the 2.4, 5.2 AND 
5.8 GHz range.</t>
  </si>
  <si>
    <t>Individual microphone units utilizing 
Orbis options with Manufaktur, material, 
color and individual customisation of 
design panels and color of housings.
Prices on request.</t>
  </si>
  <si>
    <t>WA-ATDA   470-790 MHz</t>
  </si>
  <si>
    <r>
      <t>TG 1000 Measurement microphone capsule
(</t>
    </r>
    <r>
      <rPr>
        <b/>
        <sz val="9"/>
        <rFont val="Arial"/>
        <family val="2"/>
      </rPr>
      <t>electret condenser</t>
    </r>
    <r>
      <rPr>
        <sz val="9"/>
        <rFont val="Arial"/>
        <family val="2"/>
      </rPr>
      <t>, omnidirectional) for 
acoustical measurements</t>
    </r>
  </si>
  <si>
    <t xml:space="preserve">Condenser gooseneck mic (cardioid), black, 
length 20'', two flexible segments, 3-pin XLR 
male, with pre-amplifier, windscreen included  </t>
  </si>
  <si>
    <t xml:space="preserve">Condenser gooseneck mic (cardioid), black, 
length 20", two flexible segments, illumination 
ring, 5-pin XLR male, with pre-amplifier, 
windscreen included  </t>
  </si>
  <si>
    <t>Condenser gooseneck mic (cardioid), RFI, black, 
length 12", continuously flexible, 3-pin XLR male</t>
  </si>
  <si>
    <t>Condenser gooseneck mic (cardioid), RFI, 
black, length 20", two flexible segments, 
3-pin XLR male</t>
  </si>
  <si>
    <t>Condenser gooseneck mic (cardioid), black, 
length 600 mm (24"), two flexible segments, 
3-pin XLR male</t>
  </si>
  <si>
    <t>Condenser gooseneck mic (cardioid), black, 
length 20", two flexible segments, 5-pin XLR 
male and illuminated ring</t>
  </si>
  <si>
    <t xml:space="preserve">Flexible shockmount fixture for gooseneck mics 
with XLR male, black, with threaded nut    </t>
  </si>
  <si>
    <t>Condenser boundary mic (semi-cardioid), RFI, 
black, 3-pin XLR male, for ceiling or desktop
installation</t>
  </si>
  <si>
    <t>Condenser boundary mic (semi-cardioid), RFI, 
white, 3-pin XLR male, for ceiling or desktop 
installation</t>
  </si>
  <si>
    <t>Condenser boundary mic (half-spherical), RFI, 
black, 3-pin XLR male, for ceiling or desktop
installation</t>
  </si>
  <si>
    <t>Condenser boundary mic (half-spherical), RFI, 
white, 3-pin XLR male, for ceiling or desktop
installation</t>
  </si>
  <si>
    <t>Condenser boundary mic (semi-cardioid), RFI, 
black, 3-pin XLR male, for ceiling or desktop 
installation, low frequency roll-off</t>
  </si>
  <si>
    <t>Low Profile LED Illumination Ring for BM 
Microphones</t>
  </si>
  <si>
    <t>Revoluto desktop line-array microphone, black, 
cable with 3-pin XLR connector</t>
  </si>
  <si>
    <t>Revoluto desktop line-array microphone, white, 
cable with 3-pin XLR connector</t>
  </si>
  <si>
    <t>Revoluto desktop line-array microphone with 
mute button and LED indicator, remote &amp; 
external logic control options, black, cable with 
free ends</t>
  </si>
  <si>
    <t>Miniature condenser gooseneck mic 
(super-cardioid), RFI, white, for hanging
overhead mounting, with 26 ft cable, 
windscreen included</t>
  </si>
  <si>
    <t>Optimal Speech Intelligibility             
Flat Frequency Response                
High Gain before Feedback              
RFI Proof                                                  
Low Frequency Roll-off (BM34)</t>
  </si>
  <si>
    <t xml:space="preserve">Quinta Control Unit, DSSS triple band 2,4 / 5,2 / 
5,8 GHz, 4 receiving/2 transmitting audio channels, 
19" housing, 1 U, incl. Quinta software, 2 angled 
rod antennas and USB cable  </t>
  </si>
  <si>
    <t xml:space="preserve">Quinta delegate microphone unit, DSSS triple 
band 2,4 / 5,2 / 5,8 GHz used with Classis
GM 31x Q, GM 115 Q gooseneck microphones,
integrated battery and loudspeaker </t>
  </si>
  <si>
    <t xml:space="preserve">Quinta double delegate microphone unit DSSS 
triple band 2,4 / 5,2 / 5,8 GHz, used with 
Classis GM 31x Q, GM 115 Q gooseneck
microphones, integrated battery and loudspeaker </t>
  </si>
  <si>
    <t>Quinta chairman microphone unit, DSSS triple 
band 2,4 / 5,2 / 5,8 GHz, used with Classis 
GM 31x Q, GM 115 Q gooseneck microphones,
integrated battery and loudspeaker</t>
  </si>
  <si>
    <t>Quinta chairman microphone unit with voting, 
DSSS triple band 2,4 / 5,2 / 5,8 GHz, used 
with Classis GM 31x Q, GM 115 Q gooseneck 
microphones, integrated battery and loudspeaker</t>
  </si>
  <si>
    <t xml:space="preserve">Quinta delegate microphone unit with Revoluto 
technology, DSSS triple band 2,4 / 5,2 / 5,8 GHz,
integrated recharchable battery and loudspeaker  </t>
  </si>
  <si>
    <t xml:space="preserve">Quinta chairman microphone unit with Revoluto 
technology, DSSS triple band 2,4 / 5,2 / 5,8 GHz,
integrated recharchable battery and loudspeaker  </t>
  </si>
  <si>
    <t>Condenser gooseneck mic (cardioid), black, 
length 12", continuously flexible, illuminated ring, 
used with Quinta MU 21/22/23 microphone units, 
windscreen included</t>
  </si>
  <si>
    <t>Condenser gooseneck mic (cardioid), black, 
length 16", continuously flexible, illuminated ring, 
used with Quinta MU 21/22/23 microphone units, 
windscreen included</t>
  </si>
  <si>
    <t>Condenser gooseneck mic (cardioid), black, 
length 20", continuously flexible, illuminated ring,
used with Quinta MU 21/22/23 microphone units, 
windscreen included</t>
  </si>
  <si>
    <t>Condenser gooseneck mic (cardioid), black, 
length 24", continuously flexible, illuminated ring, 
used with Quinta MU 21/22/23 microphone units, 
windscreen included</t>
  </si>
  <si>
    <t>Condenser gooseneck mic (cardioid), black, 
length 500 mm (20''), two flexible segments, 
illumination ring, 5-pin XLR male, windscreen
included</t>
  </si>
  <si>
    <t>Quinta handheld transmitter without capsule, 
DSSS triple band 2,4 / 5,2 / 5,8 GHz with metal
housing, silicone button with braille, inclusive 
microphone clamp MKV 11, storage case and 
2 x AA rechargeable batteries.</t>
  </si>
  <si>
    <t>Charging Unit for up to 10 MU 21/22/23 units</t>
  </si>
  <si>
    <t>Charging and transport case for up to 10 
MU 21/22/23 units, consists of charging 
unit Quinta CD 2, top cover Quinta CT 2, 
base plate Quinta CW 2</t>
  </si>
  <si>
    <t>Charging and transport case for up to 10 
MU 21/22/23 units with GM 316 Q gooseneck 
ONLY</t>
  </si>
  <si>
    <t>Charging and transport case for up to 12 
MU 33/31 microphone units, consists of 
charging unit Quinta CD 3, top cover 
Quinta CT 2, base plate Quinta CW 2</t>
  </si>
  <si>
    <t>Angled rod antenna for Quinta CU, triple-band 
2.4 / 5.2 / 5.8 GHz, with N(HF) female connector</t>
  </si>
  <si>
    <t>Planar antenna for Quinta CU, triple-band 
2.4 / 5.2 / 5.8 GHz, N(HF) female connector, 
incl. wall bracket</t>
  </si>
  <si>
    <t>NiMH charging device for TG 1000 handheld/
belt pack transmitter and Quinta handheld 
with 4 charging slots and remote control
via Ethernet</t>
  </si>
  <si>
    <t>Condenser gooseneck mic (cardioid), black, 
length 300 mm (12"), continuously flexible, 
illuminated ring, 5-pin XLR male, windscreen 
included</t>
  </si>
  <si>
    <t>Condenser gooseneck mic (cardioid), black, 
length 400 mm (16"), with two flexible segments, 
illuminated ring, 5-pin XLR male, windscreen 
included</t>
  </si>
  <si>
    <t>Condenser gooseneck mic (cardioid), black, 
length 500 mm (20"), two flexible segments,
illuminated ring, 5-pin XLR male, windscreen
included</t>
  </si>
  <si>
    <t>Condenser gooseneck mic (cardioid), black, 
length 600 mm (24"), two flexible segments, 
illuminated ring, 5-pin XLR male, windscreen 
included</t>
  </si>
  <si>
    <t>Condenser gooseneck mic (cardioid), black,
length 500 mm (20"), with two flexible segments, 
5-pin XLR male and illuminated ring, without 
pre-amplifier, for installation with Orbis SU 63 + 
ZSH 20, windscreen included</t>
  </si>
  <si>
    <t xml:space="preserve">Loudspeaker for Orbis MU 41/43 and Orbis SU 63    </t>
  </si>
  <si>
    <t>19 inch rack mount kit for Orbis CU, with fixation 
option for the power supply and cable strain relief</t>
  </si>
  <si>
    <t>The shock-mounted installation holder with cover
for the Classis GM and RM microphones, 3-pin.
Black.</t>
  </si>
  <si>
    <t>The shock-mounted installation holder with cover
for the Classis GM and RM microphones, 3-pin.
White.</t>
  </si>
  <si>
    <t>The shock-mounted installation holder with cover 
for the Classis GM and RM microphones, 5-pin. 
Black.</t>
  </si>
  <si>
    <t>The shock-mounted installation holder with cover
for the Classis GM and RM microphones, 5-pin.
White.</t>
  </si>
  <si>
    <t>Toolkit for assembling CAT 5 cables within
crimping tool for RJ45 connectors, cable 
tool, cable testing device all packed in a nylon
bag. Without battery.</t>
  </si>
  <si>
    <t xml:space="preserve">Digital Central control unit to operate with 
54 free programable audio channels and 
up to 1.200 microphone units in the 
"NetRateBus" conference network, 
19" housing, 2 U, incl. iCNS Basic software </t>
  </si>
  <si>
    <t>Interpreter single console with 2 x LC-display, 
2-way loudspeaker, tone control, A/B-output-dial, 
"NetRateBus" conference network with 54 free
programable audio channels.</t>
  </si>
  <si>
    <t>Delegate microphone unit, 2-way loudspeaker
system, "NetRateBus" conference network,
ID chip-card reader, Push-Pull connection</t>
  </si>
  <si>
    <t>Chairman microphone unit, 2-way loudspeaker,
"NetRateBus“ conference network, ID chip-card 
reader, Push-Pull connection</t>
  </si>
  <si>
    <t>Delegate microphone unit, channel selector,
display, 2-way loudspeaker, "NetRateBus“ 
conference network, ID chip-card reader, 
Push-Pull connection</t>
  </si>
  <si>
    <t>Chairman microphone unit with microphone, 
channel selector, display, 2-way loudspeaker,
"NetRateBus“ conference network, ID chip-card 
reader, Push-Pull connection</t>
  </si>
  <si>
    <t>Delegate microphone unit with microphone, 
channel selector, display, voting option, 2-way 
loudspeaker, "NetRateBus“ conference network,
ID chip-card reader, Push-Pull connection</t>
  </si>
  <si>
    <t>Chairman microphone unit with microphone, 
channel selector, display, voting option, 2-way
loudspeaker, "NetRateBus“ conference network,
ID chip-card reader, Push-Pull connection</t>
  </si>
  <si>
    <t xml:space="preserve">Delegate microphone unit with Revoluto 
technology, 2-way extended loudspeaker 
system, "NetRateBus" conference network, 
ID chip-card reader, Push-Pull connection   </t>
  </si>
  <si>
    <t xml:space="preserve">Chairman microphone unit with Revoluto 
technology, 2-way extended loudspeaker 
system, "NetRateBus" conference network, 
ID chip-card reader, Push-Pull connection   </t>
  </si>
  <si>
    <t xml:space="preserve">Chairman microphone unit with Revoluto
technology, channel selector, display, 2-way 
extended loudspeaker system, "NetRateBus" 
conference network, ID chip-card reader, 
Push-Pull connection  </t>
  </si>
  <si>
    <t xml:space="preserve">Delegate microphone unit with Revoluto 
technology, channel selector, display, voting 
option, 2-way extended loudspeaker system,
"NetRateBus" conference network, ID chip-card
reader, Push-Pull connection  </t>
  </si>
  <si>
    <t xml:space="preserve">Chairman microphone unit with Revoluto
technology, channel selector, display, voting 
option, 2-way extended loudspeaker system,
"NetRateBus" conference network, ID chip-card 
reader, Push-Pull connection  </t>
  </si>
  <si>
    <t>Built-in delegate unit with Revoluto technology, 
2-way extended loudspeaker system, 
"NetRateBus" conference network, Push-Pull 
connection</t>
  </si>
  <si>
    <t>Built-in chairman unit with Revoluto technology,
2-way extended loudspeaker system, 
"NetRateBus" conference network, Push-Pull
connection</t>
  </si>
  <si>
    <t>Built-in delegate unit with Revoluto technology, 
channel selector, display, voting option, 
2-way extended loudspeaker system, 
"NetRateBus" conference network, Push-Pull 
connection</t>
  </si>
  <si>
    <t>Built-in chairman unit with Revoluto technology, 
channel selector, display, voting option, 
2-way extended loudspeaker system, 
"NetRateBus" conference network, Push-Pull 
connection</t>
  </si>
  <si>
    <t xml:space="preserve">Second internal power supply for control unit 
for 15 additional microphone units    </t>
  </si>
  <si>
    <t>External Power Supply for up to 45 microphone
units</t>
  </si>
  <si>
    <t xml:space="preserve">Digital X-adapter for "NetRateBus" conference 
network, 4 x Push-Pull connection    </t>
  </si>
  <si>
    <t>Digital distributor 2 In/16 Out for "NetRateBus" 
conference network, 18 x Push-Pull connection, 
19" housing</t>
  </si>
  <si>
    <t>Digital optical adaptor for "NetRateBus" conference 
network, 1 x Push-Pull connection to fiber optic 
plug, DC power connection</t>
  </si>
  <si>
    <t xml:space="preserve">Digital X-adapter with DC-power clamps for 
"NetRateBus" conference network, 4 x Push-Pull 
connection    </t>
  </si>
  <si>
    <t xml:space="preserve">Network connection plate with Push-Pull
socket female, 2 ft. cable with Push-Pull 
connector male/female    </t>
  </si>
  <si>
    <t xml:space="preserve">Network connection plate with cable, custom
length     </t>
  </si>
  <si>
    <t xml:space="preserve">Cable for "NetRateBus" conference network 
installation. Price per meter (1 m = 3.28 ft.).    </t>
  </si>
  <si>
    <t xml:space="preserve">Connecting cable for "NetRateBus" conference 
network, Push-Pull connector, 7 ft.    </t>
  </si>
  <si>
    <t xml:space="preserve">Connecting cable for "NetRateBus" conference 
network, Push-Pull connector, 16 ft.    </t>
  </si>
  <si>
    <t xml:space="preserve">Connecting cable for "NetRateBus" conference 
network, Push-Pull connector, 33 ft.    </t>
  </si>
  <si>
    <t xml:space="preserve">Connecting cable for "NetRateBus" conference 
network, Push-Pull connector, 66 ft.    </t>
  </si>
  <si>
    <t>Digital-Analogue audio interface 6 In/6 Out for
"NetRateBus" conference network, 2 x Push-Pull 
Data Ports and 3 x AES/EBU, 19" housing, 2 U</t>
  </si>
  <si>
    <t xml:space="preserve">ID chip card for identification for MCS-D 
microphone units     </t>
  </si>
  <si>
    <r>
      <t>Interchangeable capsule (</t>
    </r>
    <r>
      <rPr>
        <b/>
        <sz val="9"/>
        <rFont val="Arial"/>
        <family val="2"/>
      </rPr>
      <t>Dynamic</t>
    </r>
    <r>
      <rPr>
        <sz val="9"/>
        <rFont val="Arial"/>
        <family val="2"/>
      </rPr>
      <t>,
hypercardioid), for TG 1000 series, incl. bag</t>
    </r>
  </si>
  <si>
    <r>
      <t>Interchangeable capsule (</t>
    </r>
    <r>
      <rPr>
        <b/>
        <sz val="9"/>
        <rFont val="Arial"/>
        <family val="2"/>
      </rPr>
      <t>True Condenser</t>
    </r>
    <r>
      <rPr>
        <sz val="9"/>
        <rFont val="Arial"/>
        <family val="2"/>
      </rPr>
      <t>, 
cardioid), for TG 1000 series, incl. bag</t>
    </r>
  </si>
  <si>
    <t xml:space="preserve">Condenser neckworn microphone (cardioid), 
black, with 4-pin mini-XLR connector, for all
current beyerdynamic TG pocket transmitters 
and MA-PVA, incl. wind shield  </t>
  </si>
  <si>
    <t>82' Aircell 7 BNC antenna cable for TG1000
wireless system</t>
  </si>
  <si>
    <t>Microphone cable, straight cable, length 
1.5 m, (4.92 ft) to connect wired microphones
to belt pack transmitters, 4-pin mini-XLR (F) - 
3-pin XLR (F) *OPUS/TG pin out*</t>
  </si>
  <si>
    <t>Handheld adapter adapts Shure capsules 
for TG1000</t>
  </si>
  <si>
    <t>Premium Gaming and Multi-Media Headset, 
32 Ω, closed back system, noise cancelling 
cardioid condensor microphone, (back electret) 
straight cable with mini jack plug to connect
to a PC, carrying case included</t>
  </si>
  <si>
    <t xml:space="preserve">Central control unit with DAN network connection, 
for CAT.5 cable, 5.5" touchscreen panel (colour) 
for system configuration. Equipped with 2 output
modules for 8 channels output, expandable. 
19" housing, 3 U. </t>
  </si>
  <si>
    <t>Single-ear headphone, 32 Ω, with cable 0.9 m 
(3 ft.) and golden 3.5 mm mini stereo jack</t>
  </si>
  <si>
    <t>Headphones, 2 x 32 Ω, with cable 0.8 m 
(2.6 ft.), stereo mini-jack, for tour guide systems</t>
  </si>
  <si>
    <t>Single charger and power supply for Quinta 
MU21/22/23/31/33</t>
  </si>
  <si>
    <t>DT   2          2 x 32 Ω</t>
  </si>
  <si>
    <t xml:space="preserve">Headphones, 2 x 32 Ω, with cable 1.6 m (5 ft.), 
stereo mini-jack   </t>
  </si>
  <si>
    <t xml:space="preserve">Neckworn headphones, 2 x 32 Ω, with cable
1.6 m (5 ft.), stereo mini-jack   </t>
  </si>
  <si>
    <t xml:space="preserve">Antenna cable for Quinta, cable with very low 
attenuation, price per meter (1 m = 3.28 ft.).  </t>
  </si>
  <si>
    <t>Quinta Voting software 
license</t>
  </si>
  <si>
    <t>Multi-Media Headset</t>
  </si>
  <si>
    <t>Description</t>
  </si>
  <si>
    <t>Amplifiers / Multi-Media Headset</t>
  </si>
  <si>
    <t>Simultaneous Interpretation System</t>
  </si>
  <si>
    <t>ZSH  20</t>
  </si>
  <si>
    <t>TG 1000 C Beltpack Transmitter  Region (B) United States</t>
  </si>
  <si>
    <t xml:space="preserve">Central control unit with DAN network connection, 
for CAT.5  cable, 5.5" touchscreen panel (colour)
for system configuration. 19" housing, 3 U. 
Equipped with 1 output module for 4 channels 
output, expandable. </t>
  </si>
  <si>
    <t xml:space="preserve">Headset, 120 Ω, condenser mic (cardioid), 
cable with 8-pin connector for interpreter 
console MCS-D 202 and SID 202   </t>
  </si>
  <si>
    <r>
      <t>Interchangeable capsule (</t>
    </r>
    <r>
      <rPr>
        <b/>
        <sz val="9"/>
        <rFont val="Arial"/>
        <family val="2"/>
      </rPr>
      <t>Dynamic</t>
    </r>
    <r>
      <rPr>
        <sz val="9"/>
        <rFont val="Arial"/>
        <family val="2"/>
      </rPr>
      <t>, 
cardioid), for TG 1000 series and Quinta TH, 
incl. bag</t>
    </r>
  </si>
  <si>
    <r>
      <t>Interchangeable capsule (</t>
    </r>
    <r>
      <rPr>
        <b/>
        <sz val="9"/>
        <rFont val="Arial"/>
        <family val="2"/>
      </rPr>
      <t>Condenser</t>
    </r>
    <r>
      <rPr>
        <sz val="9"/>
        <rFont val="Arial"/>
        <family val="2"/>
      </rPr>
      <t>, 
cardioid), for TG 1000 series and Quinta TH,
incl. bag</t>
    </r>
  </si>
  <si>
    <r>
      <t>Interchangeable capsule (</t>
    </r>
    <r>
      <rPr>
        <b/>
        <sz val="9"/>
        <rFont val="Arial"/>
        <family val="2"/>
      </rPr>
      <t>Dynamic</t>
    </r>
    <r>
      <rPr>
        <sz val="9"/>
        <rFont val="Arial"/>
        <family val="2"/>
      </rPr>
      <t>, 
cardioid), for TG 1000 series and Quinta TH,
incl. bag</t>
    </r>
  </si>
  <si>
    <t>WA-ZAPD1 
470-790 MHz 50 Ω</t>
  </si>
  <si>
    <t xml:space="preserve">Revoluto vertical line-array microphone black, 
5-pin XLR with illumination ring.   </t>
  </si>
  <si>
    <t>orders@beyerdynamic-usa.com</t>
  </si>
  <si>
    <t>Classis GM 315 RC</t>
  </si>
  <si>
    <t>MPR 210 Ceiling</t>
  </si>
  <si>
    <t>MPR 210 for ceiling applications. Horizontal Ceiling Array-Microphone with Revoluto Technology, white</t>
  </si>
  <si>
    <t>Quinta RS</t>
  </si>
  <si>
    <t>WA-AS6/2 470-790 MHz</t>
  </si>
  <si>
    <t>Condenser boundary microphone (half-spherical), black, with USB Standard B connector and 3 m (10 ft.) USB cable</t>
  </si>
  <si>
    <t>Classis GM 315 SP</t>
  </si>
  <si>
    <t>Classis GM 313 SP</t>
  </si>
  <si>
    <t>TG 1000 Dante Dual Receiver Region (B)</t>
  </si>
  <si>
    <t>TG 500H-C 518-548MHz</t>
  </si>
  <si>
    <t>TG 500H-D 518-548MHz</t>
  </si>
  <si>
    <t>TG 510 518-548 MHz</t>
  </si>
  <si>
    <t>TG 534 518-548 MHz</t>
  </si>
  <si>
    <t>TG 550 518-548 MHz</t>
  </si>
  <si>
    <t>TG 556 518-548 MHz</t>
  </si>
  <si>
    <t>TG 558 518-548 MHz</t>
  </si>
  <si>
    <t xml:space="preserve">DT 100 16 Ω/BLACK </t>
  </si>
  <si>
    <t>16 Ω Black Closed studio headphone 
w/K 100.07 cable and 1/8"/1/4" adapter</t>
  </si>
  <si>
    <t xml:space="preserve">DT 100 400 Ω/BLACK </t>
  </si>
  <si>
    <t>400 Ω Black Closed studio headphone 
w/K 100.07 cable and 1/8"/1/4" adapter</t>
  </si>
  <si>
    <t>DT 250 80 Ω</t>
  </si>
  <si>
    <t>80 Ω Closed studio headphone w/coiled 
WK 250.07 cable</t>
  </si>
  <si>
    <t>DT 250 250 Ω</t>
  </si>
  <si>
    <t>250 Ω Closed studio headphone w/coiled 
WK 250.07 cable</t>
  </si>
  <si>
    <t>DT 252 80 Ω</t>
  </si>
  <si>
    <t>80 Ω Closed studio headphone (single ear)
w/coiled WK 250.07 cable</t>
  </si>
  <si>
    <t>DT 1770 Pro 250 Ω</t>
  </si>
  <si>
    <t>DT 770 Pro 80 Ω</t>
  </si>
  <si>
    <t>DT 770 Pro 250 Ω</t>
  </si>
  <si>
    <t>Headsets</t>
  </si>
  <si>
    <t>Headphone Amplifiers</t>
  </si>
  <si>
    <t>DT 108 200/50/BLACK</t>
  </si>
  <si>
    <t>Black Single Ear Headset for broadcast applications. 
50 Ω. Does not include cable.</t>
  </si>
  <si>
    <t>DT 108 200/400/BLACK</t>
  </si>
  <si>
    <t>Black Single Ear Headset  for broadcast applications. 
400 Ω. Does not include cable.</t>
  </si>
  <si>
    <t>DT 109 200/50/BLACK</t>
  </si>
  <si>
    <t>Black broadcast Headset for broadcast applications. 
50 Ω. Does not include cable.</t>
  </si>
  <si>
    <t>DT 109 200/400/BLACK</t>
  </si>
  <si>
    <t>Black broadcast Headset for broadcast applications. 
400 Ω. Does not include cable.</t>
  </si>
  <si>
    <t>DT 280 MKII 200/80Ω</t>
  </si>
  <si>
    <t>Single-ear broadcast Headset with hypercardiod 
dynamic mic. 80 Ω. Does not include cable.</t>
  </si>
  <si>
    <t>Single-ear broadcast Headset with hypercardiod 
dynamic mic. 250 Ω. Does not include cable.</t>
  </si>
  <si>
    <t>DT 280 MKII 200/250Ω</t>
  </si>
  <si>
    <t>DT 287 PV MKII 250Ω</t>
  </si>
  <si>
    <t>DT 287 V11 MKII 80Ω</t>
  </si>
  <si>
    <t>DT 290 MKII 200/250Ω</t>
  </si>
  <si>
    <t>DT 290 MKII 200/80Ω</t>
  </si>
  <si>
    <t>Broadcast headset with hypercardiod dynamic mic, 
80 Ω. Does not include cable.</t>
  </si>
  <si>
    <t>DT 291 PV MKII 250Ω</t>
  </si>
  <si>
    <t>Broadcast headset with cardioid condenser mic.
250 Ω. Does not include cable. Phantom power required.</t>
  </si>
  <si>
    <t>DT 297 PV MKII 250Ω</t>
  </si>
  <si>
    <t>Broadcast headset with cardioid condenser mic. 
250 Ω. Does not include cable. Phantom power 
required.</t>
  </si>
  <si>
    <t>DT 297 PV MKII 80Ω</t>
  </si>
  <si>
    <t>Broadcast headset with cardioid condenser mic. 
80 Ω. Does not include cable. Phantom power 
required.</t>
  </si>
  <si>
    <t>DT 297 V11 MK11 80Ω</t>
  </si>
  <si>
    <t>Broadcast headset with cardioid condenser mic. 
80 Ω. Does not include cable. Built in Pre-Amp.</t>
  </si>
  <si>
    <t>DT 790.00 200/80</t>
  </si>
  <si>
    <t>Hi-isolation broadcast headset with hypercardiod
dynamic mic, free ended cable</t>
  </si>
  <si>
    <t>DT 790.28 200/80</t>
  </si>
  <si>
    <t>Hi-isolation broadcast headset with hypercardiod 
dynamic mic, 4-pin COM XLR Female cable</t>
  </si>
  <si>
    <t>DT 797 PV 250</t>
  </si>
  <si>
    <t>Hi-isolation broadcast headset with cardioid condenser mic with 3-pin XLR and separate 1/4 TRS cable. Phantom power required.</t>
  </si>
  <si>
    <t>K 109.00 - 1.5 m</t>
  </si>
  <si>
    <t>1.5m cable for DT109 series with free ends</t>
  </si>
  <si>
    <t>K 109.26 - 1.5 m</t>
  </si>
  <si>
    <t>K 109.27 - 1.5 m</t>
  </si>
  <si>
    <t>K 109.28 - 1.5 m</t>
  </si>
  <si>
    <t>1.5m cable for DT109 series with 4-pin XLR female end</t>
  </si>
  <si>
    <t>K 109.38 - 1.5 m</t>
  </si>
  <si>
    <t>1.5m cable for DT109 series with 5-pin XLR male end</t>
  </si>
  <si>
    <t>K 109.40 - 1.5 m</t>
  </si>
  <si>
    <t>K 109.42 - 1.5 m</t>
  </si>
  <si>
    <t>K 109.48 - 3.0</t>
  </si>
  <si>
    <t>WK 109.00</t>
  </si>
  <si>
    <t>K 190.00 - 1.5 m</t>
  </si>
  <si>
    <t>1.5m cable for DT180/190/280/290 series with 
free ends</t>
  </si>
  <si>
    <t>K 190.00 - 3.0 m</t>
  </si>
  <si>
    <t>3m cable for DT180/190/280/290 series with 
free ends</t>
  </si>
  <si>
    <t>K 190.26 1.5 m</t>
  </si>
  <si>
    <t>K 190.27 - 1.5 m</t>
  </si>
  <si>
    <t>1.5m cable for DT180/190/280/290 series with 
4-pin XLR female</t>
  </si>
  <si>
    <t>1.5m cable for DT280/290 series V.11 versions 
with 5-pin XLR male for pro cameras</t>
  </si>
  <si>
    <t>1.5m cable for DT180/190/280/290 series w/ 3pin 
XLR male and 1/4" stereo jack</t>
  </si>
  <si>
    <t xml:space="preserve">K 190.40 - 3.0 m </t>
  </si>
  <si>
    <t>K 190.40 - 1.5 m</t>
  </si>
  <si>
    <t>3m cable for DT180/190/280/290 series with 3-pin 
XLR male and 1/4" stereo connector</t>
  </si>
  <si>
    <t>K 190.41 - 1.5 m</t>
  </si>
  <si>
    <t>K 190.48 - 3.0 m</t>
  </si>
  <si>
    <t>WK 190.00</t>
  </si>
  <si>
    <t xml:space="preserve">A2 </t>
  </si>
  <si>
    <t>Cardioid electret condenser vocal mic for live application</t>
  </si>
  <si>
    <t>Hypercardiod dynamic vocal mic for live application</t>
  </si>
  <si>
    <t>Hypercardiod dynamic vocal mic w/switch for live application</t>
  </si>
  <si>
    <t>Cardioid TRUE condenser vocal mic for live and studio application</t>
  </si>
  <si>
    <t>6-way wideband antenna splitter for TG500/1000 
wireless system</t>
  </si>
  <si>
    <t xml:space="preserve">Handheld transmitter, TG V56 condenser capsule (cardioid) LCD-Display,  IR-Sync, power LED, programmable Mute button
</t>
  </si>
  <si>
    <t xml:space="preserve">Handheld transmitter, dynamic TG V50 capsule (cardioid) LCD-Display,  IR-Sync, power LED, programmable Mute button
</t>
  </si>
  <si>
    <t xml:space="preserve">1-channel diversity receiver, 9,5", LCD-Display,
IR- Sync, incl. power supply and antennas, rack mount kit
</t>
  </si>
  <si>
    <t>Instrumental Set
UHF diversity system, with 9,5" TG 500 single receiver,belt pack transmitter and WA-CGI,
pilot tone, scan function, incl. power supply,
microphone clamp and batteries</t>
  </si>
  <si>
    <t>Presenter Set
UHF diversity system, with 9,5" TG 500 single receiver, belt pack transmitter and TG L58 lavalier (omni), pilot tone, scan function, incl. power supply,
microphone clamp and batteries</t>
  </si>
  <si>
    <t>Quinta RS Control Unit for up 20 mic units, DSSS triple band 2.4 / 5.2 / 5.8 GHz, 4 receiving, 2 transmitting audio channels, 19" housing, 1 U, incl. Quinta software, 2 angled rod antennas and USB cable.</t>
  </si>
  <si>
    <t>WA-PSU 12/1</t>
  </si>
  <si>
    <t>Active/passive directional antenna for TG1000 
wireless system with integrated adjustable 
amplifier</t>
  </si>
  <si>
    <t>Handheld Microphones and Capsules for Quinta</t>
  </si>
  <si>
    <t>TG 500B 518-548MHz</t>
  </si>
  <si>
    <t xml:space="preserve">Beltpack transmitter, 4-pin mini-XLR connector, LCD-Display,
IR- Sync, power and mute LED, programmable Mute button.
</t>
  </si>
  <si>
    <t>WA-AMP2 470-1000 MHz</t>
  </si>
  <si>
    <t>Wideband antenna amplifier w/BNC connector, switchable gain</t>
  </si>
  <si>
    <t>Classis BM 53 USB</t>
  </si>
  <si>
    <t>Digital wireless boundary microphone DSSS 
triple band 2,4 / 5,2 / 5,8 GHz with black housing, 
silicone button with braille, rechargeable battery 
pack. Incl. charging unit.</t>
  </si>
  <si>
    <t>Head Worn and Lavalier Microphones for Wireless Microphone Systems</t>
  </si>
  <si>
    <t xml:space="preserve">        Cables for DT 100 Series</t>
  </si>
  <si>
    <t xml:space="preserve">        Cables for DT 190/290 Series</t>
  </si>
  <si>
    <t>Passive 2-way combiner for wireless 
systems with BNC connector</t>
  </si>
  <si>
    <t>3.0m cable for DT 109 series with free ends</t>
  </si>
  <si>
    <t xml:space="preserve">Connecting cable for DT 109 series
with 5.2 mm NP3CM (PJ 68 compatible) and 1/4" jack for black magic cameras
</t>
  </si>
  <si>
    <t xml:space="preserve">Connecting cable for DT 18*/19*/28*/29*-series
with 5.2 mm NP3CM (PJ 68 compatible) and 1/4" jack for black magic cameras
</t>
  </si>
  <si>
    <t xml:space="preserve">Audiophile stereo headphone amplifier for use with all dynamic headphones (32Ω to 600Ω), switchable power supply (110-240 V), 50/60 Hz, 2 x RCA input,1 x RCA output, 2 x headphone output jack 6.35 mm / 1/4", includes remote control and headphone stand 
</t>
  </si>
  <si>
    <t xml:space="preserve">Phone </t>
  </si>
  <si>
    <t>(631) 293 - 3200</t>
  </si>
  <si>
    <t>Toll Free</t>
  </si>
  <si>
    <t>(800) 293 - 4463</t>
  </si>
  <si>
    <t>Fax</t>
  </si>
  <si>
    <t>(631) 293 - 3288</t>
  </si>
  <si>
    <t>Single-ear broadcast Headset with cardioid condenser mic. 250 Ω. Does not include cable. Phantom power required.</t>
  </si>
  <si>
    <t>Single-ear broadcast Headset with cardioid condenser mic. 80 Ω. Does not include cable. Built in Pre-Amp.</t>
  </si>
  <si>
    <t>3m cable for DT109 series with 2x stereo mini-jacksfor multimedia applications</t>
  </si>
  <si>
    <t>3m cable for DT109 series with 2x stereo mini-jacks for multimedia applications</t>
  </si>
  <si>
    <t>Coiled cable for DT180/190/280/290 series with free ends</t>
  </si>
  <si>
    <t>TG H34</t>
  </si>
  <si>
    <t>TG L58 Tan</t>
  </si>
  <si>
    <t>TG H74 Tan</t>
  </si>
  <si>
    <t>TG V35 (S)</t>
  </si>
  <si>
    <t>TG V50</t>
  </si>
  <si>
    <t>TG V50 (S)</t>
  </si>
  <si>
    <t>TG V56</t>
  </si>
  <si>
    <t>TG V70</t>
  </si>
  <si>
    <t>TG V70 (S)</t>
  </si>
  <si>
    <t>TG V90</t>
  </si>
  <si>
    <t>TG V96</t>
  </si>
  <si>
    <t>Closed Studio Headphone with Tesla 2.0 Driver for Mixing/Mastering/Reference. Includes Velour and Soft Skin Ear pads, Straight and Coiled Cable and a Hard-shell Case.</t>
  </si>
  <si>
    <t>Personal induction loop with 0.2 m cable length, 
3.5 mm stereo jack and extension cord 0.77 m 
In conjunction with beyerdynamic devices conforms with the EN 60118-4 for inductive hearing aid loop</t>
  </si>
  <si>
    <t>Neckworn headphones, 2 x 32 Ω, with cable 0.8m (2.6 ft.), stereo mini-jack, for tour guide systems</t>
  </si>
  <si>
    <t>1.5m cable for DT109 series with 4-pin mini-jack for SONY cameras (DR100 compatible)</t>
  </si>
  <si>
    <t>1.5m cable for DT280/290 series w/4-pin mini-jack for SONY cameras (DR100 compatible)</t>
  </si>
  <si>
    <t>TG H56 Tan</t>
  </si>
  <si>
    <t>Flexible shockmount fixture for Classis gooseneck mics with XLR male, black, with threaded nut</t>
  </si>
  <si>
    <t>Condenser boundary microphone (semi-cardioid), black, 3-pin XLR male, without pre-amplifier, for table installation with Orbis SU 63</t>
  </si>
  <si>
    <t>System unit for mounting under the table, 
used with Classis GM 31x E gooseneck 
microphones, Classis BM 32 E, Phoenix 
connectors for microphone, CO OP
piezo-switches and CA OL loudspeaker, 
RJ45 connectors for conference network
(Classis GM microphone not included)</t>
  </si>
  <si>
    <t>Delegate microphone unit, used with 
Classis GM 31x Q, GM 115 Q gooseneck 
microphones, integrated loudspeaker 
and adjustable headphone output, RJ45 
connectors for conference network 
(Classis GM microphone not included)</t>
  </si>
  <si>
    <t>Chairman microphone unit, used with 
Classis GM 31x Q, GM 115 Q gooseneck 
microphones, integrated loudspeaker 
and adjustable headphone output, RJ45 
connectors for conference network 
(Classis GM microphone not included)</t>
  </si>
  <si>
    <t>Flush mount delegate microphone unit 
without loudspeaker, used with Classis 
GM 31x Q, GM 115 Q gooseneck 
microphones, integrated adjustable 
headphone output, RJ45 connectors for 
conference network, Phoenix connectors
for CA OL loudspeaker 
(Classis GM microphone not included)</t>
  </si>
  <si>
    <t>Flush mount chairman microphone unit 
without loudspeaker, used with Classis
GM 31x Q, GM 115 Q gooseneck 
microphones, integrated adjustable
headphone output, RJ45 connectors
for conference network, Phoenix
connectors for CA OL loudspeaker 
(Classis GM microphone not included)</t>
  </si>
  <si>
    <t>UHF 470-698 MHz (excl. 608-614 MHz), 
metal housing, OLED-display, charging 
contacts incl. detachable antenna,
2 belt clips, bag and 2 x AA batteries 
*TG Pin Out* 
does not include microphone</t>
  </si>
  <si>
    <t>Dante, dual 24-bit digital wireless system, suitable for all venues worldwide. 19" Rack Mount Dual Channel Receiver UHF (470-698 MHz) Region B."</t>
  </si>
  <si>
    <t>Dual 2-channel diversity receiver, 19", LCD-Display, IR-Sync, incl. power cord and antenna, rack mountable.</t>
  </si>
  <si>
    <t>DT 240 Pro</t>
  </si>
  <si>
    <t>TG H74 Black</t>
  </si>
  <si>
    <t>TG H56 Black</t>
  </si>
  <si>
    <t>Beyerdynamic, Inc.</t>
  </si>
  <si>
    <t>1.5m cable for DT109 series with 3-pin XLR male end</t>
  </si>
  <si>
    <t>TG 500 DR</t>
  </si>
  <si>
    <t xml:space="preserve">TG 500SR </t>
  </si>
  <si>
    <t>USB Microphones</t>
  </si>
  <si>
    <t>FOX USB Microphone</t>
  </si>
  <si>
    <t>Microphones</t>
  </si>
  <si>
    <t>Ribbon Microphones</t>
  </si>
  <si>
    <t>M 130</t>
  </si>
  <si>
    <t>M 160</t>
  </si>
  <si>
    <t>Legendary hypercardioid double ribbon microphone for drums, amplifiers, overheads, violins, saxophone and vocals</t>
  </si>
  <si>
    <t>M Series Dynamic Microphones</t>
  </si>
  <si>
    <t>M 88 TG</t>
  </si>
  <si>
    <t>M 201 TG</t>
  </si>
  <si>
    <t>Legendary dynamic hypercariod microphone with - 20 dB humbucking filter for vocals, kick drum, amplifiers, brass, woodwinds, and percussion. High SPL handling capability.</t>
  </si>
  <si>
    <t xml:space="preserve">Dynamic hypercardiod microphone with integrated humbuck coil for snare drums, percussion, amplifiers,  vocals, instruments and speech. Reduces handling noise. </t>
  </si>
  <si>
    <t>M/MC Series Studio &amp; Recording</t>
  </si>
  <si>
    <t>MC 930</t>
  </si>
  <si>
    <t>MC 930 Stereo Set</t>
  </si>
  <si>
    <t>MC 950</t>
  </si>
  <si>
    <t>MCE 72 CAM</t>
  </si>
  <si>
    <t>MCE 72 PV CAM</t>
  </si>
  <si>
    <t>MCE 85 BA</t>
  </si>
  <si>
    <t>MCE 85 BA Full Camera Kit</t>
  </si>
  <si>
    <t>MCE 85 PV</t>
  </si>
  <si>
    <t>Small diaphragm cardioid condenser studio mic</t>
  </si>
  <si>
    <t>Matched pair of small diaphragm cardioid condenser studio mics</t>
  </si>
  <si>
    <t>Small diaphragm supercardiod condenser studio mic</t>
  </si>
  <si>
    <t>TG Series Drum</t>
  </si>
  <si>
    <t>TG D35</t>
  </si>
  <si>
    <t>TG D35 Triple Set</t>
  </si>
  <si>
    <t>TG D50</t>
  </si>
  <si>
    <t>TG D57</t>
  </si>
  <si>
    <t>TG D58</t>
  </si>
  <si>
    <t>TG D70</t>
  </si>
  <si>
    <t>TG D71</t>
  </si>
  <si>
    <t>Professional dynamic drum microphone. Includes MKV87 Drum Clamp for snare drum, toms and percussion.</t>
  </si>
  <si>
    <t>Professional dynamic drum microphones. Includes 3 TG D35 microphones and 3 MKV87 Drum Clamps for snare drum, toms and percussion.</t>
  </si>
  <si>
    <t>Clip-on cardioid condenser microphone with straight gooseneck for use with toms and snares</t>
  </si>
  <si>
    <t>Clip-on cardioid condenser tom mic with angled 
gooseneck for use with toms and snares</t>
  </si>
  <si>
    <t>Condenser boundary microphone (half-cardioid) for kick drum, cajons and piano</t>
  </si>
  <si>
    <t>TG Drum Set PRO S</t>
  </si>
  <si>
    <t>TG Drum Set PRO M</t>
  </si>
  <si>
    <t>TG Drum Set PRO L</t>
  </si>
  <si>
    <t>TG DrumSet PRO XL</t>
  </si>
  <si>
    <t>Professional Pre-made Drum Kit which includes:
1 x TG D71 (bass drum, dynamic, cardioid)
4 x TG D35 (snare drum, dynamic, supercardioid)
2 x TG I53 (overheads, condenser, cardioid)
1 x M Bag Drum (durable soft carrying case)
All microphone clamps</t>
  </si>
  <si>
    <t>TG Series Instrument</t>
  </si>
  <si>
    <t>TG I50</t>
  </si>
  <si>
    <t>TG I52</t>
  </si>
  <si>
    <t>TG I53</t>
  </si>
  <si>
    <t>TG I58 Helix (TG)</t>
  </si>
  <si>
    <t>TG I56</t>
  </si>
  <si>
    <t>TG I57</t>
  </si>
  <si>
    <t>Small diaphragm cardioid electret condenser instrument microphone for acoustic instruments, drums and percussion</t>
  </si>
  <si>
    <t>Measurement Microphone</t>
  </si>
  <si>
    <t>MM 1</t>
  </si>
  <si>
    <t xml:space="preserve">Electret condenser, omnidirectional measurement microphone with linear frequency response. </t>
  </si>
  <si>
    <t>Microphone Accessories</t>
  </si>
  <si>
    <t>MA-PVA (TG)</t>
  </si>
  <si>
    <t>Phantom power adaptor with mini-XLR 4 pin, TG</t>
  </si>
  <si>
    <t>BS  86</t>
  </si>
  <si>
    <t>EA  19/25</t>
  </si>
  <si>
    <t>EA  37</t>
  </si>
  <si>
    <t>EA  86</t>
  </si>
  <si>
    <t>EA  90</t>
  </si>
  <si>
    <t>MAV 800</t>
  </si>
  <si>
    <t>MKV   5</t>
  </si>
  <si>
    <t>MKV   6</t>
  </si>
  <si>
    <t>MKV   7</t>
  </si>
  <si>
    <t>MKV   8</t>
  </si>
  <si>
    <t>MKV   9</t>
  </si>
  <si>
    <t>MKV  11</t>
  </si>
  <si>
    <t>MKV  34 Black</t>
  </si>
  <si>
    <t>MKV 58 Black</t>
  </si>
  <si>
    <t>MKV 58 Tan</t>
  </si>
  <si>
    <t>MKV  55 SC</t>
  </si>
  <si>
    <t>MKV 55 Black</t>
  </si>
  <si>
    <t>MKV  87</t>
  </si>
  <si>
    <t>MKV  99</t>
  </si>
  <si>
    <t>MZA 717</t>
  </si>
  <si>
    <t>MZA 718</t>
  </si>
  <si>
    <t>NR. 215 5/8" A- 3/8"I 1/2"</t>
  </si>
  <si>
    <t>NR. 216 3/8" A- 5/8"I</t>
  </si>
  <si>
    <t>NR. 217 5/8" A - 3/8"I</t>
  </si>
  <si>
    <t>MA-C H56 (TG)</t>
  </si>
  <si>
    <t>MA-C H56 Tan (TG)</t>
  </si>
  <si>
    <t>MVK  72-K 3</t>
  </si>
  <si>
    <t>MVK  82-K 3</t>
  </si>
  <si>
    <t>MVK  82-N(CM)</t>
  </si>
  <si>
    <t>MVK  82-N(CM) 0.5 m</t>
  </si>
  <si>
    <t>MVK 86-K3</t>
  </si>
  <si>
    <t>MVK 87-K3</t>
  </si>
  <si>
    <t>Microphone Cables</t>
  </si>
  <si>
    <t>3/8" Clip for hanging mounted mics</t>
  </si>
  <si>
    <t>Microphone clamp for TG L58c, black</t>
  </si>
  <si>
    <t>Microphone clamp for TG L58c tan, beige</t>
  </si>
  <si>
    <t xml:space="preserve">Threaded adapter, 5/8" outer and 3/8" / 1/2" inner 
diameter    </t>
  </si>
  <si>
    <t xml:space="preserve">Threaded adapter, 3/8" outer and 5/8" inner diameter    </t>
  </si>
  <si>
    <t xml:space="preserve">Threaded adapter, 5/8" outer and 3/8" inner diameter    </t>
  </si>
  <si>
    <t>Connecting cable for TG H56 (TG), black, 1.2 m
with 4-pin mini XLR connector and special connector for TG H56</t>
  </si>
  <si>
    <t>Connecting cable for TG H56 tan (TG), beige, 1.2m with 4-pin mini XLR connector and special connector for TG H56 tan</t>
  </si>
  <si>
    <t>1" cable for MCE72/82 and EMX72 CAM with 5-pin
XLR female and stereo mini-jack</t>
  </si>
  <si>
    <t>8' cable for MCE72/82 and EMX72 CAM with 5-pin 
XLR female and stereo mini-jack</t>
  </si>
  <si>
    <t>1' cable for MCE86 SII and EMX86 CAM with 3-pin 
XLR female and stereo mini-jack</t>
  </si>
  <si>
    <t>Closed Classic studio headphone w/single sided coiled cable, 80 Ω, Grey Velour Ear Pads</t>
  </si>
  <si>
    <t>Closed Classic studio headphone w/single sided coiled cable, 250 Ω, Grey Velour Ear Pads</t>
  </si>
  <si>
    <t>Neckworn Set
UHF diversity system, with 9,5" TG 500 single receiver,belt pack transmitter and TG H34 headset (cardioid), pilot tone, scan function, incl. power supply, microphone clamp and batteries</t>
  </si>
  <si>
    <t>Wireless System Accessories</t>
  </si>
  <si>
    <t>TG Series Vocal</t>
  </si>
  <si>
    <t>Speaker Phone</t>
  </si>
  <si>
    <t>Phonum</t>
  </si>
  <si>
    <t xml:space="preserve">Bluetooth speaker phone designed for easy communication in huddle room environments. Includes Voice Compass technology that pinpoints audio source and eliminates background noise, 360° sound diffusing plate, touch panel, Bluetooth and USB connection, and high quality speaker. 
10 hour battery life. </t>
  </si>
  <si>
    <t xml:space="preserve">Double ribbon, figure 8 polar pattern microphone for recording instruments. Can be used as overheads, and for ambience in a studio setting.  </t>
  </si>
  <si>
    <t>Article No.</t>
  </si>
  <si>
    <t>Model</t>
  </si>
  <si>
    <t>Gross Weight
Pounds</t>
  </si>
  <si>
    <t>EAN Code</t>
  </si>
  <si>
    <t>Master Carton Quantities</t>
  </si>
  <si>
    <t>Master Carton Weight</t>
  </si>
  <si>
    <t>Dimensions (Inches)
(LxWxH)</t>
  </si>
  <si>
    <t>TG V35 s</t>
  </si>
  <si>
    <t>9.25x5.59x2.95</t>
  </si>
  <si>
    <t>TG V50 s</t>
  </si>
  <si>
    <t>TG V70 s</t>
  </si>
  <si>
    <t>11.22x4.33x3.14</t>
  </si>
  <si>
    <t>TG H34 (TG)</t>
  </si>
  <si>
    <t>TG H54 ( TG)</t>
  </si>
  <si>
    <t>10.28x6.89x3.03</t>
  </si>
  <si>
    <t>TG H54 tan (TG)</t>
  </si>
  <si>
    <t>TG H56 (TG)</t>
  </si>
  <si>
    <t>8.07x6.30x1.18</t>
  </si>
  <si>
    <t>TG H56 tan (TG)</t>
  </si>
  <si>
    <t>TG H74 (TG)</t>
  </si>
  <si>
    <t>TG H74 tan (TG)</t>
  </si>
  <si>
    <t>TG L58 (TG)</t>
  </si>
  <si>
    <t>TG L58 tan (TG)</t>
  </si>
  <si>
    <t>21.65x1.97x1.77</t>
  </si>
  <si>
    <t>26.18x2.95x2.16</t>
  </si>
  <si>
    <t>Classis GM 305</t>
  </si>
  <si>
    <t>33.86x2.95x2.16</t>
  </si>
  <si>
    <t>26.18x2.87x2.16</t>
  </si>
  <si>
    <t>33.86x2.95x2.17</t>
  </si>
  <si>
    <t>6.77x3.74x2.91</t>
  </si>
  <si>
    <t>7.01x3.74x2.76</t>
  </si>
  <si>
    <t>7.01x3.54x2.76</t>
  </si>
  <si>
    <t>7.01x3.74x2.56</t>
  </si>
  <si>
    <t>6.85x3.70x2.52</t>
  </si>
  <si>
    <t>6.77x3.62x2.76</t>
  </si>
  <si>
    <t>7.09x3.93x2.76</t>
  </si>
  <si>
    <t>6.81x3.74x2.56</t>
  </si>
  <si>
    <t>MTS   67/3</t>
  </si>
  <si>
    <t>22.44x8.66x7.28</t>
  </si>
  <si>
    <t>13.98x5.12x2.56</t>
  </si>
  <si>
    <t>13.90x5x2.37</t>
  </si>
  <si>
    <t>11.81x1.77x1.57</t>
  </si>
  <si>
    <t>10.24x5.71x.98</t>
  </si>
  <si>
    <t>7.01x7.01x2.95</t>
  </si>
  <si>
    <t>GMS 32</t>
  </si>
  <si>
    <t>12.60x5.71x2.56</t>
  </si>
  <si>
    <t>GMS 32 W</t>
  </si>
  <si>
    <t>GMS 52</t>
  </si>
  <si>
    <t>GMS 52 W</t>
  </si>
  <si>
    <t>ZSH   20</t>
  </si>
  <si>
    <t>5.71x3.54x2.16</t>
  </si>
  <si>
    <t>ZSH 210</t>
  </si>
  <si>
    <t>13.58x4.53x1.378</t>
  </si>
  <si>
    <t>5.51x5.91x2.36</t>
  </si>
  <si>
    <t>.11x.07x.07</t>
  </si>
  <si>
    <t>A 2 (US)    110-120 V</t>
  </si>
  <si>
    <t>16.97x11.26x4.06</t>
  </si>
  <si>
    <t>A 20</t>
  </si>
  <si>
    <t>12.6x10.79x3.7</t>
  </si>
  <si>
    <t>MMX 300 (2. Generation)</t>
  </si>
  <si>
    <t>11.22x8.46x5.91</t>
  </si>
  <si>
    <t>DT 100           16 Ω/black</t>
  </si>
  <si>
    <t>8.66x7.95x3.82</t>
  </si>
  <si>
    <t>DT 100         400 Ω/black</t>
  </si>
  <si>
    <t>DT 250           80 Ω</t>
  </si>
  <si>
    <t>9.06x8.66x4.72</t>
  </si>
  <si>
    <t>DT 250         250 Ω</t>
  </si>
  <si>
    <t>DT 1770 Pro     250 Ω</t>
  </si>
  <si>
    <t>5.91x8.46x11.22</t>
  </si>
  <si>
    <t>DT 770 PRO      80 Ω</t>
  </si>
  <si>
    <t>9.06x8.66x4.49</t>
  </si>
  <si>
    <t>DT 770 PRO     250 Ω</t>
  </si>
  <si>
    <t>DT 1350      80 Ω</t>
  </si>
  <si>
    <t>8.07x8.53x2.22</t>
  </si>
  <si>
    <t>DT 108         200/ 50/black</t>
  </si>
  <si>
    <t>DT 108         200/400/black</t>
  </si>
  <si>
    <t>DT 109         200/ 50/black</t>
  </si>
  <si>
    <t>DT 109         200/400/black</t>
  </si>
  <si>
    <t>7.48x4.72x.79</t>
  </si>
  <si>
    <t>K 109.00 - 3.0 m</t>
  </si>
  <si>
    <t>7.28x4.72x.87</t>
  </si>
  <si>
    <t>K 109.48 - 3.0 m</t>
  </si>
  <si>
    <t>7.09x4.72x1.73</t>
  </si>
  <si>
    <t>DT 280 MK II   200/ 80 Ω</t>
  </si>
  <si>
    <t>DT 280 MK II   200/250 Ω</t>
  </si>
  <si>
    <t>DT 287 PV MK II  250 Ω</t>
  </si>
  <si>
    <t>DT 287 V.11 MK II    80 Ω</t>
  </si>
  <si>
    <t>DT 290 MK II     200/250 Ω</t>
  </si>
  <si>
    <t>DT 290 MK II     200/80 Ω</t>
  </si>
  <si>
    <t>DT 291 PV MK II   250 Ω</t>
  </si>
  <si>
    <t>DT 297 PV MK II   250 Ω</t>
  </si>
  <si>
    <t>DT 297 PV MK II  80 Ω</t>
  </si>
  <si>
    <t>DT 297 V.11 MK II    80 Ω</t>
  </si>
  <si>
    <t>K 190.26 - 1.5 m</t>
  </si>
  <si>
    <t>K 190.28 - 1.5 m</t>
  </si>
  <si>
    <t>7.09x4.72x.91</t>
  </si>
  <si>
    <t>K 190.39 - 1.5 m</t>
  </si>
  <si>
    <t>K 190.40 - 3.0 m</t>
  </si>
  <si>
    <t>9.84x5.51x1.57</t>
  </si>
  <si>
    <t>7.48x4.72x1.18</t>
  </si>
  <si>
    <t>DT 790.00   200/80 Ω</t>
  </si>
  <si>
    <t>7.64x7.09x4.33</t>
  </si>
  <si>
    <t>DT 790.28   200/80 Ω</t>
  </si>
  <si>
    <t>DT 797 PV   250 Ω</t>
  </si>
  <si>
    <t>n.a.</t>
  </si>
  <si>
    <t>TG 500B   518-548MHz</t>
  </si>
  <si>
    <t>TG 500H-C    518-548MHz</t>
  </si>
  <si>
    <t>TG 500H-D   518-548MHz</t>
  </si>
  <si>
    <t>TG 500SR   518-548MHz</t>
  </si>
  <si>
    <t>TG 510       518-548 MHz</t>
  </si>
  <si>
    <t>TG 534       518-548 MHz</t>
  </si>
  <si>
    <t>TG 550       518-548 MHz</t>
  </si>
  <si>
    <t>TG 556       518-548 MHz</t>
  </si>
  <si>
    <t>TG 558       518-548 MHz</t>
  </si>
  <si>
    <t>MS 50</t>
  </si>
  <si>
    <t>14.56x5.31x4.72</t>
  </si>
  <si>
    <t>10.63x9.45x4.92</t>
  </si>
  <si>
    <t>6.54x3.93x.98</t>
  </si>
  <si>
    <t>5.51x2.56x2.36</t>
  </si>
  <si>
    <t>TG 1000 Beltpack Transmitter, Region B</t>
  </si>
  <si>
    <t>23.03x12.40x5.12</t>
  </si>
  <si>
    <t>TG 1000 Handheld Transmitter, Region B</t>
  </si>
  <si>
    <t>13.98x5.59x2.56</t>
  </si>
  <si>
    <t>6.69x7.09x2.36</t>
  </si>
  <si>
    <t>12.20x12.20x1.97</t>
  </si>
  <si>
    <t>12.80x12.80x1.96</t>
  </si>
  <si>
    <t>10.83x18.86x1.18</t>
  </si>
  <si>
    <t>WA-AMP2  470-1000 MHz</t>
  </si>
  <si>
    <t>6.81x3.74x2.36</t>
  </si>
  <si>
    <t>WA-ATDA 470-1000 MHz</t>
  </si>
  <si>
    <t>13.19x11.42x1.18</t>
  </si>
  <si>
    <t>11.04x7.68x2.95</t>
  </si>
  <si>
    <t>6.54x3.93x1.06</t>
  </si>
  <si>
    <t>6.69x3.93x.79</t>
  </si>
  <si>
    <t>WA-MS             TG 1000 Marker Set</t>
  </si>
  <si>
    <t>WA-ZAPD1     470-790 MHz     50 Ω</t>
  </si>
  <si>
    <t>3.93x1.97x.79</t>
  </si>
  <si>
    <t>24.12x12.99x5.91</t>
  </si>
  <si>
    <t>8.26x6.5x3.54</t>
  </si>
  <si>
    <t>14.17x5.12x2.56</t>
  </si>
  <si>
    <t>7.48x7.48x1.77</t>
  </si>
  <si>
    <t>11.04x11.04x3.15</t>
  </si>
  <si>
    <t>8.26x8.26x1.77</t>
  </si>
  <si>
    <t>6.69x6.69x1.18</t>
  </si>
  <si>
    <t>9.06x9.06x2.76</t>
  </si>
  <si>
    <t>1.97x1.18x1.18</t>
  </si>
  <si>
    <t>23.62x12.80x5.51</t>
  </si>
  <si>
    <t>22.83x18.90x11.41</t>
  </si>
  <si>
    <t>8.86x5.12x2.76</t>
  </si>
  <si>
    <t>24.21x21.85x9.06</t>
  </si>
  <si>
    <t>21.06x15.94x6.50</t>
  </si>
  <si>
    <t>17.72x7.48x5.51</t>
  </si>
  <si>
    <t>MCS-D 3121</t>
  </si>
  <si>
    <t>MCS-D 3141</t>
  </si>
  <si>
    <t>MCS-D 3141 H</t>
  </si>
  <si>
    <t>MCS-D 3143</t>
  </si>
  <si>
    <t>MCS-D 3143 H</t>
  </si>
  <si>
    <t>MCS-D 3171</t>
  </si>
  <si>
    <t>9.84x5.71x1.97</t>
  </si>
  <si>
    <t>21.85x17.91x8.46</t>
  </si>
  <si>
    <t>4.72x2.56x1.57</t>
  </si>
  <si>
    <t>5.12x3.15x1.57</t>
  </si>
  <si>
    <t>5.91x2.76x1.57</t>
  </si>
  <si>
    <t>22.05x3.93x1.18</t>
  </si>
  <si>
    <t>8.07x4.92x.51</t>
  </si>
  <si>
    <t>26.18x2.95x2.36</t>
  </si>
  <si>
    <t>8.86x5.51x.79</t>
  </si>
  <si>
    <t>10.04x5.91x1.18</t>
  </si>
  <si>
    <t>17.72x8.66x1.57</t>
  </si>
  <si>
    <t>3.39x2.13x.04</t>
  </si>
  <si>
    <t>9.44x4.72x10.63</t>
  </si>
  <si>
    <t>23.03x12.40x4.92</t>
  </si>
  <si>
    <t>118.11x37.80x32.28</t>
  </si>
  <si>
    <t>12.80x6.30x2.80</t>
  </si>
  <si>
    <t>Quinta voting software licence</t>
  </si>
  <si>
    <t>21.65x1.96x1.77</t>
  </si>
  <si>
    <t>26.18x2.95x2.17</t>
  </si>
  <si>
    <t>8.86x4.92x2.95</t>
  </si>
  <si>
    <t>Quinta  CM 2 T</t>
  </si>
  <si>
    <t>20.87x12.20x3.93</t>
  </si>
  <si>
    <t>29.72x14.57x18.9</t>
  </si>
  <si>
    <t>29.72x14.57x30.51</t>
  </si>
  <si>
    <t>29.72x14.57x1.18</t>
  </si>
  <si>
    <t>29.92x14.57x2.64</t>
  </si>
  <si>
    <t>1.69x3.39</t>
  </si>
  <si>
    <t>5.913.35x2.17</t>
  </si>
  <si>
    <t>4.92x4.53x2.95</t>
  </si>
  <si>
    <t>varies upon length</t>
  </si>
  <si>
    <t>14.96x14.96x3.15</t>
  </si>
  <si>
    <t>15.75x15.75x5.51</t>
  </si>
  <si>
    <t>5.51x3.34x.79</t>
  </si>
  <si>
    <t>20.47x3.54x2.76</t>
  </si>
  <si>
    <t>5.31x4.33x1.77</t>
  </si>
  <si>
    <t>DT   1</t>
  </si>
  <si>
    <t>5.91x4.33x.39</t>
  </si>
  <si>
    <t>11.04x4.72x.79</t>
  </si>
  <si>
    <t>9.84x5.31x2.36</t>
  </si>
  <si>
    <t>SIS  121</t>
  </si>
  <si>
    <t>24.02x21.85x9.06</t>
  </si>
  <si>
    <t>SIS  122</t>
  </si>
  <si>
    <t>21.06x15.94x6.49</t>
  </si>
  <si>
    <t>10.04x7.87x1.18</t>
  </si>
  <si>
    <t>9.84x8.27x1.57</t>
  </si>
  <si>
    <t>8.66x7.09x1.57</t>
  </si>
  <si>
    <t>steno-s 4 Conference USB-dongle</t>
  </si>
  <si>
    <t>7.77x5.47x.59</t>
  </si>
  <si>
    <t>steno-s 4 Court USB dongle</t>
  </si>
  <si>
    <t>7.45x5.51x.59</t>
  </si>
  <si>
    <t>CORETIS</t>
  </si>
  <si>
    <t>24.41x12.99x5.71</t>
  </si>
  <si>
    <t>7.87x3.54x0.59</t>
  </si>
  <si>
    <t>Synexis TH 2</t>
  </si>
  <si>
    <t>11.04x2.36x2.17</t>
  </si>
  <si>
    <t>Synexis TP 2</t>
  </si>
  <si>
    <t>6.30x5.98x1.77</t>
  </si>
  <si>
    <t>3.93x2.95x1.18</t>
  </si>
  <si>
    <t>12.01x14.17x3.93</t>
  </si>
  <si>
    <t>ZUV   85</t>
  </si>
  <si>
    <t>5.91x3.54x1.18</t>
  </si>
  <si>
    <t>Synexis RP 2</t>
  </si>
  <si>
    <t xml:space="preserve">DT   2          </t>
  </si>
  <si>
    <t>11.04x4.72x.59</t>
  </si>
  <si>
    <t xml:space="preserve">DT   3          </t>
  </si>
  <si>
    <t>9.84x4.72x1.97</t>
  </si>
  <si>
    <t>8.66x3.93x.07</t>
  </si>
  <si>
    <t>Synexis C  8</t>
  </si>
  <si>
    <t>21.65x12.20x9.06</t>
  </si>
  <si>
    <t>Synexis C 10</t>
  </si>
  <si>
    <t>Synexis C 30</t>
  </si>
  <si>
    <t>24.02x8.46x20.87</t>
  </si>
  <si>
    <t>21.56x18.50x3.54</t>
  </si>
  <si>
    <t>19.29x10.23x2.56</t>
  </si>
  <si>
    <t>4.13x3x1</t>
  </si>
  <si>
    <t>TG H54c - Black</t>
  </si>
  <si>
    <t>TG H54c - Tan</t>
  </si>
  <si>
    <t>TG H56c - Black</t>
  </si>
  <si>
    <t>TG H56c - Tan</t>
  </si>
  <si>
    <t>TG H74C- Black</t>
  </si>
  <si>
    <t>TG H74C- Tan</t>
  </si>
  <si>
    <t>FOX USB Mic</t>
  </si>
  <si>
    <t>14.25x3.5x12</t>
  </si>
  <si>
    <t>15.55x15.35x4.72</t>
  </si>
  <si>
    <t>18.90x17.32x5.12</t>
  </si>
  <si>
    <t>4.72x1.97x1.57</t>
  </si>
  <si>
    <t>.71x2.76x4.33</t>
  </si>
  <si>
    <t>9.84x5.51x2.16</t>
  </si>
  <si>
    <t>11.02x4.72x1.97</t>
  </si>
  <si>
    <t>2.36x1.57x.59</t>
  </si>
  <si>
    <t>11.0x4.72x1.97</t>
  </si>
  <si>
    <t>2.36x1.57x.79</t>
  </si>
  <si>
    <t>10.24x5.51x1.57</t>
  </si>
  <si>
    <t>10.24x5.51x1.77</t>
  </si>
  <si>
    <t>11.04x4.72x1.77</t>
  </si>
  <si>
    <t>.79x.24x.24</t>
  </si>
  <si>
    <t>6.30x3.93x.26</t>
  </si>
  <si>
    <t>10.24x5.51x1.97</t>
  </si>
  <si>
    <t>39.37x1.57x1.57</t>
  </si>
  <si>
    <t>5.71x3.93x.39</t>
  </si>
  <si>
    <t>7.09x4.72x.75</t>
  </si>
  <si>
    <t>9.84x4.72x1.65</t>
  </si>
  <si>
    <t>9.84x4.72x1.57</t>
  </si>
  <si>
    <t>5.51x3.54x1.18</t>
  </si>
  <si>
    <t>9.84x4.72x1.64</t>
  </si>
  <si>
    <t>13.97x5.59x2.95</t>
  </si>
  <si>
    <t>8.66x2.76x4.92</t>
  </si>
  <si>
    <t>6.69x2.36x2.95</t>
  </si>
  <si>
    <t>13.39x9.84x3.54</t>
  </si>
  <si>
    <t>13.78x2.36x4.92</t>
  </si>
  <si>
    <t>13.39x10.83x3.35</t>
  </si>
  <si>
    <t>8.66x11.22x3.86</t>
  </si>
  <si>
    <t>4.09x1.61x1.61</t>
  </si>
  <si>
    <t>13.98x5.59x2.95</t>
  </si>
  <si>
    <t>7.3x2.1x2.1</t>
  </si>
  <si>
    <t>8.86x4.92x2.76</t>
  </si>
  <si>
    <t>n/a</t>
  </si>
  <si>
    <t>14.17x12x3.35</t>
  </si>
  <si>
    <t>10.63x8.66x1.57</t>
  </si>
  <si>
    <t>10.83x8.46x3.94</t>
  </si>
  <si>
    <t>10.82x8.46x3.94</t>
  </si>
  <si>
    <t>10.71x9.45x4.92</t>
  </si>
  <si>
    <t>TG 1000 Dante Dual Receiver, Region B</t>
  </si>
  <si>
    <t>WA-AS4</t>
  </si>
  <si>
    <t>15.78x6.89x1.65</t>
  </si>
  <si>
    <t xml:space="preserve">4-way wideband antenna splitter for TG 500. </t>
  </si>
  <si>
    <t>Vocal Set
UHF diversity system, with 9,5" TG 500 single receiver and dynamic handheld with TG V50 capsule (cardioid), pilot tone, scan function, incl. power supply, microphone clamp and batteries</t>
  </si>
  <si>
    <t>Vocal Set
UHF diversity system, with 9,5" TG 500 single receiver and handheld with TG V56 condenser capsule (cardioid), pilot tone, scan function, incl. power supply, microphone clamp and batteries</t>
  </si>
  <si>
    <t>Unite RP</t>
  </si>
  <si>
    <t>Unite RP-T</t>
  </si>
  <si>
    <t>Unite TP</t>
  </si>
  <si>
    <t>Unite TH</t>
  </si>
  <si>
    <t>Unite CC-24P</t>
  </si>
  <si>
    <t>Charging &amp; carrying case for up to 24 Unite pocket transmitters/receivers, ethernet port,int. power supply</t>
  </si>
  <si>
    <t>Digital bodypack receiver with OLED-display, stereo mini-jack, USB-C, int. Li-Ion battery. Includes belt clip and strap.</t>
  </si>
  <si>
    <t>Digital bodypack receiver with talkback, OLED-display, int. microphone, stereo mini-jack (headset), USB-C, int. Li-Ion battery. Includes belt clip and strap.</t>
  </si>
  <si>
    <t>Digital bodypack transmitter with OLED-display, int. microphone, mute button, stereo mini-jack (headset), mini-XLR, Bluetooth, line-in mini-jack, USB-C, int. Li-Ion battery. Includes belt clip and strap.</t>
  </si>
  <si>
    <t xml:space="preserve">K 190.39 - 1.5 m </t>
  </si>
  <si>
    <t>1.5m cable for DT180/190/280/290 series with 5-pin XLR male</t>
  </si>
  <si>
    <t>Authorized Warranty and Non Warranty Repair Services:</t>
  </si>
  <si>
    <t xml:space="preserve">UnitedSoundServicesLLC.com </t>
  </si>
  <si>
    <t>info@beyerdynamic-usa.com</t>
  </si>
  <si>
    <t>Professional Pre-made Drum Kit which includes:
1 x TG D71, 2 x TG D57, 2 x TG D58, 
2 x TG I53, all clamps, kick drum mic stand, and carry bag with room for additional mics
All microphone clamps</t>
  </si>
  <si>
    <t>Closed headphone for studio, broadcast, and portable applications with single sided (left or right) detachable coiled cable, 34 Ω, Black.</t>
  </si>
  <si>
    <t>TG L58 Black</t>
  </si>
  <si>
    <t xml:space="preserve">TG Wireless Microhpone Systems </t>
  </si>
  <si>
    <t>TG 1000 Dante Digital Wireless System</t>
  </si>
  <si>
    <t>TG 500 Wireless System</t>
  </si>
  <si>
    <t>Speakerphone</t>
  </si>
  <si>
    <t>TG Series</t>
  </si>
  <si>
    <t>USB / Ribbon / M Series</t>
  </si>
  <si>
    <t>Unite AP4</t>
  </si>
  <si>
    <t>Unite</t>
  </si>
  <si>
    <t>Unite Accessories</t>
  </si>
  <si>
    <t>TG H56</t>
  </si>
  <si>
    <t>DT 287 Unite</t>
  </si>
  <si>
    <t xml:space="preserve">Single-ear headset, with condenser microphone (cardioid) for direct powered and MA-PVA, incl. wind shield. </t>
  </si>
  <si>
    <t>K 109.25</t>
  </si>
  <si>
    <t>Connecting cable for DT 109 series and DT 287 Unite with 4-pin mini-jack (CTIA pinout)</t>
  </si>
  <si>
    <t>Single-ear headphone, 32 Ω, with 0.9m (3 ft) cable and gold 3.5 mm mini stereo jack.</t>
  </si>
  <si>
    <t>DT 2    2 x 32 Ω</t>
  </si>
  <si>
    <t>Headphones, 2 x 32 Ω, with 0.8 m (2.6 ft), stereo mini-jack, for tour guide systems</t>
  </si>
  <si>
    <t>DT 3    2 x 32 Ω</t>
  </si>
  <si>
    <t>Neckworn headphones, 2 x 32 Ω, with 0.8m (2.6 ft) cable, stereo mini-jack for tour guide systems</t>
  </si>
  <si>
    <t>DT 4</t>
  </si>
  <si>
    <t>In-ear headphone, 32 Ω, with 0.9 (3 ft) and 3.5 mm mini stereo jack.</t>
  </si>
  <si>
    <t>Unite CF-12P</t>
  </si>
  <si>
    <t>Unite CDD-8P</t>
  </si>
  <si>
    <t>Unite CDS-4P</t>
  </si>
  <si>
    <t>Professional 24 bit/96 kHz large diaphragm condenser studio USB microphone. Built-in headphone monitoring output with zero latency monitoring and volume and mix controls. Mute button. Low/High gain switch. Includes windscreen, desktop stand, mounting adapter, and orange textile USB cable.</t>
  </si>
  <si>
    <t>TG 1000 and TG 500 Wireless Microphone Systems</t>
  </si>
  <si>
    <t>Creator Bundles</t>
  </si>
  <si>
    <t>Creator 24</t>
  </si>
  <si>
    <t>Creator Pro</t>
  </si>
  <si>
    <t>Professional Headphones</t>
  </si>
  <si>
    <t xml:space="preserve">MMX 300 Generation 2
</t>
  </si>
  <si>
    <t>TG H57 Tan</t>
  </si>
  <si>
    <t>Tan earhook condenser microphone (omni-directional) for presenters and moderators</t>
  </si>
  <si>
    <t>Cardioid condenser clip-on instrument mic</t>
  </si>
  <si>
    <t>Digital Wireless Communication System</t>
  </si>
  <si>
    <t>2019 US Dealer Price List</t>
  </si>
  <si>
    <t>Digital handheld transmitter with elecret condenser capsule, OLED-display, mute button, bluetooth, USB-C, int. Li-Ion battery. Available July 2019.</t>
  </si>
  <si>
    <t>Digital 4 channel access point transceiver, North  America version, with integrated antennas, ethernet port, USB-C, Dante interface (PoE), 4 analog in- and outputs, integrated wall and stand mount, incl. power supply. Broadcast available June 2019 / Duplex available September 2019</t>
  </si>
  <si>
    <t>Table top charging unit. Available September 2019.</t>
  </si>
  <si>
    <t>Communication Products</t>
  </si>
  <si>
    <t>Unite CC-36P</t>
  </si>
  <si>
    <t>Charging &amp; carrying case for up to 36 Unite pocket transmitters/receivers, ethernet port,int. power supply. Available July 2019.</t>
  </si>
  <si>
    <t>19" Rack Charger for up to 12 Unite pocket trasmitters/receivers</t>
  </si>
  <si>
    <t>USB Charging Cable</t>
  </si>
  <si>
    <t>USB-A to USB-C charging cable for individual Unite pocket transmitters/receivers. Also compatiable with Amiron Wireless, Aventho Wireless, and Lagoon ANC.</t>
  </si>
  <si>
    <t>Unite CC Bag</t>
  </si>
  <si>
    <t>Accessories bag for Unite CC charging &amp; carrying cases; storage for cables, headphones, and other accessories.</t>
  </si>
  <si>
    <t>Unite CR-12P</t>
  </si>
  <si>
    <t>HSP 321</t>
  </si>
  <si>
    <t>Single-ear headset, with electret condenser microphone, pivoting mic boom, 0.9m cable with 3.5mm mini jack (4-pin)</t>
  </si>
  <si>
    <t>Classis GM 301</t>
  </si>
  <si>
    <t>Miniature condenser gooseneck mic (supercardioid), black, 4-pin mini-XLR connector with TG pin out, for operation with Unite/TG 500/ TG 1000 pocket transmitters, windscreen WS 300 B included. Available July 2019</t>
  </si>
  <si>
    <t xml:space="preserve">Entry level Dynamic Super Cardioid Vocal 
Microphone w/Switch. </t>
  </si>
  <si>
    <t>6.5x6x4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</si>
</sst>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[$$-409]#,##0.00"/>
  </numFmts>
  <fonts count="4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strike/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5B16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4" fillId="0" borderId="0"/>
    <xf numFmtId="0" fontId="1" fillId="0" borderId="0"/>
  </cellStyleXfs>
  <cellXfs count="367">
    <xf numFmtId="0" fontId="0" fillId="0" borderId="0" xfId="0"/>
    <xf numFmtId="0" fontId="0" fillId="0" borderId="0" xfId="0" applyBorder="1"/>
    <xf numFmtId="3" fontId="4" fillId="0" borderId="0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0" xfId="0" applyFont="1" applyFill="1"/>
    <xf numFmtId="0" fontId="1" fillId="0" borderId="0" xfId="0" applyFont="1"/>
    <xf numFmtId="0" fontId="12" fillId="0" borderId="0" xfId="0" applyFont="1"/>
    <xf numFmtId="0" fontId="5" fillId="0" borderId="0" xfId="0" applyFont="1" applyFill="1"/>
    <xf numFmtId="0" fontId="0" fillId="0" borderId="0" xfId="0" applyFill="1"/>
    <xf numFmtId="0" fontId="5" fillId="0" borderId="0" xfId="0" applyFont="1"/>
    <xf numFmtId="0" fontId="11" fillId="0" borderId="0" xfId="0" applyFont="1"/>
    <xf numFmtId="0" fontId="8" fillId="0" borderId="0" xfId="0" applyFont="1" applyFill="1"/>
    <xf numFmtId="0" fontId="8" fillId="0" borderId="0" xfId="0" applyFont="1"/>
    <xf numFmtId="0" fontId="7" fillId="0" borderId="0" xfId="0" applyFont="1" applyFill="1"/>
    <xf numFmtId="0" fontId="7" fillId="0" borderId="0" xfId="0" applyFont="1"/>
    <xf numFmtId="0" fontId="2" fillId="0" borderId="0" xfId="0" applyFont="1"/>
    <xf numFmtId="0" fontId="12" fillId="0" borderId="0" xfId="0" applyFont="1" applyFill="1"/>
    <xf numFmtId="0" fontId="19" fillId="0" borderId="0" xfId="0" applyFont="1" applyFill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10" fillId="0" borderId="0" xfId="0" applyFont="1"/>
    <xf numFmtId="0" fontId="10" fillId="0" borderId="0" xfId="0" applyFont="1" applyFill="1"/>
    <xf numFmtId="0" fontId="17" fillId="0" borderId="0" xfId="0" applyFont="1" applyFill="1"/>
    <xf numFmtId="0" fontId="15" fillId="0" borderId="0" xfId="0" applyFont="1" applyAlignment="1"/>
    <xf numFmtId="0" fontId="10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>
      <alignment horizontal="left" vertical="top" indent="2"/>
    </xf>
    <xf numFmtId="0" fontId="2" fillId="0" borderId="0" xfId="0" applyNumberFormat="1" applyFont="1" applyFill="1" applyBorder="1" applyAlignment="1">
      <alignment vertical="top"/>
    </xf>
    <xf numFmtId="0" fontId="12" fillId="0" borderId="0" xfId="0" applyFont="1" applyBorder="1"/>
    <xf numFmtId="3" fontId="4" fillId="0" borderId="2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1" fillId="0" borderId="0" xfId="1" applyFont="1" applyAlignment="1" applyProtection="1"/>
    <xf numFmtId="164" fontId="16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 applyFill="1"/>
    <xf numFmtId="0" fontId="0" fillId="0" borderId="2" xfId="0" applyBorder="1" applyAlignment="1">
      <alignment vertical="center"/>
    </xf>
    <xf numFmtId="0" fontId="3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2" xfId="0" applyFont="1" applyFill="1" applyBorder="1" applyAlignment="1" applyProtection="1">
      <alignment vertical="top"/>
      <protection locked="0"/>
    </xf>
    <xf numFmtId="49" fontId="3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0" fontId="4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Border="1" applyAlignment="1">
      <alignment vertical="center"/>
    </xf>
    <xf numFmtId="166" fontId="37" fillId="0" borderId="1" xfId="0" applyNumberFormat="1" applyFont="1" applyBorder="1" applyAlignment="1">
      <alignment horizontal="center" vertical="top"/>
    </xf>
    <xf numFmtId="0" fontId="35" fillId="0" borderId="0" xfId="0" applyFont="1" applyAlignment="1">
      <alignment vertical="center"/>
    </xf>
    <xf numFmtId="4" fontId="38" fillId="0" borderId="0" xfId="0" applyNumberFormat="1" applyFont="1" applyAlignment="1">
      <alignment vertical="top"/>
    </xf>
    <xf numFmtId="4" fontId="39" fillId="0" borderId="0" xfId="0" applyNumberFormat="1" applyFont="1" applyAlignment="1">
      <alignment horizontal="center" vertical="top"/>
    </xf>
    <xf numFmtId="0" fontId="35" fillId="0" borderId="0" xfId="0" applyFont="1" applyAlignment="1">
      <alignment horizontal="center" vertical="center"/>
    </xf>
    <xf numFmtId="166" fontId="37" fillId="0" borderId="1" xfId="0" applyNumberFormat="1" applyFont="1" applyFill="1" applyBorder="1" applyAlignment="1">
      <alignment horizontal="center" vertical="top"/>
    </xf>
    <xf numFmtId="0" fontId="36" fillId="0" borderId="1" xfId="0" applyFont="1" applyBorder="1" applyAlignment="1">
      <alignment vertical="top"/>
    </xf>
    <xf numFmtId="0" fontId="36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3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37" fillId="0" borderId="1" xfId="0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center" wrapText="1"/>
    </xf>
    <xf numFmtId="165" fontId="37" fillId="0" borderId="1" xfId="0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 wrapText="1"/>
    </xf>
    <xf numFmtId="1" fontId="21" fillId="0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1" fontId="28" fillId="0" borderId="0" xfId="0" applyNumberFormat="1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 applyProtection="1">
      <alignment horizontal="left" vertical="top"/>
      <protection locked="0"/>
    </xf>
    <xf numFmtId="1" fontId="4" fillId="0" borderId="1" xfId="0" applyNumberFormat="1" applyFont="1" applyFill="1" applyBorder="1" applyAlignment="1">
      <alignment horizontal="left" vertical="top"/>
    </xf>
    <xf numFmtId="1" fontId="4" fillId="0" borderId="2" xfId="0" applyNumberFormat="1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NumberFormat="1" applyFont="1" applyFill="1" applyBorder="1" applyAlignment="1" applyProtection="1">
      <alignment horizontal="left" vertical="top"/>
      <protection locked="0"/>
    </xf>
    <xf numFmtId="1" fontId="4" fillId="0" borderId="1" xfId="0" applyNumberFormat="1" applyFont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" fontId="26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/>
    </xf>
    <xf numFmtId="0" fontId="2" fillId="0" borderId="1" xfId="6" applyFont="1" applyBorder="1" applyAlignment="1">
      <alignment vertical="top"/>
    </xf>
    <xf numFmtId="0" fontId="40" fillId="0" borderId="0" xfId="0" applyFont="1" applyAlignment="1">
      <alignment horizontal="center" vertical="top"/>
    </xf>
    <xf numFmtId="1" fontId="21" fillId="0" borderId="0" xfId="0" applyNumberFormat="1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/>
    </xf>
    <xf numFmtId="165" fontId="37" fillId="0" borderId="2" xfId="0" applyNumberFormat="1" applyFont="1" applyBorder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65" fontId="37" fillId="0" borderId="0" xfId="0" applyNumberFormat="1" applyFont="1" applyBorder="1" applyAlignment="1">
      <alignment horizontal="center" vertical="top"/>
    </xf>
    <xf numFmtId="0" fontId="37" fillId="0" borderId="1" xfId="0" applyFont="1" applyFill="1" applyBorder="1" applyAlignment="1">
      <alignment horizontal="left" vertical="top"/>
    </xf>
    <xf numFmtId="2" fontId="4" fillId="0" borderId="2" xfId="0" applyNumberFormat="1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/>
    </xf>
    <xf numFmtId="0" fontId="20" fillId="0" borderId="3" xfId="0" applyFont="1" applyFill="1" applyBorder="1"/>
    <xf numFmtId="0" fontId="8" fillId="0" borderId="3" xfId="0" applyFont="1" applyFill="1" applyBorder="1"/>
    <xf numFmtId="0" fontId="8" fillId="0" borderId="3" xfId="0" applyFont="1" applyBorder="1"/>
    <xf numFmtId="0" fontId="20" fillId="0" borderId="3" xfId="0" applyFont="1" applyBorder="1"/>
    <xf numFmtId="0" fontId="20" fillId="0" borderId="0" xfId="1" applyFont="1" applyAlignment="1" applyProtection="1"/>
    <xf numFmtId="164" fontId="16" fillId="0" borderId="3" xfId="0" applyNumberFormat="1" applyFont="1" applyBorder="1" applyAlignment="1">
      <alignment horizontal="center"/>
    </xf>
    <xf numFmtId="0" fontId="30" fillId="0" borderId="0" xfId="0" applyFont="1" applyFill="1"/>
    <xf numFmtId="0" fontId="30" fillId="0" borderId="0" xfId="0" applyFont="1"/>
    <xf numFmtId="0" fontId="1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top"/>
    </xf>
    <xf numFmtId="0" fontId="0" fillId="0" borderId="0" xfId="0" applyAlignment="1"/>
    <xf numFmtId="0" fontId="10" fillId="0" borderId="0" xfId="0" applyFont="1" applyFill="1" applyBorder="1" applyAlignment="1">
      <alignment horizontal="center" vertical="top" wrapText="1"/>
    </xf>
    <xf numFmtId="0" fontId="4" fillId="0" borderId="0" xfId="0" quotePrefix="1" applyFont="1" applyAlignment="1">
      <alignment horizontal="center" vertical="center"/>
    </xf>
    <xf numFmtId="0" fontId="12" fillId="0" borderId="0" xfId="0" applyFont="1" applyAlignment="1">
      <alignment vertical="center"/>
    </xf>
    <xf numFmtId="16" fontId="4" fillId="0" borderId="0" xfId="0" quotePrefix="1" applyNumberFormat="1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top" wrapText="1"/>
    </xf>
    <xf numFmtId="0" fontId="4" fillId="0" borderId="1" xfId="5" applyFont="1" applyFill="1" applyBorder="1" applyAlignment="1">
      <alignment vertical="top" wrapText="1"/>
    </xf>
    <xf numFmtId="0" fontId="37" fillId="0" borderId="1" xfId="5" applyFont="1" applyFill="1" applyBorder="1" applyAlignment="1">
      <alignment vertical="top" wrapText="1"/>
    </xf>
    <xf numFmtId="166" fontId="37" fillId="2" borderId="1" xfId="0" applyNumberFormat="1" applyFont="1" applyFill="1" applyBorder="1" applyAlignment="1">
      <alignment horizontal="center" vertical="top"/>
    </xf>
    <xf numFmtId="0" fontId="37" fillId="0" borderId="1" xfId="5" applyFont="1" applyBorder="1" applyAlignment="1">
      <alignment vertical="top" wrapText="1"/>
    </xf>
    <xf numFmtId="0" fontId="4" fillId="0" borderId="1" xfId="4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5" applyFont="1" applyFill="1" applyBorder="1" applyAlignment="1">
      <alignment vertical="top" wrapText="1"/>
    </xf>
    <xf numFmtId="166" fontId="37" fillId="0" borderId="2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66" fontId="37" fillId="0" borderId="2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left" vertical="top"/>
    </xf>
    <xf numFmtId="166" fontId="4" fillId="0" borderId="1" xfId="4" applyNumberFormat="1" applyFont="1" applyFill="1" applyBorder="1" applyAlignment="1">
      <alignment horizontal="left" vertical="top" wrapText="1"/>
    </xf>
    <xf numFmtId="1" fontId="2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top" wrapText="1"/>
    </xf>
    <xf numFmtId="2" fontId="4" fillId="0" borderId="1" xfId="4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1" fontId="37" fillId="0" borderId="2" xfId="0" applyNumberFormat="1" applyFont="1" applyFill="1" applyBorder="1" applyAlignment="1">
      <alignment horizontal="left" vertical="top"/>
    </xf>
    <xf numFmtId="0" fontId="0" fillId="0" borderId="3" xfId="0" applyFill="1" applyBorder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left" vertical="top"/>
    </xf>
    <xf numFmtId="0" fontId="36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top"/>
    </xf>
    <xf numFmtId="165" fontId="37" fillId="0" borderId="1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left" vertical="top"/>
    </xf>
    <xf numFmtId="0" fontId="36" fillId="0" borderId="2" xfId="0" applyFont="1" applyFill="1" applyBorder="1" applyAlignment="1">
      <alignment vertical="top" wrapText="1"/>
    </xf>
    <xf numFmtId="0" fontId="37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1" fontId="3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5" fontId="37" fillId="0" borderId="3" xfId="0" applyNumberFormat="1" applyFont="1" applyBorder="1" applyAlignment="1">
      <alignment horizontal="center" vertical="top"/>
    </xf>
    <xf numFmtId="0" fontId="20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1" xfId="4" applyFont="1" applyFill="1" applyBorder="1" applyAlignment="1" applyProtection="1">
      <alignment vertical="top"/>
      <protection locked="0"/>
    </xf>
    <xf numFmtId="1" fontId="21" fillId="0" borderId="2" xfId="0" applyNumberFormat="1" applyFont="1" applyFill="1" applyBorder="1" applyAlignment="1">
      <alignment horizontal="center" vertical="center"/>
    </xf>
    <xf numFmtId="166" fontId="4" fillId="0" borderId="2" xfId="4" applyNumberFormat="1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/>
    </xf>
    <xf numFmtId="0" fontId="36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/>
    </xf>
    <xf numFmtId="0" fontId="37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37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6" fontId="37" fillId="0" borderId="0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/>
    </xf>
    <xf numFmtId="2" fontId="36" fillId="0" borderId="0" xfId="0" applyNumberFormat="1" applyFont="1" applyFill="1" applyAlignment="1">
      <alignment horizontal="center" vertical="center"/>
    </xf>
    <xf numFmtId="2" fontId="37" fillId="0" borderId="1" xfId="0" applyNumberFormat="1" applyFont="1" applyFill="1" applyBorder="1" applyAlignment="1">
      <alignment horizontal="center"/>
    </xf>
    <xf numFmtId="0" fontId="36" fillId="0" borderId="1" xfId="0" applyFont="1" applyFill="1" applyBorder="1"/>
    <xf numFmtId="0" fontId="36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vertical="top"/>
    </xf>
    <xf numFmtId="1" fontId="37" fillId="0" borderId="1" xfId="0" applyNumberFormat="1" applyFont="1" applyFill="1" applyBorder="1"/>
    <xf numFmtId="1" fontId="4" fillId="0" borderId="1" xfId="3" applyNumberFormat="1" applyFont="1" applyFill="1" applyBorder="1" applyAlignment="1">
      <alignment horizontal="left" vertical="top"/>
    </xf>
    <xf numFmtId="0" fontId="2" fillId="0" borderId="1" xfId="3" applyFont="1" applyFill="1" applyBorder="1" applyAlignment="1">
      <alignment vertical="top" wrapText="1"/>
    </xf>
    <xf numFmtId="1" fontId="37" fillId="0" borderId="1" xfId="0" applyNumberFormat="1" applyFont="1" applyFill="1" applyBorder="1" applyAlignment="1">
      <alignment horizontal="right" vertical="top"/>
    </xf>
    <xf numFmtId="0" fontId="37" fillId="0" borderId="1" xfId="0" applyFont="1" applyFill="1" applyBorder="1" applyAlignment="1">
      <alignment horizontal="right"/>
    </xf>
    <xf numFmtId="1" fontId="37" fillId="0" borderId="1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vertical="top" wrapText="1"/>
    </xf>
    <xf numFmtId="0" fontId="0" fillId="0" borderId="1" xfId="0" applyBorder="1"/>
    <xf numFmtId="0" fontId="4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vertical="top" wrapText="1"/>
    </xf>
    <xf numFmtId="1" fontId="3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32" fillId="0" borderId="0" xfId="2" applyFont="1" applyAlignment="1" applyProtection="1">
      <alignment vertical="center"/>
    </xf>
    <xf numFmtId="0" fontId="30" fillId="0" borderId="0" xfId="2" applyFont="1" applyAlignment="1" applyProtection="1">
      <alignment vertical="center"/>
    </xf>
    <xf numFmtId="0" fontId="41" fillId="3" borderId="0" xfId="0" applyFont="1" applyFill="1" applyAlignment="1">
      <alignment horizontal="left" vertical="center"/>
    </xf>
    <xf numFmtId="0" fontId="41" fillId="3" borderId="0" xfId="0" applyFont="1" applyFill="1" applyAlignment="1">
      <alignment horizontal="center" vertical="center" wrapText="1"/>
    </xf>
    <xf numFmtId="0" fontId="41" fillId="3" borderId="0" xfId="0" applyFont="1" applyFill="1" applyBorder="1" applyAlignment="1">
      <alignment horizontal="left" vertical="center"/>
    </xf>
    <xf numFmtId="3" fontId="42" fillId="3" borderId="0" xfId="0" applyNumberFormat="1" applyFont="1" applyFill="1" applyBorder="1" applyAlignment="1">
      <alignment horizontal="center" vertical="center" textRotation="90" wrapText="1"/>
    </xf>
    <xf numFmtId="0" fontId="41" fillId="3" borderId="0" xfId="0" applyNumberFormat="1" applyFont="1" applyFill="1" applyBorder="1" applyAlignment="1">
      <alignment horizontal="center" vertical="center" wrapText="1"/>
    </xf>
    <xf numFmtId="165" fontId="41" fillId="3" borderId="0" xfId="0" applyNumberFormat="1" applyFont="1" applyFill="1" applyBorder="1" applyAlignment="1">
      <alignment horizontal="center" vertical="center" wrapText="1"/>
    </xf>
    <xf numFmtId="0" fontId="36" fillId="0" borderId="3" xfId="0" applyFont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/>
    </xf>
    <xf numFmtId="165" fontId="37" fillId="0" borderId="1" xfId="0" applyNumberFormat="1" applyFont="1" applyBorder="1" applyAlignment="1">
      <alignment horizontal="center" vertical="top"/>
    </xf>
    <xf numFmtId="165" fontId="37" fillId="0" borderId="1" xfId="0" applyNumberFormat="1" applyFont="1" applyFill="1" applyBorder="1" applyAlignment="1">
      <alignment horizontal="center" vertical="top"/>
    </xf>
    <xf numFmtId="0" fontId="36" fillId="0" borderId="0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166" fontId="37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4" fontId="1" fillId="0" borderId="0" xfId="0" applyNumberFormat="1" applyFont="1" applyFill="1"/>
    <xf numFmtId="14" fontId="0" fillId="0" borderId="0" xfId="0" applyNumberFormat="1"/>
    <xf numFmtId="14" fontId="4" fillId="0" borderId="0" xfId="0" applyNumberFormat="1" applyFont="1" applyFill="1" applyBorder="1" applyAlignment="1">
      <alignment horizontal="left" vertical="top" indent="2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top"/>
    </xf>
    <xf numFmtId="0" fontId="20" fillId="0" borderId="0" xfId="2" applyFont="1" applyAlignment="1" applyProtection="1">
      <alignment horizontal="left" vertical="center"/>
    </xf>
    <xf numFmtId="164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10" fillId="0" borderId="3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0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3" xfId="0" applyFont="1" applyFill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0" fillId="0" borderId="0" xfId="0" applyAlignment="1"/>
    <xf numFmtId="1" fontId="9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1" fontId="30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10" fillId="0" borderId="3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" fontId="16" fillId="0" borderId="0" xfId="0" applyNumberFormat="1" applyFont="1" applyFill="1" applyBorder="1" applyAlignment="1">
      <alignment horizontal="center" vertical="top"/>
    </xf>
    <xf numFmtId="164" fontId="4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4" fontId="10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1" fontId="10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/>
    </xf>
    <xf numFmtId="0" fontId="13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 wrapText="1"/>
    </xf>
  </cellXfs>
  <cellStyles count="7">
    <cellStyle name="Hyperlink" xfId="1" builtinId="8"/>
    <cellStyle name="Hyperlink 2" xfId="2" xr:uid="{00000000-0005-0000-0000-000001000000}"/>
    <cellStyle name="Normal" xfId="0" builtinId="0"/>
    <cellStyle name="Normal 3" xfId="3" xr:uid="{00000000-0005-0000-0000-000003000000}"/>
    <cellStyle name="Standard 2" xfId="4" xr:uid="{00000000-0005-0000-0000-000004000000}"/>
    <cellStyle name="Standard 4" xfId="5" xr:uid="{00000000-0005-0000-0000-000005000000}"/>
    <cellStyle name="Standard_Tabelle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3" Type="http://schemas.openxmlformats.org/officeDocument/2006/relationships/image" Target="../media/image5.jpeg"/><Relationship Id="rId21" Type="http://schemas.openxmlformats.org/officeDocument/2006/relationships/image" Target="../media/image23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9.pn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10" Type="http://schemas.openxmlformats.org/officeDocument/2006/relationships/image" Target="../media/image12.jpeg"/><Relationship Id="rId19" Type="http://schemas.openxmlformats.org/officeDocument/2006/relationships/image" Target="../media/image21.pn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3</xdr:row>
      <xdr:rowOff>152400</xdr:rowOff>
    </xdr:to>
    <xdr:pic>
      <xdr:nvPicPr>
        <xdr:cNvPr id="1027" name="Picture 4">
          <a:extLst>
            <a:ext uri="{FF2B5EF4-FFF2-40B4-BE49-F238E27FC236}">
              <a16:creationId xmlns:a16="http://schemas.microsoft.com/office/drawing/2014/main" id="{61AF8467-BA82-416E-9677-41FAB218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90" t="9972"/>
        <a:stretch>
          <a:fillRect/>
        </a:stretch>
      </xdr:blipFill>
      <xdr:spPr bwMode="auto">
        <a:xfrm>
          <a:off x="0" y="0"/>
          <a:ext cx="18288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219076</xdr:colOff>
      <xdr:row>7</xdr:row>
      <xdr:rowOff>133349</xdr:rowOff>
    </xdr:from>
    <xdr:to>
      <xdr:col>6</xdr:col>
      <xdr:colOff>1209680</xdr:colOff>
      <xdr:row>14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A31F12-AB55-4642-8F2C-27B6E22424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accent6">
              <a:lumMod val="75000"/>
              <a:tint val="45000"/>
              <a:satMod val="400000"/>
            </a:schemeClr>
          </a:duotone>
        </a:blip>
        <a:srcRect l="5842" r="5613"/>
        <a:stretch/>
      </xdr:blipFill>
      <xdr:spPr>
        <a:xfrm>
          <a:off x="219076" y="2209799"/>
          <a:ext cx="6096004" cy="1809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221853</xdr:colOff>
      <xdr:row>31</xdr:row>
      <xdr:rowOff>21907</xdr:rowOff>
    </xdr:from>
    <xdr:to>
      <xdr:col>1</xdr:col>
      <xdr:colOff>1044893</xdr:colOff>
      <xdr:row>31</xdr:row>
      <xdr:rowOff>625792</xdr:rowOff>
    </xdr:to>
    <xdr:pic>
      <xdr:nvPicPr>
        <xdr:cNvPr id="2083" name="Grafik 29">
          <a:extLst>
            <a:ext uri="{FF2B5EF4-FFF2-40B4-BE49-F238E27FC236}">
              <a16:creationId xmlns:a16="http://schemas.microsoft.com/office/drawing/2014/main" id="{AD2A6726-B8B2-4F6F-A876-215A45E3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260" b="24527"/>
        <a:stretch>
          <a:fillRect/>
        </a:stretch>
      </xdr:blipFill>
      <xdr:spPr bwMode="auto">
        <a:xfrm>
          <a:off x="221853" y="13783548"/>
          <a:ext cx="1428671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1653540</xdr:colOff>
      <xdr:row>31</xdr:row>
      <xdr:rowOff>108109</xdr:rowOff>
    </xdr:from>
    <xdr:to>
      <xdr:col>4</xdr:col>
      <xdr:colOff>2882265</xdr:colOff>
      <xdr:row>31</xdr:row>
      <xdr:rowOff>702469</xdr:rowOff>
    </xdr:to>
    <xdr:pic>
      <xdr:nvPicPr>
        <xdr:cNvPr id="2084" name="Grafik 30">
          <a:extLst>
            <a:ext uri="{FF2B5EF4-FFF2-40B4-BE49-F238E27FC236}">
              <a16:creationId xmlns:a16="http://schemas.microsoft.com/office/drawing/2014/main" id="{50B1CDD8-2269-4D8F-980B-610C5C36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091" b="21112"/>
        <a:stretch>
          <a:fillRect/>
        </a:stretch>
      </xdr:blipFill>
      <xdr:spPr bwMode="auto">
        <a:xfrm>
          <a:off x="4362212" y="13869750"/>
          <a:ext cx="1225947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6</xdr:row>
      <xdr:rowOff>0</xdr:rowOff>
    </xdr:from>
    <xdr:to>
      <xdr:col>2</xdr:col>
      <xdr:colOff>0</xdr:colOff>
      <xdr:row>6</xdr:row>
      <xdr:rowOff>1543050</xdr:rowOff>
    </xdr:to>
    <xdr:pic>
      <xdr:nvPicPr>
        <xdr:cNvPr id="2085" name="Picture 2" descr="Classis-Group_v1">
          <a:extLst>
            <a:ext uri="{FF2B5EF4-FFF2-40B4-BE49-F238E27FC236}">
              <a16:creationId xmlns:a16="http://schemas.microsoft.com/office/drawing/2014/main" id="{1B3000C8-59B6-43AB-A586-1BC0DF13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424"/>
        <a:stretch>
          <a:fillRect/>
        </a:stretch>
      </xdr:blipFill>
      <xdr:spPr bwMode="auto">
        <a:xfrm>
          <a:off x="838200" y="2181225"/>
          <a:ext cx="11620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49</xdr:row>
      <xdr:rowOff>114300</xdr:rowOff>
    </xdr:from>
    <xdr:to>
      <xdr:col>3</xdr:col>
      <xdr:colOff>152400</xdr:colOff>
      <xdr:row>50</xdr:row>
      <xdr:rowOff>57150</xdr:rowOff>
    </xdr:to>
    <xdr:pic>
      <xdr:nvPicPr>
        <xdr:cNvPr id="2086" name="Picture 6" descr="Classis-OM-group">
          <a:extLst>
            <a:ext uri="{FF2B5EF4-FFF2-40B4-BE49-F238E27FC236}">
              <a16:creationId xmlns:a16="http://schemas.microsoft.com/office/drawing/2014/main" id="{23E06E87-906C-4E93-989F-69ECA86D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0774025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1847850</xdr:colOff>
      <xdr:row>49</xdr:row>
      <xdr:rowOff>47625</xdr:rowOff>
    </xdr:from>
    <xdr:to>
      <xdr:col>5</xdr:col>
      <xdr:colOff>228600</xdr:colOff>
      <xdr:row>49</xdr:row>
      <xdr:rowOff>952500</xdr:rowOff>
    </xdr:to>
    <xdr:pic>
      <xdr:nvPicPr>
        <xdr:cNvPr id="2087" name="Picture 7" descr="MPR 210 white_frontal">
          <a:extLst>
            <a:ext uri="{FF2B5EF4-FFF2-40B4-BE49-F238E27FC236}">
              <a16:creationId xmlns:a16="http://schemas.microsoft.com/office/drawing/2014/main" id="{9B0A68DF-23E0-4960-89EF-C32E60C7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0707350"/>
          <a:ext cx="1419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2419271</xdr:colOff>
      <xdr:row>5</xdr:row>
      <xdr:rowOff>188516</xdr:rowOff>
    </xdr:from>
    <xdr:to>
      <xdr:col>5</xdr:col>
      <xdr:colOff>454898</xdr:colOff>
      <xdr:row>6</xdr:row>
      <xdr:rowOff>1483519</xdr:rowOff>
    </xdr:to>
    <xdr:pic>
      <xdr:nvPicPr>
        <xdr:cNvPr id="2088" name="Picture 2" descr="Classis-Group_v1">
          <a:extLst>
            <a:ext uri="{FF2B5EF4-FFF2-40B4-BE49-F238E27FC236}">
              <a16:creationId xmlns:a16="http://schemas.microsoft.com/office/drawing/2014/main" id="{36B2D094-5B8D-41D7-8E0E-A037AFA2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3"/>
        <a:stretch>
          <a:fillRect/>
        </a:stretch>
      </xdr:blipFill>
      <xdr:spPr bwMode="auto">
        <a:xfrm>
          <a:off x="5127943" y="2123282"/>
          <a:ext cx="1155144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80089</xdr:colOff>
      <xdr:row>228</xdr:row>
      <xdr:rowOff>12065</xdr:rowOff>
    </xdr:from>
    <xdr:to>
      <xdr:col>1</xdr:col>
      <xdr:colOff>739219</xdr:colOff>
      <xdr:row>228</xdr:row>
      <xdr:rowOff>1009412</xdr:rowOff>
    </xdr:to>
    <xdr:pic>
      <xdr:nvPicPr>
        <xdr:cNvPr id="2089" name="Picture 59" descr="C:\Users\Jim\Documents\C&amp;P Products\Conference Systems\MCS-D200\MCSD38xx Black image.JPG">
          <a:extLst>
            <a:ext uri="{FF2B5EF4-FFF2-40B4-BE49-F238E27FC236}">
              <a16:creationId xmlns:a16="http://schemas.microsoft.com/office/drawing/2014/main" id="{9265975E-528B-4AD4-9873-BE04F540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9" y="97315893"/>
          <a:ext cx="1270476" cy="101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2211864</xdr:colOff>
      <xdr:row>228</xdr:row>
      <xdr:rowOff>64690</xdr:rowOff>
    </xdr:from>
    <xdr:to>
      <xdr:col>5</xdr:col>
      <xdr:colOff>530622</xdr:colOff>
      <xdr:row>228</xdr:row>
      <xdr:rowOff>1006792</xdr:rowOff>
    </xdr:to>
    <xdr:pic>
      <xdr:nvPicPr>
        <xdr:cNvPr id="2090" name="Picture 68" descr="C:\Users\Jim\Documents\C&amp;P Products\Conference Systems\MCS-D200\MCSD38xx Black image.JPG">
          <a:extLst>
            <a:ext uri="{FF2B5EF4-FFF2-40B4-BE49-F238E27FC236}">
              <a16:creationId xmlns:a16="http://schemas.microsoft.com/office/drawing/2014/main" id="{750352A4-F4DB-4412-B751-BC1E060F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0536" y="97368518"/>
          <a:ext cx="1434465" cy="945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168355</xdr:colOff>
      <xdr:row>92</xdr:row>
      <xdr:rowOff>22781</xdr:rowOff>
    </xdr:from>
    <xdr:to>
      <xdr:col>1</xdr:col>
      <xdr:colOff>1240870</xdr:colOff>
      <xdr:row>95</xdr:row>
      <xdr:rowOff>228203</xdr:rowOff>
    </xdr:to>
    <xdr:pic>
      <xdr:nvPicPr>
        <xdr:cNvPr id="2091" name="Picture 10" descr="Gruppenbild_Quinta_3c">
          <a:extLst>
            <a:ext uri="{FF2B5EF4-FFF2-40B4-BE49-F238E27FC236}">
              <a16:creationId xmlns:a16="http://schemas.microsoft.com/office/drawing/2014/main" id="{1DFD13E7-4F0F-4649-9A70-7A6FB500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55" y="39105047"/>
          <a:ext cx="1693386" cy="999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1926590</xdr:colOff>
      <xdr:row>92</xdr:row>
      <xdr:rowOff>48340</xdr:rowOff>
    </xdr:from>
    <xdr:to>
      <xdr:col>5</xdr:col>
      <xdr:colOff>536813</xdr:colOff>
      <xdr:row>96</xdr:row>
      <xdr:rowOff>18336</xdr:rowOff>
    </xdr:to>
    <xdr:pic>
      <xdr:nvPicPr>
        <xdr:cNvPr id="2092" name="Picture 10" descr="Gruppenbild_Quinta_3c">
          <a:extLst>
            <a:ext uri="{FF2B5EF4-FFF2-40B4-BE49-F238E27FC236}">
              <a16:creationId xmlns:a16="http://schemas.microsoft.com/office/drawing/2014/main" id="{CFEB66F1-6DDE-47F6-9619-C7F4B90D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262" y="39130606"/>
          <a:ext cx="1727835" cy="1043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685800</xdr:colOff>
      <xdr:row>154</xdr:row>
      <xdr:rowOff>295275</xdr:rowOff>
    </xdr:from>
    <xdr:to>
      <xdr:col>4</xdr:col>
      <xdr:colOff>1638300</xdr:colOff>
      <xdr:row>154</xdr:row>
      <xdr:rowOff>1276350</xdr:rowOff>
    </xdr:to>
    <xdr:pic>
      <xdr:nvPicPr>
        <xdr:cNvPr id="2093" name="Picture 6" descr="Orbis Group.jpg">
          <a:extLst>
            <a:ext uri="{FF2B5EF4-FFF2-40B4-BE49-F238E27FC236}">
              <a16:creationId xmlns:a16="http://schemas.microsoft.com/office/drawing/2014/main" id="{A5C3A4D2-6F4A-49D2-8524-0671F6D5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21" t="19711" r="25124" b="10831"/>
        <a:stretch>
          <a:fillRect/>
        </a:stretch>
      </xdr:blipFill>
      <xdr:spPr bwMode="auto">
        <a:xfrm>
          <a:off x="3324225" y="6644640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259</xdr:row>
      <xdr:rowOff>76200</xdr:rowOff>
    </xdr:from>
    <xdr:to>
      <xdr:col>4</xdr:col>
      <xdr:colOff>55245</xdr:colOff>
      <xdr:row>259</xdr:row>
      <xdr:rowOff>1333500</xdr:rowOff>
    </xdr:to>
    <xdr:pic>
      <xdr:nvPicPr>
        <xdr:cNvPr id="2094" name="Picture 9" descr="TG1000_groupshoot">
          <a:extLst>
            <a:ext uri="{FF2B5EF4-FFF2-40B4-BE49-F238E27FC236}">
              <a16:creationId xmlns:a16="http://schemas.microsoft.com/office/drawing/2014/main" id="{472E4DBE-D3BB-480D-8550-0BAF8601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15242975"/>
          <a:ext cx="17621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22</xdr:row>
      <xdr:rowOff>104775</xdr:rowOff>
    </xdr:from>
    <xdr:to>
      <xdr:col>1</xdr:col>
      <xdr:colOff>1236345</xdr:colOff>
      <xdr:row>22</xdr:row>
      <xdr:rowOff>933450</xdr:rowOff>
    </xdr:to>
    <xdr:pic>
      <xdr:nvPicPr>
        <xdr:cNvPr id="2096" name="Picture 3" descr="Classis-Group_BM_v3">
          <a:extLst>
            <a:ext uri="{FF2B5EF4-FFF2-40B4-BE49-F238E27FC236}">
              <a16:creationId xmlns:a16="http://schemas.microsoft.com/office/drawing/2014/main" id="{C6D6E538-6FAB-4626-8A16-0AC0F7A6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125075"/>
          <a:ext cx="13144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2192020</xdr:colOff>
      <xdr:row>21</xdr:row>
      <xdr:rowOff>202088</xdr:rowOff>
    </xdr:from>
    <xdr:to>
      <xdr:col>5</xdr:col>
      <xdr:colOff>438388</xdr:colOff>
      <xdr:row>22</xdr:row>
      <xdr:rowOff>778907</xdr:rowOff>
    </xdr:to>
    <xdr:pic>
      <xdr:nvPicPr>
        <xdr:cNvPr id="2097" name="Picture 3" descr="Classis-Group_BM_v3">
          <a:extLst>
            <a:ext uri="{FF2B5EF4-FFF2-40B4-BE49-F238E27FC236}">
              <a16:creationId xmlns:a16="http://schemas.microsoft.com/office/drawing/2014/main" id="{392F67EF-37B3-4A87-AB03-8C6C2DDE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692" y="9687401"/>
          <a:ext cx="1358265" cy="83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734124</xdr:colOff>
      <xdr:row>259</xdr:row>
      <xdr:rowOff>168288</xdr:rowOff>
    </xdr:from>
    <xdr:to>
      <xdr:col>4</xdr:col>
      <xdr:colOff>3112802</xdr:colOff>
      <xdr:row>259</xdr:row>
      <xdr:rowOff>1050353</xdr:rowOff>
    </xdr:to>
    <xdr:pic>
      <xdr:nvPicPr>
        <xdr:cNvPr id="51" name="Picture 50" descr="http://www.audiotechnology.com.au/wp/wp-content/uploads/2017/01/beyerdynamic_TG500_groupshot_v2_rs-575x288.jpeg">
          <a:extLst>
            <a:ext uri="{FF2B5EF4-FFF2-40B4-BE49-F238E27FC236}">
              <a16:creationId xmlns:a16="http://schemas.microsoft.com/office/drawing/2014/main" id="{9057A592-CF36-4054-94D9-00EE0E9E56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/>
        <a:srcRect t="14939" b="10363"/>
        <a:stretch/>
      </xdr:blipFill>
      <xdr:spPr bwMode="auto">
        <a:xfrm>
          <a:off x="3442796" y="109477585"/>
          <a:ext cx="2385425" cy="885875"/>
        </a:xfrm>
        <a:prstGeom prst="rect">
          <a:avLst/>
        </a:prstGeom>
        <a:noFill/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0</xdr:col>
      <xdr:colOff>0</xdr:colOff>
      <xdr:row>363</xdr:row>
      <xdr:rowOff>138716</xdr:rowOff>
    </xdr:from>
    <xdr:to>
      <xdr:col>3</xdr:col>
      <xdr:colOff>326433</xdr:colOff>
      <xdr:row>365</xdr:row>
      <xdr:rowOff>95510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925564B-383A-4A87-8331-7F1C78B57E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/>
        <a:srcRect l="31020" t="31523" r="11731" b="10843"/>
        <a:stretch/>
      </xdr:blipFill>
      <xdr:spPr>
        <a:xfrm>
          <a:off x="0" y="152856216"/>
          <a:ext cx="2674107" cy="1778609"/>
        </a:xfrm>
        <a:prstGeom prst="rect">
          <a:avLst/>
        </a:prstGeom>
        <a:effectLst>
          <a:softEdge rad="152400"/>
        </a:effectLst>
      </xdr:spPr>
    </xdr:pic>
    <xdr:clientData/>
  </xdr:twoCellAnchor>
  <xdr:twoCellAnchor editAs="oneCell">
    <xdr:from>
      <xdr:col>4</xdr:col>
      <xdr:colOff>1105092</xdr:colOff>
      <xdr:row>363</xdr:row>
      <xdr:rowOff>42429</xdr:rowOff>
    </xdr:from>
    <xdr:to>
      <xdr:col>5</xdr:col>
      <xdr:colOff>654776</xdr:colOff>
      <xdr:row>365</xdr:row>
      <xdr:rowOff>210746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46F4AB8-FDA3-4E9E-A6DB-29368188BA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/>
        <a:srcRect t="1385" r="12071" b="2941"/>
        <a:stretch/>
      </xdr:blipFill>
      <xdr:spPr>
        <a:xfrm>
          <a:off x="3813764" y="152759929"/>
          <a:ext cx="2662295" cy="1992037"/>
        </a:xfrm>
        <a:prstGeom prst="rect">
          <a:avLst/>
        </a:prstGeom>
        <a:effectLst>
          <a:softEdge rad="254000"/>
        </a:effectLst>
      </xdr:spPr>
    </xdr:pic>
    <xdr:clientData/>
  </xdr:twoCellAnchor>
  <xdr:oneCellAnchor>
    <xdr:from>
      <xdr:col>1</xdr:col>
      <xdr:colOff>456558</xdr:colOff>
      <xdr:row>312</xdr:row>
      <xdr:rowOff>45988</xdr:rowOff>
    </xdr:from>
    <xdr:ext cx="514653" cy="1114928"/>
    <xdr:pic>
      <xdr:nvPicPr>
        <xdr:cNvPr id="74" name="Picture 73">
          <a:extLst>
            <a:ext uri="{FF2B5EF4-FFF2-40B4-BE49-F238E27FC236}">
              <a16:creationId xmlns:a16="http://schemas.microsoft.com/office/drawing/2014/main" id="{0EF8F25F-934C-4085-B5A1-7B1E18490C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/>
        <a:srcRect l="6539" t="4068" r="22245" b="8844"/>
        <a:stretch/>
      </xdr:blipFill>
      <xdr:spPr>
        <a:xfrm flipH="1">
          <a:off x="1085208" y="129820938"/>
          <a:ext cx="514653" cy="1114928"/>
        </a:xfrm>
        <a:prstGeom prst="rect">
          <a:avLst/>
        </a:prstGeom>
        <a:effectLst>
          <a:softEdge rad="38100"/>
        </a:effectLst>
      </xdr:spPr>
    </xdr:pic>
    <xdr:clientData/>
  </xdr:oneCellAnchor>
  <xdr:oneCellAnchor>
    <xdr:from>
      <xdr:col>4</xdr:col>
      <xdr:colOff>2034510</xdr:colOff>
      <xdr:row>312</xdr:row>
      <xdr:rowOff>23697</xdr:rowOff>
    </xdr:from>
    <xdr:ext cx="1329506" cy="985602"/>
    <xdr:pic>
      <xdr:nvPicPr>
        <xdr:cNvPr id="75" name="Picture 74" descr="Image result for beyerdynamic classis bm 53 usb mic">
          <a:extLst>
            <a:ext uri="{FF2B5EF4-FFF2-40B4-BE49-F238E27FC236}">
              <a16:creationId xmlns:a16="http://schemas.microsoft.com/office/drawing/2014/main" id="{747182BD-07B0-4B0A-8F28-FB724A82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43182" y="135824400"/>
          <a:ext cx="1329506" cy="985602"/>
        </a:xfrm>
        <a:prstGeom prst="rect">
          <a:avLst/>
        </a:prstGeom>
        <a:noFill/>
        <a:effectLst>
          <a:softEdge rad="50800"/>
        </a:effectLst>
      </xdr:spPr>
    </xdr:pic>
    <xdr:clientData/>
  </xdr:oneCellAnchor>
  <xdr:twoCellAnchor editAs="oneCell">
    <xdr:from>
      <xdr:col>4</xdr:col>
      <xdr:colOff>1968501</xdr:colOff>
      <xdr:row>0</xdr:row>
      <xdr:rowOff>37703</xdr:rowOff>
    </xdr:from>
    <xdr:to>
      <xdr:col>5</xdr:col>
      <xdr:colOff>498714</xdr:colOff>
      <xdr:row>0</xdr:row>
      <xdr:rowOff>247253</xdr:rowOff>
    </xdr:to>
    <xdr:pic>
      <xdr:nvPicPr>
        <xdr:cNvPr id="2103" name="Picture 16">
          <a:extLst>
            <a:ext uri="{FF2B5EF4-FFF2-40B4-BE49-F238E27FC236}">
              <a16:creationId xmlns:a16="http://schemas.microsoft.com/office/drawing/2014/main" id="{54EC83B7-58A5-44B4-9906-930763AB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4" t="28049" r="7761" b="24390"/>
        <a:stretch>
          <a:fillRect/>
        </a:stretch>
      </xdr:blipFill>
      <xdr:spPr bwMode="auto">
        <a:xfrm>
          <a:off x="4677173" y="37703"/>
          <a:ext cx="164592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58</xdr:row>
      <xdr:rowOff>19050</xdr:rowOff>
    </xdr:from>
    <xdr:to>
      <xdr:col>2</xdr:col>
      <xdr:colOff>281940</xdr:colOff>
      <xdr:row>58</xdr:row>
      <xdr:rowOff>266700</xdr:rowOff>
    </xdr:to>
    <xdr:pic>
      <xdr:nvPicPr>
        <xdr:cNvPr id="2104" name="Grafik 21">
          <a:extLst>
            <a:ext uri="{FF2B5EF4-FFF2-40B4-BE49-F238E27FC236}">
              <a16:creationId xmlns:a16="http://schemas.microsoft.com/office/drawing/2014/main" id="{C7287D18-B86D-4F6F-9E2A-CFF8DC75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53652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59</xdr:row>
      <xdr:rowOff>57150</xdr:rowOff>
    </xdr:from>
    <xdr:to>
      <xdr:col>2</xdr:col>
      <xdr:colOff>281940</xdr:colOff>
      <xdr:row>59</xdr:row>
      <xdr:rowOff>320040</xdr:rowOff>
    </xdr:to>
    <xdr:pic>
      <xdr:nvPicPr>
        <xdr:cNvPr id="2105" name="Grafik 21">
          <a:extLst>
            <a:ext uri="{FF2B5EF4-FFF2-40B4-BE49-F238E27FC236}">
              <a16:creationId xmlns:a16="http://schemas.microsoft.com/office/drawing/2014/main" id="{D6459D1F-B881-42FF-9811-2A3497AA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60318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60</xdr:row>
      <xdr:rowOff>66675</xdr:rowOff>
    </xdr:from>
    <xdr:to>
      <xdr:col>2</xdr:col>
      <xdr:colOff>281940</xdr:colOff>
      <xdr:row>60</xdr:row>
      <xdr:rowOff>323850</xdr:rowOff>
    </xdr:to>
    <xdr:pic>
      <xdr:nvPicPr>
        <xdr:cNvPr id="2106" name="Grafik 21">
          <a:extLst>
            <a:ext uri="{FF2B5EF4-FFF2-40B4-BE49-F238E27FC236}">
              <a16:creationId xmlns:a16="http://schemas.microsoft.com/office/drawing/2014/main" id="{85D00FE9-AD2A-4342-AB0A-9E7C8AFC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66509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61</xdr:row>
      <xdr:rowOff>47625</xdr:rowOff>
    </xdr:from>
    <xdr:to>
      <xdr:col>2</xdr:col>
      <xdr:colOff>281940</xdr:colOff>
      <xdr:row>61</xdr:row>
      <xdr:rowOff>283845</xdr:rowOff>
    </xdr:to>
    <xdr:pic>
      <xdr:nvPicPr>
        <xdr:cNvPr id="2107" name="Grafik 21">
          <a:extLst>
            <a:ext uri="{FF2B5EF4-FFF2-40B4-BE49-F238E27FC236}">
              <a16:creationId xmlns:a16="http://schemas.microsoft.com/office/drawing/2014/main" id="{631A5FFB-D74F-4842-8038-B7703448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3939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75</xdr:row>
      <xdr:rowOff>47625</xdr:rowOff>
    </xdr:from>
    <xdr:to>
      <xdr:col>3</xdr:col>
      <xdr:colOff>15240</xdr:colOff>
      <xdr:row>75</xdr:row>
      <xdr:rowOff>283845</xdr:rowOff>
    </xdr:to>
    <xdr:pic>
      <xdr:nvPicPr>
        <xdr:cNvPr id="2108" name="Grafik 21">
          <a:extLst>
            <a:ext uri="{FF2B5EF4-FFF2-40B4-BE49-F238E27FC236}">
              <a16:creationId xmlns:a16="http://schemas.microsoft.com/office/drawing/2014/main" id="{CA9173C1-0F53-4F76-B24F-F154AD4F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509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62</xdr:row>
      <xdr:rowOff>76200</xdr:rowOff>
    </xdr:from>
    <xdr:to>
      <xdr:col>2</xdr:col>
      <xdr:colOff>281940</xdr:colOff>
      <xdr:row>62</xdr:row>
      <xdr:rowOff>321945</xdr:rowOff>
    </xdr:to>
    <xdr:pic>
      <xdr:nvPicPr>
        <xdr:cNvPr id="2109" name="Grafik 21">
          <a:extLst>
            <a:ext uri="{FF2B5EF4-FFF2-40B4-BE49-F238E27FC236}">
              <a16:creationId xmlns:a16="http://schemas.microsoft.com/office/drawing/2014/main" id="{00D4BEE4-2A6D-478E-8B3A-E0082DA5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0320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65</xdr:row>
      <xdr:rowOff>66675</xdr:rowOff>
    </xdr:from>
    <xdr:to>
      <xdr:col>3</xdr:col>
      <xdr:colOff>15240</xdr:colOff>
      <xdr:row>65</xdr:row>
      <xdr:rowOff>320040</xdr:rowOff>
    </xdr:to>
    <xdr:pic>
      <xdr:nvPicPr>
        <xdr:cNvPr id="2110" name="Grafik 21">
          <a:extLst>
            <a:ext uri="{FF2B5EF4-FFF2-40B4-BE49-F238E27FC236}">
              <a16:creationId xmlns:a16="http://schemas.microsoft.com/office/drawing/2014/main" id="{3173C7A1-C456-4EF7-ADA9-8DAA414B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989897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66</xdr:row>
      <xdr:rowOff>57150</xdr:rowOff>
    </xdr:from>
    <xdr:to>
      <xdr:col>3</xdr:col>
      <xdr:colOff>0</xdr:colOff>
      <xdr:row>66</xdr:row>
      <xdr:rowOff>304800</xdr:rowOff>
    </xdr:to>
    <xdr:pic>
      <xdr:nvPicPr>
        <xdr:cNvPr id="2111" name="Grafik 21">
          <a:extLst>
            <a:ext uri="{FF2B5EF4-FFF2-40B4-BE49-F238E27FC236}">
              <a16:creationId xmlns:a16="http://schemas.microsoft.com/office/drawing/2014/main" id="{767BA99B-B89B-4208-A13F-9EC1CFC2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0413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55960</xdr:colOff>
      <xdr:row>55</xdr:row>
      <xdr:rowOff>97551</xdr:rowOff>
    </xdr:from>
    <xdr:to>
      <xdr:col>1</xdr:col>
      <xdr:colOff>1197452</xdr:colOff>
      <xdr:row>56</xdr:row>
      <xdr:rowOff>1044098</xdr:rowOff>
    </xdr:to>
    <xdr:pic>
      <xdr:nvPicPr>
        <xdr:cNvPr id="2112" name="Picture 2">
          <a:extLst>
            <a:ext uri="{FF2B5EF4-FFF2-40B4-BE49-F238E27FC236}">
              <a16:creationId xmlns:a16="http://schemas.microsoft.com/office/drawing/2014/main" id="{92C97BBE-AF5C-43D4-AA0B-13E50ED9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01" t="15894" r="12411" b="11002"/>
        <a:stretch>
          <a:fillRect/>
        </a:stretch>
      </xdr:blipFill>
      <xdr:spPr bwMode="auto">
        <a:xfrm>
          <a:off x="55960" y="22828567"/>
          <a:ext cx="1747123" cy="1122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1965484</xdr:colOff>
      <xdr:row>55</xdr:row>
      <xdr:rowOff>130493</xdr:rowOff>
    </xdr:from>
    <xdr:to>
      <xdr:col>5</xdr:col>
      <xdr:colOff>533797</xdr:colOff>
      <xdr:row>56</xdr:row>
      <xdr:rowOff>1089104</xdr:rowOff>
    </xdr:to>
    <xdr:pic>
      <xdr:nvPicPr>
        <xdr:cNvPr id="2113" name="Picture 15">
          <a:extLst>
            <a:ext uri="{FF2B5EF4-FFF2-40B4-BE49-F238E27FC236}">
              <a16:creationId xmlns:a16="http://schemas.microsoft.com/office/drawing/2014/main" id="{ADE9CD57-C035-4293-A4FC-4B6388BF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6" t="13313" r="17522" b="9631"/>
        <a:stretch>
          <a:fillRect/>
        </a:stretch>
      </xdr:blipFill>
      <xdr:spPr bwMode="auto">
        <a:xfrm>
          <a:off x="4674156" y="22861509"/>
          <a:ext cx="1680210" cy="111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74</xdr:row>
      <xdr:rowOff>38100</xdr:rowOff>
    </xdr:from>
    <xdr:to>
      <xdr:col>3</xdr:col>
      <xdr:colOff>15240</xdr:colOff>
      <xdr:row>74</xdr:row>
      <xdr:rowOff>283845</xdr:rowOff>
    </xdr:to>
    <xdr:pic>
      <xdr:nvPicPr>
        <xdr:cNvPr id="2114" name="Grafik 21">
          <a:extLst>
            <a:ext uri="{FF2B5EF4-FFF2-40B4-BE49-F238E27FC236}">
              <a16:creationId xmlns:a16="http://schemas.microsoft.com/office/drawing/2014/main" id="{B15260F2-7188-46B0-9C68-52AD16A0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40042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76</xdr:row>
      <xdr:rowOff>38100</xdr:rowOff>
    </xdr:from>
    <xdr:to>
      <xdr:col>3</xdr:col>
      <xdr:colOff>15240</xdr:colOff>
      <xdr:row>76</xdr:row>
      <xdr:rowOff>283845</xdr:rowOff>
    </xdr:to>
    <xdr:pic>
      <xdr:nvPicPr>
        <xdr:cNvPr id="2115" name="Grafik 21">
          <a:extLst>
            <a:ext uri="{FF2B5EF4-FFF2-40B4-BE49-F238E27FC236}">
              <a16:creationId xmlns:a16="http://schemas.microsoft.com/office/drawing/2014/main" id="{9A34CB33-FFDB-4621-BA3E-27675E3D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823400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73</xdr:row>
      <xdr:rowOff>104775</xdr:rowOff>
    </xdr:from>
    <xdr:to>
      <xdr:col>3</xdr:col>
      <xdr:colOff>0</xdr:colOff>
      <xdr:row>73</xdr:row>
      <xdr:rowOff>358140</xdr:rowOff>
    </xdr:to>
    <xdr:pic>
      <xdr:nvPicPr>
        <xdr:cNvPr id="2116" name="Grafik 21">
          <a:extLst>
            <a:ext uri="{FF2B5EF4-FFF2-40B4-BE49-F238E27FC236}">
              <a16:creationId xmlns:a16="http://schemas.microsoft.com/office/drawing/2014/main" id="{9FC4C474-6114-48ED-9920-DDF25C89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3308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yerdynamic-us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0"/>
  <sheetViews>
    <sheetView tabSelected="1" workbookViewId="0">
      <selection activeCell="D38" sqref="D38"/>
    </sheetView>
  </sheetViews>
  <sheetFormatPr defaultColWidth="11.44140625" defaultRowHeight="13.2" x14ac:dyDescent="0.25"/>
  <cols>
    <col min="2" max="2" width="17.109375" customWidth="1"/>
    <col min="4" max="4" width="13.6640625" customWidth="1"/>
    <col min="6" max="6" width="11.44140625" customWidth="1"/>
    <col min="7" max="7" width="21.6640625" customWidth="1"/>
  </cols>
  <sheetData>
    <row r="1" spans="1:7" s="4" customFormat="1" ht="22.8" x14ac:dyDescent="0.4">
      <c r="A1" s="307" t="s">
        <v>53</v>
      </c>
      <c r="B1" s="307"/>
      <c r="C1" s="307"/>
      <c r="D1" s="307"/>
      <c r="E1" s="307"/>
      <c r="F1" s="307"/>
      <c r="G1" s="307"/>
    </row>
    <row r="2" spans="1:7" s="5" customFormat="1" ht="35.4" x14ac:dyDescent="0.6">
      <c r="A2" s="305" t="s">
        <v>1061</v>
      </c>
      <c r="B2" s="305"/>
      <c r="C2" s="305"/>
      <c r="D2" s="305"/>
      <c r="E2" s="305"/>
      <c r="F2" s="305"/>
      <c r="G2" s="305"/>
    </row>
    <row r="3" spans="1:7" s="6" customFormat="1" ht="24.75" customHeight="1" x14ac:dyDescent="0.4">
      <c r="A3" s="306" t="s">
        <v>1065</v>
      </c>
      <c r="B3" s="306"/>
      <c r="C3" s="306"/>
      <c r="D3" s="306"/>
      <c r="E3" s="306"/>
      <c r="F3" s="306"/>
      <c r="G3" s="306"/>
    </row>
    <row r="4" spans="1:7" s="6" customFormat="1" ht="24.75" customHeight="1" x14ac:dyDescent="0.5">
      <c r="A4" s="29"/>
      <c r="B4" s="29"/>
      <c r="C4" s="29"/>
      <c r="D4" s="29"/>
      <c r="E4" s="29"/>
      <c r="F4" s="29"/>
      <c r="G4" s="29"/>
    </row>
    <row r="5" spans="1:7" ht="15" x14ac:dyDescent="0.25">
      <c r="A5" s="308" t="s">
        <v>54</v>
      </c>
      <c r="B5" s="308"/>
      <c r="C5" s="308"/>
      <c r="D5" s="308"/>
      <c r="E5" s="308"/>
      <c r="F5" s="308"/>
      <c r="G5" s="308"/>
    </row>
    <row r="6" spans="1:7" s="8" customFormat="1" ht="21" x14ac:dyDescent="0.4">
      <c r="A6" s="304">
        <v>43739</v>
      </c>
      <c r="B6" s="304"/>
      <c r="C6" s="304"/>
      <c r="D6" s="304"/>
      <c r="E6" s="304"/>
      <c r="F6" s="304"/>
      <c r="G6" s="304"/>
    </row>
    <row r="7" spans="1:7" s="8" customFormat="1" ht="21" x14ac:dyDescent="0.4">
      <c r="A7" s="55"/>
      <c r="B7" s="55"/>
      <c r="C7" s="55"/>
      <c r="D7" s="55"/>
      <c r="E7" s="55"/>
      <c r="F7" s="55"/>
      <c r="G7" s="55"/>
    </row>
    <row r="8" spans="1:7" s="8" customFormat="1" ht="21" x14ac:dyDescent="0.4">
      <c r="A8" s="55"/>
      <c r="B8" s="55"/>
      <c r="C8" s="55"/>
      <c r="D8" s="55"/>
      <c r="E8" s="55"/>
      <c r="F8" s="55"/>
      <c r="G8" s="55"/>
    </row>
    <row r="9" spans="1:7" s="8" customFormat="1" ht="21" x14ac:dyDescent="0.4">
      <c r="A9" s="55"/>
      <c r="B9" s="55"/>
      <c r="C9" s="55"/>
      <c r="D9" s="55"/>
      <c r="E9" s="55"/>
      <c r="F9" s="55"/>
      <c r="G9" s="55"/>
    </row>
    <row r="10" spans="1:7" s="8" customFormat="1" ht="21" x14ac:dyDescent="0.4">
      <c r="A10" s="55"/>
      <c r="B10" s="55"/>
      <c r="C10" s="55"/>
      <c r="D10" s="55"/>
      <c r="E10" s="55"/>
      <c r="F10" s="55"/>
      <c r="G10" s="55"/>
    </row>
    <row r="11" spans="1:7" s="8" customFormat="1" ht="21" x14ac:dyDescent="0.4">
      <c r="A11" s="55"/>
      <c r="B11" s="55"/>
      <c r="C11" s="55"/>
      <c r="D11" s="55"/>
      <c r="E11" s="55"/>
      <c r="F11" s="55"/>
      <c r="G11" s="55"/>
    </row>
    <row r="12" spans="1:7" s="8" customFormat="1" ht="21" x14ac:dyDescent="0.4">
      <c r="A12" s="55"/>
      <c r="B12" s="55"/>
      <c r="C12" s="55"/>
      <c r="D12" s="55"/>
      <c r="E12" s="55"/>
      <c r="F12" s="55"/>
      <c r="G12" s="55"/>
    </row>
    <row r="13" spans="1:7" s="8" customFormat="1" ht="21" x14ac:dyDescent="0.4">
      <c r="A13" s="55"/>
      <c r="B13" s="55"/>
      <c r="C13" s="55"/>
      <c r="D13" s="55"/>
      <c r="E13" s="55"/>
      <c r="F13" s="55"/>
      <c r="G13" s="55"/>
    </row>
    <row r="14" spans="1:7" s="8" customFormat="1" ht="21" x14ac:dyDescent="0.4">
      <c r="A14" s="55"/>
      <c r="B14" s="55"/>
      <c r="C14" s="55"/>
      <c r="D14" s="55"/>
      <c r="E14" s="55"/>
      <c r="F14" s="55"/>
      <c r="G14" s="55"/>
    </row>
    <row r="15" spans="1:7" s="8" customFormat="1" ht="21" x14ac:dyDescent="0.4">
      <c r="A15" s="55"/>
      <c r="B15" s="55"/>
      <c r="C15" s="55"/>
      <c r="D15" s="55"/>
      <c r="E15" s="55"/>
      <c r="F15" s="55"/>
      <c r="G15" s="55"/>
    </row>
    <row r="16" spans="1:7" s="8" customFormat="1" ht="21" x14ac:dyDescent="0.4">
      <c r="A16" s="55"/>
      <c r="B16" s="55"/>
      <c r="C16" s="55"/>
      <c r="D16" s="55"/>
      <c r="E16" s="55"/>
      <c r="F16" s="55"/>
      <c r="G16" s="55"/>
    </row>
    <row r="17" spans="1:7" s="8" customFormat="1" ht="21" x14ac:dyDescent="0.4">
      <c r="A17" s="174"/>
      <c r="B17" s="174"/>
      <c r="C17" s="174"/>
      <c r="D17" s="174"/>
      <c r="E17" s="174"/>
      <c r="F17" s="174"/>
      <c r="G17" s="174"/>
    </row>
    <row r="18" spans="1:7" s="8" customFormat="1" ht="21" x14ac:dyDescent="0.4">
      <c r="A18" s="55"/>
      <c r="B18" s="55"/>
      <c r="C18" s="55"/>
      <c r="D18" s="55"/>
      <c r="E18" s="55"/>
      <c r="F18" s="55"/>
      <c r="G18" s="55"/>
    </row>
    <row r="19" spans="1:7" s="10" customFormat="1" ht="15.75" customHeight="1" x14ac:dyDescent="0.25">
      <c r="A19" s="175" t="s">
        <v>610</v>
      </c>
      <c r="B19" s="9"/>
    </row>
    <row r="20" spans="1:7" s="24" customFormat="1" ht="15" customHeight="1" x14ac:dyDescent="0.25">
      <c r="A20" s="24" t="s">
        <v>55</v>
      </c>
    </row>
    <row r="21" spans="1:7" s="24" customFormat="1" ht="15" customHeight="1" x14ac:dyDescent="0.25">
      <c r="A21" s="24" t="s">
        <v>56</v>
      </c>
    </row>
    <row r="22" spans="1:7" s="24" customFormat="1" ht="15" customHeight="1" x14ac:dyDescent="0.25">
      <c r="A22" s="24" t="s">
        <v>569</v>
      </c>
      <c r="B22" s="235" t="s">
        <v>570</v>
      </c>
    </row>
    <row r="23" spans="1:7" s="24" customFormat="1" ht="15" customHeight="1" x14ac:dyDescent="0.25">
      <c r="A23" s="24" t="s">
        <v>571</v>
      </c>
      <c r="B23" s="235" t="s">
        <v>572</v>
      </c>
    </row>
    <row r="24" spans="1:7" s="24" customFormat="1" ht="15" customHeight="1" x14ac:dyDescent="0.25">
      <c r="A24" s="24" t="s">
        <v>573</v>
      </c>
      <c r="B24" s="235" t="s">
        <v>574</v>
      </c>
    </row>
    <row r="25" spans="1:7" s="25" customFormat="1" ht="15" customHeight="1" x14ac:dyDescent="0.25">
      <c r="A25" s="24" t="s">
        <v>1022</v>
      </c>
      <c r="B25" s="175"/>
      <c r="C25" s="175"/>
    </row>
    <row r="26" spans="1:7" s="24" customFormat="1" ht="15" customHeight="1" x14ac:dyDescent="0.25">
      <c r="A26" s="173" t="s">
        <v>60</v>
      </c>
      <c r="B26" s="176"/>
      <c r="C26" s="176"/>
    </row>
    <row r="27" spans="1:7" ht="15" customHeight="1" x14ac:dyDescent="0.25">
      <c r="A27" s="54"/>
      <c r="B27" s="14"/>
      <c r="C27" s="14"/>
    </row>
    <row r="28" spans="1:7" ht="15" customHeight="1" x14ac:dyDescent="0.25">
      <c r="A28" s="14"/>
      <c r="B28" s="14"/>
      <c r="C28" s="14"/>
    </row>
    <row r="29" spans="1:7" s="24" customFormat="1" ht="15" customHeight="1" x14ac:dyDescent="0.25">
      <c r="B29" s="176"/>
      <c r="C29" s="176"/>
    </row>
    <row r="30" spans="1:7" ht="15" customHeight="1" x14ac:dyDescent="0.25">
      <c r="A30" s="15"/>
      <c r="B30" s="14"/>
      <c r="C30" s="14"/>
    </row>
    <row r="31" spans="1:7" ht="15" customHeight="1" x14ac:dyDescent="0.25">
      <c r="A31" s="303" t="s">
        <v>1020</v>
      </c>
      <c r="B31" s="303"/>
      <c r="C31" s="303"/>
      <c r="D31" s="303"/>
      <c r="E31" s="279" t="s">
        <v>1021</v>
      </c>
      <c r="F31" s="279"/>
      <c r="G31" s="280"/>
    </row>
    <row r="32" spans="1:7" ht="15" customHeight="1" x14ac:dyDescent="0.25"/>
    <row r="33" spans="1:7" s="177" customFormat="1" ht="15" customHeight="1" x14ac:dyDescent="0.25">
      <c r="A33" s="177" t="s">
        <v>61</v>
      </c>
    </row>
    <row r="34" spans="1:7" s="177" customFormat="1" ht="15" customHeight="1" x14ac:dyDescent="0.25">
      <c r="A34" s="177" t="s">
        <v>62</v>
      </c>
    </row>
    <row r="35" spans="1:7" s="177" customFormat="1" ht="15" customHeight="1" x14ac:dyDescent="0.25">
      <c r="A35" s="178" t="s">
        <v>19</v>
      </c>
    </row>
    <row r="36" spans="1:7" ht="15" customHeight="1" x14ac:dyDescent="0.25"/>
    <row r="37" spans="1:7" ht="15" customHeight="1" x14ac:dyDescent="0.25">
      <c r="A37" s="1"/>
      <c r="B37" s="1"/>
      <c r="C37" s="1"/>
      <c r="D37" s="1"/>
      <c r="E37" s="1"/>
      <c r="F37" s="1"/>
      <c r="G37" s="1"/>
    </row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  <row r="330" spans="5:5" x14ac:dyDescent="0.25">
      <c r="E330" s="300"/>
    </row>
  </sheetData>
  <mergeCells count="6">
    <mergeCell ref="A31:D31"/>
    <mergeCell ref="A6:G6"/>
    <mergeCell ref="A2:G2"/>
    <mergeCell ref="A3:G3"/>
    <mergeCell ref="A1:G1"/>
    <mergeCell ref="A5:G5"/>
  </mergeCells>
  <phoneticPr fontId="8" type="noConversion"/>
  <hyperlinks>
    <hyperlink ref="A26" r:id="rId1" xr:uid="{00000000-0004-0000-0000-000000000000}"/>
  </hyperlinks>
  <printOptions horizontalCentered="1"/>
  <pageMargins left="0.74803149606299202" right="0.74803149606299202" top="0.98425196850393704" bottom="0.98425196850393704" header="0.511811023622047" footer="0.511811023622047"/>
  <pageSetup scale="9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0"/>
  <sheetViews>
    <sheetView zoomScale="115" zoomScaleNormal="115" zoomScalePageLayoutView="115" workbookViewId="0">
      <selection activeCell="F424" sqref="F424:H424"/>
    </sheetView>
  </sheetViews>
  <sheetFormatPr defaultColWidth="11.44140625" defaultRowHeight="13.2" x14ac:dyDescent="0.25"/>
  <cols>
    <col min="1" max="1" width="54.6640625" customWidth="1"/>
    <col min="3" max="4" width="10.6640625" customWidth="1"/>
  </cols>
  <sheetData>
    <row r="1" spans="1:9" ht="17.399999999999999" x14ac:dyDescent="0.25">
      <c r="A1" s="179" t="s">
        <v>105</v>
      </c>
      <c r="B1" s="180"/>
      <c r="C1" s="180"/>
      <c r="D1" s="180" t="s">
        <v>106</v>
      </c>
      <c r="E1" s="13"/>
      <c r="F1" s="13"/>
      <c r="G1" s="13"/>
      <c r="H1" s="13"/>
      <c r="I1" s="13"/>
    </row>
    <row r="2" spans="1:9" ht="15.6" x14ac:dyDescent="0.25">
      <c r="A2" s="31"/>
      <c r="B2" s="32"/>
      <c r="C2" s="32"/>
      <c r="D2" s="32"/>
    </row>
    <row r="3" spans="1:9" s="183" customFormat="1" ht="15.6" x14ac:dyDescent="0.25">
      <c r="A3" s="181" t="s">
        <v>104</v>
      </c>
      <c r="B3" s="182"/>
      <c r="C3" s="182"/>
      <c r="D3" s="182"/>
    </row>
    <row r="4" spans="1:9" s="183" customFormat="1" x14ac:dyDescent="0.25">
      <c r="A4" s="34" t="s">
        <v>84</v>
      </c>
      <c r="B4" s="184"/>
      <c r="C4" s="190"/>
      <c r="D4" s="190">
        <v>3</v>
      </c>
    </row>
    <row r="5" spans="1:9" s="183" customFormat="1" x14ac:dyDescent="0.25">
      <c r="A5" s="34" t="s">
        <v>13</v>
      </c>
      <c r="B5" s="184"/>
      <c r="C5" s="190"/>
      <c r="D5" s="190">
        <v>4</v>
      </c>
    </row>
    <row r="6" spans="1:9" s="183" customFormat="1" x14ac:dyDescent="0.25">
      <c r="A6" s="299">
        <v>43678</v>
      </c>
      <c r="B6" s="184"/>
      <c r="C6" s="190"/>
      <c r="D6" s="190">
        <v>4</v>
      </c>
    </row>
    <row r="7" spans="1:9" s="183" customFormat="1" x14ac:dyDescent="0.25">
      <c r="A7" s="34" t="s">
        <v>262</v>
      </c>
      <c r="B7" s="184"/>
      <c r="C7" s="190"/>
      <c r="D7" s="190">
        <v>4</v>
      </c>
    </row>
    <row r="8" spans="1:9" s="183" customFormat="1" x14ac:dyDescent="0.25">
      <c r="A8" s="34" t="s">
        <v>108</v>
      </c>
      <c r="B8" s="184"/>
      <c r="C8" s="184"/>
      <c r="D8" s="184">
        <v>5</v>
      </c>
    </row>
    <row r="9" spans="1:9" s="183" customFormat="1" x14ac:dyDescent="0.25">
      <c r="A9" s="34"/>
      <c r="B9" s="184"/>
      <c r="C9" s="184"/>
      <c r="D9" s="184"/>
    </row>
    <row r="10" spans="1:9" s="183" customFormat="1" ht="15.6" x14ac:dyDescent="0.25">
      <c r="A10" s="181" t="s">
        <v>1060</v>
      </c>
      <c r="B10" s="184"/>
      <c r="C10" s="184"/>
      <c r="D10" s="184"/>
    </row>
    <row r="11" spans="1:9" s="183" customFormat="1" x14ac:dyDescent="0.25">
      <c r="A11" s="34" t="s">
        <v>1033</v>
      </c>
      <c r="B11" s="184"/>
      <c r="C11" s="184"/>
      <c r="D11" s="184">
        <v>6</v>
      </c>
    </row>
    <row r="12" spans="1:9" x14ac:dyDescent="0.25">
      <c r="A12" s="34"/>
      <c r="B12" s="33"/>
      <c r="C12" s="184"/>
      <c r="D12" s="184"/>
    </row>
    <row r="13" spans="1:9" s="183" customFormat="1" ht="15.6" x14ac:dyDescent="0.25">
      <c r="A13" s="181" t="s">
        <v>440</v>
      </c>
      <c r="B13" s="184"/>
      <c r="C13" s="184"/>
      <c r="D13" s="184">
        <v>7</v>
      </c>
    </row>
    <row r="14" spans="1:9" ht="15.6" x14ac:dyDescent="0.25">
      <c r="A14" s="30"/>
      <c r="B14" s="33"/>
      <c r="C14" s="184"/>
      <c r="D14" s="184"/>
    </row>
    <row r="15" spans="1:9" s="183" customFormat="1" ht="15.6" x14ac:dyDescent="0.25">
      <c r="A15" s="181" t="s">
        <v>23</v>
      </c>
      <c r="B15" s="184"/>
      <c r="C15" s="184"/>
      <c r="D15" s="184"/>
    </row>
    <row r="16" spans="1:9" x14ac:dyDescent="0.25">
      <c r="A16" s="35" t="s">
        <v>214</v>
      </c>
      <c r="C16" s="191"/>
      <c r="D16" s="191"/>
    </row>
    <row r="17" spans="1:4" x14ac:dyDescent="0.25">
      <c r="A17" s="34" t="s">
        <v>145</v>
      </c>
      <c r="C17" s="184"/>
      <c r="D17" s="184">
        <v>8</v>
      </c>
    </row>
    <row r="18" spans="1:4" x14ac:dyDescent="0.25">
      <c r="A18" s="35" t="s">
        <v>168</v>
      </c>
      <c r="C18" s="192"/>
      <c r="D18" s="192"/>
    </row>
    <row r="19" spans="1:4" x14ac:dyDescent="0.25">
      <c r="A19" s="34" t="s">
        <v>215</v>
      </c>
      <c r="C19" s="184"/>
      <c r="D19" s="184">
        <v>11</v>
      </c>
    </row>
    <row r="20" spans="1:4" x14ac:dyDescent="0.25">
      <c r="A20" s="34" t="s">
        <v>216</v>
      </c>
      <c r="C20" s="184"/>
      <c r="D20" s="184">
        <v>13</v>
      </c>
    </row>
    <row r="21" spans="1:4" x14ac:dyDescent="0.25">
      <c r="A21" s="34"/>
      <c r="B21" s="33"/>
      <c r="C21" s="184"/>
      <c r="D21" s="184"/>
    </row>
    <row r="22" spans="1:4" s="183" customFormat="1" ht="15.6" x14ac:dyDescent="0.25">
      <c r="A22" s="181" t="s">
        <v>1026</v>
      </c>
      <c r="B22" s="184"/>
      <c r="C22" s="184"/>
      <c r="D22" s="184"/>
    </row>
    <row r="23" spans="1:4" x14ac:dyDescent="0.25">
      <c r="A23" s="34" t="s">
        <v>1027</v>
      </c>
      <c r="B23" s="33"/>
      <c r="C23" s="184"/>
      <c r="D23" s="184">
        <v>16</v>
      </c>
    </row>
    <row r="24" spans="1:4" x14ac:dyDescent="0.25">
      <c r="A24" s="34" t="s">
        <v>1028</v>
      </c>
      <c r="B24" s="33"/>
      <c r="C24" s="184"/>
      <c r="D24" s="184">
        <v>16</v>
      </c>
    </row>
    <row r="25" spans="1:4" x14ac:dyDescent="0.25">
      <c r="A25" s="34"/>
      <c r="B25" s="33"/>
      <c r="C25" s="184"/>
      <c r="D25" s="184"/>
    </row>
    <row r="26" spans="1:4" ht="15.6" x14ac:dyDescent="0.25">
      <c r="A26" s="181" t="s">
        <v>1029</v>
      </c>
      <c r="B26" s="33"/>
      <c r="C26" s="184"/>
      <c r="D26" s="184"/>
    </row>
    <row r="27" spans="1:4" x14ac:dyDescent="0.25">
      <c r="A27" s="34" t="s">
        <v>720</v>
      </c>
      <c r="B27" s="33"/>
      <c r="C27" s="184"/>
      <c r="D27" s="184">
        <v>19</v>
      </c>
    </row>
    <row r="28" spans="1:4" x14ac:dyDescent="0.25">
      <c r="A28" s="34"/>
      <c r="B28" s="33"/>
      <c r="C28" s="184"/>
      <c r="D28" s="184"/>
    </row>
    <row r="29" spans="1:4" ht="15.6" x14ac:dyDescent="0.25">
      <c r="A29" s="181" t="s">
        <v>616</v>
      </c>
      <c r="B29" s="33"/>
      <c r="C29" s="184"/>
      <c r="D29" s="184"/>
    </row>
    <row r="30" spans="1:4" x14ac:dyDescent="0.25">
      <c r="A30" s="34" t="s">
        <v>1031</v>
      </c>
      <c r="B30" s="33"/>
      <c r="C30" s="184"/>
      <c r="D30" s="184">
        <v>19</v>
      </c>
    </row>
    <row r="31" spans="1:4" x14ac:dyDescent="0.25">
      <c r="A31" s="34" t="s">
        <v>1030</v>
      </c>
      <c r="B31" s="33"/>
      <c r="C31" s="184"/>
      <c r="D31" s="184">
        <v>18</v>
      </c>
    </row>
    <row r="32" spans="1:4" x14ac:dyDescent="0.25">
      <c r="A32" s="34" t="s">
        <v>667</v>
      </c>
      <c r="B32" s="33"/>
      <c r="C32" s="184"/>
      <c r="D32" s="184">
        <v>20</v>
      </c>
    </row>
    <row r="33" spans="1:4" x14ac:dyDescent="0.25">
      <c r="A33" s="34"/>
      <c r="B33" s="33"/>
      <c r="C33" s="184"/>
      <c r="D33" s="184"/>
    </row>
    <row r="34" spans="1:4" ht="15.6" x14ac:dyDescent="0.25">
      <c r="A34" s="181" t="s">
        <v>207</v>
      </c>
      <c r="B34" s="33"/>
      <c r="C34" s="184"/>
      <c r="D34" s="184">
        <v>21</v>
      </c>
    </row>
    <row r="35" spans="1:4" x14ac:dyDescent="0.25">
      <c r="A35" s="34"/>
      <c r="B35" s="33"/>
      <c r="C35" s="184"/>
      <c r="D35" s="184"/>
    </row>
    <row r="36" spans="1:4" ht="15.6" x14ac:dyDescent="0.25">
      <c r="A36" s="181" t="s">
        <v>480</v>
      </c>
      <c r="B36" s="33"/>
      <c r="C36" s="184"/>
      <c r="D36" s="184">
        <v>21</v>
      </c>
    </row>
    <row r="37" spans="1:4" x14ac:dyDescent="0.25">
      <c r="A37" s="34"/>
      <c r="B37" s="33"/>
      <c r="C37" s="184"/>
      <c r="D37" s="184"/>
    </row>
    <row r="38" spans="1:4" s="183" customFormat="1" ht="15.6" x14ac:dyDescent="0.25">
      <c r="A38" s="181" t="s">
        <v>439</v>
      </c>
      <c r="B38" s="184"/>
      <c r="C38" s="184"/>
      <c r="D38" s="184">
        <v>23</v>
      </c>
    </row>
    <row r="39" spans="1:4" s="183" customFormat="1" ht="15.6" x14ac:dyDescent="0.25">
      <c r="A39" s="181"/>
      <c r="B39" s="184"/>
      <c r="C39" s="184"/>
      <c r="D39" s="184"/>
    </row>
    <row r="40" spans="1:4" s="183" customFormat="1" ht="15.6" x14ac:dyDescent="0.25">
      <c r="A40" s="185" t="s">
        <v>18</v>
      </c>
      <c r="C40" s="186"/>
      <c r="D40" s="186">
        <v>24</v>
      </c>
    </row>
    <row r="41" spans="1:4" x14ac:dyDescent="0.25">
      <c r="A41" s="1"/>
      <c r="B41" s="1"/>
      <c r="C41" s="36"/>
      <c r="D41" s="36"/>
    </row>
    <row r="42" spans="1:4" x14ac:dyDescent="0.25">
      <c r="A42" s="1"/>
      <c r="B42" s="1"/>
      <c r="C42" s="36"/>
      <c r="D42" s="36"/>
    </row>
    <row r="43" spans="1:4" x14ac:dyDescent="0.25">
      <c r="A43" s="1"/>
      <c r="B43" s="1"/>
      <c r="C43" s="1"/>
      <c r="D43" s="1"/>
    </row>
    <row r="47" spans="1:4" x14ac:dyDescent="0.25">
      <c r="A47" s="34"/>
      <c r="B47" s="33"/>
      <c r="C47" s="33"/>
      <c r="D47" s="33"/>
    </row>
    <row r="330" spans="5:5" x14ac:dyDescent="0.25">
      <c r="E330" s="300"/>
    </row>
  </sheetData>
  <phoneticPr fontId="8" type="noConversion"/>
  <printOptions horizontalCentered="1"/>
  <pageMargins left="0.59055118110236227" right="0.59055118110236227" top="0.78740157480314965" bottom="0.78740157480314965" header="0.23622047244094491" footer="0.31496062992125984"/>
  <pageSetup paperSize="327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3"/>
  <sheetViews>
    <sheetView showGridLines="0" view="pageBreakPreview" zoomScaleNormal="100" zoomScaleSheetLayoutView="100" workbookViewId="0">
      <pane xSplit="4" ySplit="2" topLeftCell="E3" activePane="bottomRight" state="frozen"/>
      <selection activeCell="G25" sqref="G25"/>
      <selection pane="topRight" activeCell="G25" sqref="G25"/>
      <selection pane="bottomLeft" activeCell="G25" sqref="G25"/>
      <selection pane="bottomRight" activeCell="E1" sqref="E1"/>
    </sheetView>
  </sheetViews>
  <sheetFormatPr defaultColWidth="11.44140625" defaultRowHeight="13.2" x14ac:dyDescent="0.25"/>
  <cols>
    <col min="1" max="1" width="9" style="105" bestFit="1" customWidth="1"/>
    <col min="2" max="2" width="21" style="64" customWidth="1"/>
    <col min="3" max="3" width="4.33203125" style="64" customWidth="1"/>
    <col min="4" max="4" width="5.33203125" style="52" customWidth="1"/>
    <col min="5" max="5" width="45.44140625" style="40" customWidth="1"/>
    <col min="6" max="6" width="21.88671875" style="41" customWidth="1"/>
    <col min="7" max="16384" width="11.44140625" style="103"/>
  </cols>
  <sheetData>
    <row r="1" spans="1:6" s="188" customFormat="1" ht="23.1" customHeight="1" x14ac:dyDescent="0.25">
      <c r="A1" s="357">
        <v>43739</v>
      </c>
      <c r="B1" s="358"/>
      <c r="C1" s="239"/>
      <c r="D1" s="117"/>
      <c r="E1" s="366" t="s">
        <v>224</v>
      </c>
      <c r="F1" s="156"/>
    </row>
    <row r="2" spans="1:6" ht="40.5" customHeight="1" x14ac:dyDescent="0.25">
      <c r="A2" s="283" t="s">
        <v>220</v>
      </c>
      <c r="B2" s="283" t="s">
        <v>17</v>
      </c>
      <c r="C2" s="283"/>
      <c r="D2" s="284" t="s">
        <v>41</v>
      </c>
      <c r="E2" s="285" t="s">
        <v>438</v>
      </c>
      <c r="F2" s="286" t="s">
        <v>223</v>
      </c>
    </row>
    <row r="3" spans="1:6" ht="9.9" customHeight="1" x14ac:dyDescent="0.25">
      <c r="A3" s="118"/>
      <c r="B3" s="112"/>
      <c r="C3" s="112"/>
      <c r="D3" s="2"/>
      <c r="E3" s="38"/>
      <c r="F3" s="109"/>
    </row>
    <row r="4" spans="1:6" s="42" customFormat="1" ht="60" customHeight="1" x14ac:dyDescent="0.25">
      <c r="A4" s="105"/>
      <c r="B4" s="64"/>
      <c r="C4" s="64"/>
      <c r="D4" s="142"/>
      <c r="E4" s="39"/>
      <c r="F4" s="52"/>
    </row>
    <row r="5" spans="1:6" s="42" customFormat="1" ht="19.5" customHeight="1" x14ac:dyDescent="0.25">
      <c r="A5" s="105"/>
      <c r="B5" s="64"/>
      <c r="C5" s="64"/>
      <c r="D5" s="142"/>
      <c r="E5" s="39"/>
      <c r="F5" s="52"/>
    </row>
    <row r="6" spans="1:6" s="43" customFormat="1" ht="19.5" customHeight="1" x14ac:dyDescent="0.25">
      <c r="A6" s="359">
        <v>43678</v>
      </c>
      <c r="B6" s="360"/>
      <c r="C6" s="360"/>
      <c r="D6" s="360"/>
      <c r="E6" s="360"/>
      <c r="F6" s="360"/>
    </row>
    <row r="7" spans="1:6" s="43" customFormat="1" ht="126.75" customHeight="1" x14ac:dyDescent="0.25">
      <c r="A7" s="347" t="s">
        <v>219</v>
      </c>
      <c r="B7" s="347"/>
      <c r="C7" s="347"/>
      <c r="D7" s="347"/>
      <c r="E7" s="347"/>
      <c r="F7" s="347"/>
    </row>
    <row r="8" spans="1:6" s="39" customFormat="1" ht="34.200000000000003" x14ac:dyDescent="0.25">
      <c r="A8" s="104">
        <v>729744</v>
      </c>
      <c r="B8" s="60" t="s">
        <v>221</v>
      </c>
      <c r="C8" s="60"/>
      <c r="D8" s="144"/>
      <c r="E8" s="66" t="s">
        <v>339</v>
      </c>
      <c r="F8" s="108">
        <v>169</v>
      </c>
    </row>
    <row r="9" spans="1:6" s="39" customFormat="1" ht="45.6" x14ac:dyDescent="0.25">
      <c r="A9" s="104">
        <v>729752</v>
      </c>
      <c r="B9" s="60" t="s">
        <v>222</v>
      </c>
      <c r="C9" s="60"/>
      <c r="D9" s="144"/>
      <c r="E9" s="66" t="s">
        <v>340</v>
      </c>
      <c r="F9" s="108">
        <v>159</v>
      </c>
    </row>
    <row r="10" spans="1:6" s="39" customFormat="1" ht="22.8" x14ac:dyDescent="0.25">
      <c r="A10" s="120">
        <v>722383</v>
      </c>
      <c r="B10" s="67" t="s">
        <v>124</v>
      </c>
      <c r="C10" s="67"/>
      <c r="D10" s="3"/>
      <c r="E10" s="61" t="s">
        <v>341</v>
      </c>
      <c r="F10" s="108">
        <v>229</v>
      </c>
    </row>
    <row r="11" spans="1:6" s="39" customFormat="1" ht="34.200000000000003" x14ac:dyDescent="0.25">
      <c r="A11" s="120">
        <v>722405</v>
      </c>
      <c r="B11" s="69" t="s">
        <v>125</v>
      </c>
      <c r="C11" s="69"/>
      <c r="D11" s="3"/>
      <c r="E11" s="61" t="s">
        <v>342</v>
      </c>
      <c r="F11" s="108">
        <v>249</v>
      </c>
    </row>
    <row r="12" spans="1:6" s="39" customFormat="1" ht="34.200000000000003" x14ac:dyDescent="0.25">
      <c r="A12" s="121">
        <v>724246</v>
      </c>
      <c r="B12" s="69" t="s">
        <v>91</v>
      </c>
      <c r="C12" s="69"/>
      <c r="D12" s="3"/>
      <c r="E12" s="62" t="s">
        <v>343</v>
      </c>
      <c r="F12" s="108">
        <v>279</v>
      </c>
    </row>
    <row r="13" spans="1:6" s="39" customFormat="1" ht="34.200000000000003" x14ac:dyDescent="0.25">
      <c r="A13" s="121">
        <v>722456</v>
      </c>
      <c r="B13" s="68" t="s">
        <v>126</v>
      </c>
      <c r="C13" s="68"/>
      <c r="D13" s="3"/>
      <c r="E13" s="70" t="s">
        <v>344</v>
      </c>
      <c r="F13" s="108">
        <v>299</v>
      </c>
    </row>
    <row r="14" spans="1:6" s="83" customFormat="1" ht="68.400000000000006" x14ac:dyDescent="0.25">
      <c r="A14" s="104">
        <v>729787</v>
      </c>
      <c r="B14" s="90" t="s">
        <v>458</v>
      </c>
      <c r="C14" s="90"/>
      <c r="D14" s="145"/>
      <c r="E14" s="62" t="s">
        <v>295</v>
      </c>
      <c r="F14" s="108">
        <v>329</v>
      </c>
    </row>
    <row r="15" spans="1:6" s="83" customFormat="1" ht="68.400000000000006" x14ac:dyDescent="0.25">
      <c r="A15" s="104">
        <v>729795</v>
      </c>
      <c r="B15" s="90" t="s">
        <v>457</v>
      </c>
      <c r="C15" s="90"/>
      <c r="D15" s="145"/>
      <c r="E15" s="62" t="s">
        <v>296</v>
      </c>
      <c r="F15" s="108">
        <v>359</v>
      </c>
    </row>
    <row r="16" spans="1:6" s="83" customFormat="1" ht="22.8" x14ac:dyDescent="0.25">
      <c r="A16" s="121">
        <v>729388</v>
      </c>
      <c r="B16" s="68" t="s">
        <v>299</v>
      </c>
      <c r="C16" s="68"/>
      <c r="D16" s="146"/>
      <c r="E16" s="62" t="s">
        <v>297</v>
      </c>
      <c r="F16" s="108">
        <v>549</v>
      </c>
    </row>
    <row r="17" spans="1:7" s="83" customFormat="1" ht="22.8" x14ac:dyDescent="0.25">
      <c r="A17" s="104">
        <v>729701</v>
      </c>
      <c r="B17" s="60" t="s">
        <v>225</v>
      </c>
      <c r="C17" s="60"/>
      <c r="D17" s="146"/>
      <c r="E17" s="62" t="s">
        <v>298</v>
      </c>
      <c r="F17" s="108">
        <v>549</v>
      </c>
    </row>
    <row r="18" spans="1:7" s="39" customFormat="1" ht="22.8" x14ac:dyDescent="0.25">
      <c r="A18" s="121">
        <v>454559</v>
      </c>
      <c r="B18" s="68" t="s">
        <v>441</v>
      </c>
      <c r="C18" s="68"/>
      <c r="D18" s="3"/>
      <c r="E18" s="62" t="s">
        <v>345</v>
      </c>
      <c r="F18" s="211">
        <v>59</v>
      </c>
    </row>
    <row r="19" spans="1:7" s="71" customFormat="1" ht="12" x14ac:dyDescent="0.25">
      <c r="A19" s="121">
        <v>722766</v>
      </c>
      <c r="B19" s="68" t="s">
        <v>152</v>
      </c>
      <c r="C19" s="68"/>
      <c r="D19" s="3"/>
      <c r="E19" s="70" t="s">
        <v>153</v>
      </c>
      <c r="F19" s="158">
        <v>6</v>
      </c>
    </row>
    <row r="20" spans="1:7" s="71" customFormat="1" ht="12" x14ac:dyDescent="0.25">
      <c r="A20" s="121">
        <v>722782</v>
      </c>
      <c r="B20" s="68" t="s">
        <v>154</v>
      </c>
      <c r="C20" s="68"/>
      <c r="D20" s="3"/>
      <c r="E20" s="70" t="s">
        <v>218</v>
      </c>
      <c r="F20" s="158">
        <v>6</v>
      </c>
    </row>
    <row r="21" spans="1:7" s="42" customFormat="1" ht="15" customHeight="1" x14ac:dyDescent="0.25">
      <c r="A21" s="123"/>
      <c r="B21" s="74"/>
      <c r="C21" s="74"/>
      <c r="D21" s="37"/>
      <c r="E21" s="233"/>
      <c r="F21" s="161"/>
    </row>
    <row r="22" spans="1:7" s="42" customFormat="1" ht="19.5" customHeight="1" x14ac:dyDescent="0.25">
      <c r="A22" s="361" t="s">
        <v>88</v>
      </c>
      <c r="B22" s="362"/>
      <c r="C22" s="362"/>
      <c r="D22" s="362"/>
      <c r="E22" s="362"/>
      <c r="F22" s="362"/>
    </row>
    <row r="23" spans="1:7" s="42" customFormat="1" ht="89.25" customHeight="1" x14ac:dyDescent="0.25">
      <c r="A23" s="347" t="s">
        <v>356</v>
      </c>
      <c r="B23" s="347"/>
      <c r="C23" s="347"/>
      <c r="D23" s="347"/>
      <c r="E23" s="347"/>
      <c r="F23" s="347"/>
    </row>
    <row r="24" spans="1:7" s="43" customFormat="1" ht="34.200000000000003" x14ac:dyDescent="0.25">
      <c r="A24" s="120">
        <v>489395</v>
      </c>
      <c r="B24" s="67" t="s">
        <v>127</v>
      </c>
      <c r="C24" s="67"/>
      <c r="D24" s="3"/>
      <c r="E24" s="61" t="s">
        <v>346</v>
      </c>
      <c r="F24" s="108">
        <v>179</v>
      </c>
    </row>
    <row r="25" spans="1:7" s="43" customFormat="1" ht="34.200000000000003" x14ac:dyDescent="0.25">
      <c r="A25" s="120">
        <v>489409</v>
      </c>
      <c r="B25" s="67" t="s">
        <v>128</v>
      </c>
      <c r="C25" s="67"/>
      <c r="D25" s="3"/>
      <c r="E25" s="61" t="s">
        <v>347</v>
      </c>
      <c r="F25" s="108">
        <v>179</v>
      </c>
    </row>
    <row r="26" spans="1:7" s="43" customFormat="1" ht="34.200000000000003" x14ac:dyDescent="0.25">
      <c r="A26" s="120">
        <v>489425</v>
      </c>
      <c r="B26" s="67" t="s">
        <v>65</v>
      </c>
      <c r="C26" s="67"/>
      <c r="D26" s="3"/>
      <c r="E26" s="61" t="s">
        <v>348</v>
      </c>
      <c r="F26" s="108">
        <v>179</v>
      </c>
    </row>
    <row r="27" spans="1:7" s="43" customFormat="1" ht="34.200000000000003" x14ac:dyDescent="0.25">
      <c r="A27" s="120">
        <v>489433</v>
      </c>
      <c r="B27" s="67" t="s">
        <v>66</v>
      </c>
      <c r="C27" s="67"/>
      <c r="D27" s="3"/>
      <c r="E27" s="61" t="s">
        <v>349</v>
      </c>
      <c r="F27" s="108">
        <v>179</v>
      </c>
    </row>
    <row r="28" spans="1:7" s="43" customFormat="1" ht="34.200000000000003" x14ac:dyDescent="0.25">
      <c r="A28" s="120">
        <v>489360</v>
      </c>
      <c r="B28" s="67" t="s">
        <v>68</v>
      </c>
      <c r="C28" s="67"/>
      <c r="D28" s="3"/>
      <c r="E28" s="61" t="s">
        <v>350</v>
      </c>
      <c r="F28" s="108">
        <v>179</v>
      </c>
    </row>
    <row r="29" spans="1:7" s="43" customFormat="1" ht="22.8" x14ac:dyDescent="0.25">
      <c r="A29" s="120">
        <v>725218</v>
      </c>
      <c r="B29" s="67" t="s">
        <v>83</v>
      </c>
      <c r="C29" s="67"/>
      <c r="D29" s="3"/>
      <c r="E29" s="62" t="s">
        <v>351</v>
      </c>
      <c r="F29" s="158">
        <v>35</v>
      </c>
      <c r="G29" s="216"/>
    </row>
    <row r="30" spans="1:7" s="43" customFormat="1" ht="15" customHeight="1" x14ac:dyDescent="0.25">
      <c r="A30" s="223"/>
      <c r="B30" s="72"/>
      <c r="C30" s="72"/>
      <c r="D30" s="37"/>
      <c r="E30" s="75"/>
      <c r="F30" s="161"/>
    </row>
    <row r="31" spans="1:7" s="51" customFormat="1" ht="19.5" customHeight="1" x14ac:dyDescent="0.25">
      <c r="A31" s="363" t="s">
        <v>107</v>
      </c>
      <c r="B31" s="364"/>
      <c r="C31" s="364"/>
      <c r="D31" s="364"/>
      <c r="E31" s="364"/>
      <c r="F31" s="364"/>
    </row>
    <row r="32" spans="1:7" s="43" customFormat="1" ht="74.25" customHeight="1" x14ac:dyDescent="0.25">
      <c r="A32" s="138"/>
      <c r="B32" s="113"/>
      <c r="C32" s="113"/>
      <c r="D32" s="101"/>
      <c r="E32" s="101"/>
      <c r="F32" s="97"/>
    </row>
    <row r="33" spans="1:6" s="43" customFormat="1" ht="34.200000000000003" x14ac:dyDescent="0.25">
      <c r="A33" s="121">
        <v>729469</v>
      </c>
      <c r="B33" s="68" t="s">
        <v>559</v>
      </c>
      <c r="C33" s="68"/>
      <c r="D33" s="146"/>
      <c r="E33" s="194" t="s">
        <v>456</v>
      </c>
      <c r="F33" s="108">
        <v>299</v>
      </c>
    </row>
    <row r="34" spans="1:6" s="43" customFormat="1" ht="22.8" x14ac:dyDescent="0.25">
      <c r="A34" s="121">
        <v>723789</v>
      </c>
      <c r="B34" s="68" t="s">
        <v>155</v>
      </c>
      <c r="C34" s="68"/>
      <c r="D34" s="146"/>
      <c r="E34" s="62" t="s">
        <v>301</v>
      </c>
      <c r="F34" s="108">
        <v>219</v>
      </c>
    </row>
    <row r="35" spans="1:6" s="43" customFormat="1" ht="22.8" x14ac:dyDescent="0.25">
      <c r="A35" s="121">
        <v>729507</v>
      </c>
      <c r="B35" s="68" t="s">
        <v>157</v>
      </c>
      <c r="C35" s="68"/>
      <c r="D35" s="146"/>
      <c r="E35" s="62" t="s">
        <v>302</v>
      </c>
      <c r="F35" s="108">
        <v>219</v>
      </c>
    </row>
    <row r="36" spans="1:6" s="43" customFormat="1" ht="22.8" x14ac:dyDescent="0.25">
      <c r="A36" s="121">
        <v>723800</v>
      </c>
      <c r="B36" s="68" t="s">
        <v>158</v>
      </c>
      <c r="C36" s="68"/>
      <c r="D36" s="146"/>
      <c r="E36" s="62" t="s">
        <v>303</v>
      </c>
      <c r="F36" s="108">
        <v>219</v>
      </c>
    </row>
    <row r="37" spans="1:6" s="43" customFormat="1" ht="22.8" x14ac:dyDescent="0.25">
      <c r="A37" s="121">
        <v>723819</v>
      </c>
      <c r="B37" s="68" t="s">
        <v>159</v>
      </c>
      <c r="C37" s="68"/>
      <c r="D37" s="146"/>
      <c r="E37" s="62" t="s">
        <v>304</v>
      </c>
      <c r="F37" s="108">
        <v>219</v>
      </c>
    </row>
    <row r="38" spans="1:6" s="43" customFormat="1" ht="22.8" x14ac:dyDescent="0.25">
      <c r="A38" s="121">
        <v>729442</v>
      </c>
      <c r="B38" s="68" t="s">
        <v>254</v>
      </c>
      <c r="C38" s="68"/>
      <c r="D38" s="146"/>
      <c r="E38" s="62" t="s">
        <v>305</v>
      </c>
      <c r="F38" s="108">
        <v>299</v>
      </c>
    </row>
    <row r="39" spans="1:6" s="43" customFormat="1" ht="22.8" x14ac:dyDescent="0.25">
      <c r="A39" s="121">
        <v>729450</v>
      </c>
      <c r="B39" s="68" t="s">
        <v>255</v>
      </c>
      <c r="C39" s="68"/>
      <c r="D39" s="146"/>
      <c r="E39" s="62" t="s">
        <v>306</v>
      </c>
      <c r="F39" s="108">
        <v>369</v>
      </c>
    </row>
    <row r="40" spans="1:6" s="43" customFormat="1" ht="17.25" customHeight="1" x14ac:dyDescent="0.25">
      <c r="A40" s="123"/>
      <c r="B40" s="74"/>
      <c r="C40" s="74"/>
      <c r="D40" s="147"/>
      <c r="E40" s="75"/>
      <c r="F40" s="159"/>
    </row>
    <row r="41" spans="1:6" s="43" customFormat="1" ht="19.5" customHeight="1" x14ac:dyDescent="0.25">
      <c r="A41" s="331" t="s">
        <v>262</v>
      </c>
      <c r="B41" s="365"/>
      <c r="C41" s="365"/>
      <c r="D41" s="365"/>
      <c r="E41" s="365"/>
      <c r="F41" s="365"/>
    </row>
    <row r="42" spans="1:6" s="43" customFormat="1" ht="22.8" x14ac:dyDescent="0.25">
      <c r="A42" s="121">
        <v>729388</v>
      </c>
      <c r="B42" s="68" t="s">
        <v>307</v>
      </c>
      <c r="C42" s="68"/>
      <c r="D42" s="146"/>
      <c r="E42" s="62" t="s">
        <v>297</v>
      </c>
      <c r="F42" s="108">
        <v>549</v>
      </c>
    </row>
    <row r="43" spans="1:6" s="43" customFormat="1" ht="22.8" x14ac:dyDescent="0.25">
      <c r="A43" s="104">
        <v>729701</v>
      </c>
      <c r="B43" s="60" t="s">
        <v>225</v>
      </c>
      <c r="C43" s="60"/>
      <c r="D43" s="146"/>
      <c r="E43" s="62" t="s">
        <v>298</v>
      </c>
      <c r="F43" s="108">
        <v>549</v>
      </c>
    </row>
    <row r="44" spans="1:6" s="43" customFormat="1" ht="22.8" x14ac:dyDescent="0.25">
      <c r="A44" s="121">
        <v>454559</v>
      </c>
      <c r="B44" s="68" t="s">
        <v>441</v>
      </c>
      <c r="C44" s="68"/>
      <c r="D44" s="3"/>
      <c r="E44" s="62" t="s">
        <v>345</v>
      </c>
      <c r="F44" s="211">
        <v>59</v>
      </c>
    </row>
    <row r="45" spans="1:6" s="42" customFormat="1" ht="22.8" x14ac:dyDescent="0.25">
      <c r="A45" s="124">
        <v>725145</v>
      </c>
      <c r="B45" s="68" t="s">
        <v>73</v>
      </c>
      <c r="C45" s="68"/>
      <c r="D45" s="146"/>
      <c r="E45" s="62" t="s">
        <v>352</v>
      </c>
      <c r="F45" s="108">
        <v>489</v>
      </c>
    </row>
    <row r="46" spans="1:6" s="42" customFormat="1" ht="22.8" x14ac:dyDescent="0.25">
      <c r="A46" s="124">
        <v>725080</v>
      </c>
      <c r="B46" s="68" t="s">
        <v>74</v>
      </c>
      <c r="C46" s="68"/>
      <c r="D46" s="146"/>
      <c r="E46" s="62" t="s">
        <v>353</v>
      </c>
      <c r="F46" s="108">
        <v>489</v>
      </c>
    </row>
    <row r="47" spans="1:6" s="42" customFormat="1" ht="22.8" x14ac:dyDescent="0.25">
      <c r="A47" s="124">
        <v>710520</v>
      </c>
      <c r="B47" s="68" t="s">
        <v>452</v>
      </c>
      <c r="C47" s="68"/>
      <c r="D47" s="146"/>
      <c r="E47" s="62" t="s">
        <v>453</v>
      </c>
      <c r="F47" s="108">
        <v>579</v>
      </c>
    </row>
    <row r="48" spans="1:6" s="42" customFormat="1" ht="45.6" x14ac:dyDescent="0.25">
      <c r="A48" s="124">
        <v>725099</v>
      </c>
      <c r="B48" s="68" t="s">
        <v>75</v>
      </c>
      <c r="C48" s="68"/>
      <c r="D48" s="146"/>
      <c r="E48" s="62" t="s">
        <v>354</v>
      </c>
      <c r="F48" s="108">
        <v>549</v>
      </c>
    </row>
    <row r="49" spans="1:6" s="42" customFormat="1" ht="15" customHeight="1" x14ac:dyDescent="0.25">
      <c r="A49" s="123"/>
      <c r="B49" s="74"/>
      <c r="C49" s="74"/>
      <c r="D49" s="218"/>
      <c r="E49" s="75"/>
      <c r="F49" s="160"/>
    </row>
    <row r="50" spans="1:6" s="43" customFormat="1" ht="84" customHeight="1" x14ac:dyDescent="0.25">
      <c r="A50" s="125"/>
      <c r="B50" s="189"/>
      <c r="C50" s="189"/>
      <c r="D50" s="100"/>
      <c r="E50" s="100"/>
      <c r="F50" s="111"/>
    </row>
    <row r="51" spans="1:6" s="43" customFormat="1" ht="19.5" customHeight="1" x14ac:dyDescent="0.25">
      <c r="A51" s="331" t="s">
        <v>16</v>
      </c>
      <c r="B51" s="310"/>
      <c r="C51" s="310"/>
      <c r="D51" s="310"/>
      <c r="E51" s="310"/>
      <c r="F51" s="310"/>
    </row>
    <row r="52" spans="1:6" s="43" customFormat="1" ht="34.200000000000003" x14ac:dyDescent="0.25">
      <c r="A52" s="120">
        <v>489255</v>
      </c>
      <c r="B52" s="67" t="s">
        <v>71</v>
      </c>
      <c r="C52" s="67"/>
      <c r="D52" s="146"/>
      <c r="E52" s="76" t="s">
        <v>227</v>
      </c>
      <c r="F52" s="108">
        <v>199</v>
      </c>
    </row>
    <row r="53" spans="1:6" s="43" customFormat="1" ht="45.6" x14ac:dyDescent="0.25">
      <c r="A53" s="120">
        <v>489271</v>
      </c>
      <c r="B53" s="69" t="s">
        <v>72</v>
      </c>
      <c r="C53" s="69"/>
      <c r="D53" s="146"/>
      <c r="E53" s="76" t="s">
        <v>355</v>
      </c>
      <c r="F53" s="108">
        <v>199</v>
      </c>
    </row>
    <row r="54" spans="1:6" s="42" customFormat="1" ht="22.8" x14ac:dyDescent="0.25">
      <c r="A54" s="124">
        <v>710520</v>
      </c>
      <c r="B54" s="68" t="s">
        <v>452</v>
      </c>
      <c r="C54" s="68"/>
      <c r="D54" s="146"/>
      <c r="E54" s="62" t="s">
        <v>453</v>
      </c>
      <c r="F54" s="108">
        <v>579</v>
      </c>
    </row>
    <row r="55" spans="1:6" s="42" customFormat="1" ht="22.8" x14ac:dyDescent="0.25">
      <c r="A55" s="124">
        <v>725080</v>
      </c>
      <c r="B55" s="68" t="s">
        <v>74</v>
      </c>
      <c r="C55" s="68"/>
      <c r="D55" s="146"/>
      <c r="E55" s="62" t="s">
        <v>228</v>
      </c>
      <c r="F55" s="108">
        <v>489</v>
      </c>
    </row>
    <row r="56" spans="1:6" s="42" customFormat="1" x14ac:dyDescent="0.25">
      <c r="A56" s="289"/>
      <c r="B56" s="290"/>
      <c r="C56" s="290"/>
      <c r="D56" s="142"/>
      <c r="E56" s="253"/>
      <c r="F56" s="165"/>
    </row>
    <row r="57" spans="1:6" s="42" customFormat="1" ht="99" customHeight="1" x14ac:dyDescent="0.3">
      <c r="A57" s="341" t="s">
        <v>1060</v>
      </c>
      <c r="B57" s="342"/>
      <c r="C57" s="342"/>
      <c r="D57" s="342"/>
      <c r="E57" s="342"/>
      <c r="F57" s="342"/>
    </row>
    <row r="58" spans="1:6" s="42" customFormat="1" ht="23.4" customHeight="1" x14ac:dyDescent="0.25">
      <c r="A58" s="338" t="s">
        <v>1033</v>
      </c>
      <c r="B58" s="339"/>
      <c r="C58" s="339"/>
      <c r="D58" s="339"/>
      <c r="E58" s="339"/>
      <c r="F58" s="339"/>
    </row>
    <row r="59" spans="1:6" s="42" customFormat="1" ht="34.200000000000003" x14ac:dyDescent="0.25">
      <c r="A59" s="272">
        <v>739251</v>
      </c>
      <c r="B59" s="273" t="s">
        <v>1009</v>
      </c>
      <c r="C59" s="273"/>
      <c r="D59" s="274"/>
      <c r="E59" s="275" t="s">
        <v>1015</v>
      </c>
      <c r="F59" s="234">
        <v>279</v>
      </c>
    </row>
    <row r="60" spans="1:6" s="42" customFormat="1" ht="34.200000000000003" x14ac:dyDescent="0.25">
      <c r="A60" s="272">
        <v>739278</v>
      </c>
      <c r="B60" s="273" t="s">
        <v>1010</v>
      </c>
      <c r="C60" s="273"/>
      <c r="D60" s="274"/>
      <c r="E60" s="275" t="s">
        <v>1016</v>
      </c>
      <c r="F60" s="234">
        <v>349</v>
      </c>
    </row>
    <row r="61" spans="1:6" s="42" customFormat="1" ht="45.6" x14ac:dyDescent="0.25">
      <c r="A61" s="272">
        <v>739294</v>
      </c>
      <c r="B61" s="273" t="s">
        <v>1011</v>
      </c>
      <c r="C61" s="273"/>
      <c r="D61" s="274"/>
      <c r="E61" s="275" t="s">
        <v>1017</v>
      </c>
      <c r="F61" s="234">
        <v>509</v>
      </c>
    </row>
    <row r="62" spans="1:6" s="42" customFormat="1" ht="34.200000000000003" x14ac:dyDescent="0.25">
      <c r="A62" s="272">
        <v>739367</v>
      </c>
      <c r="B62" s="273" t="s">
        <v>1012</v>
      </c>
      <c r="C62" s="273"/>
      <c r="D62" s="274"/>
      <c r="E62" s="275" t="s">
        <v>1062</v>
      </c>
      <c r="F62" s="234">
        <v>549</v>
      </c>
    </row>
    <row r="63" spans="1:6" s="42" customFormat="1" ht="68.400000000000006" x14ac:dyDescent="0.25">
      <c r="A63" s="272">
        <v>739456</v>
      </c>
      <c r="B63" s="273" t="s">
        <v>1032</v>
      </c>
      <c r="C63" s="273"/>
      <c r="D63" s="274"/>
      <c r="E63" s="275" t="s">
        <v>1063</v>
      </c>
      <c r="F63" s="234">
        <v>2199</v>
      </c>
    </row>
    <row r="64" spans="1:6" s="42" customFormat="1" ht="15.6" x14ac:dyDescent="0.3">
      <c r="A64" s="340" t="s">
        <v>1034</v>
      </c>
      <c r="B64" s="310"/>
      <c r="C64" s="310"/>
      <c r="D64" s="310"/>
      <c r="E64" s="310"/>
      <c r="F64" s="310"/>
    </row>
    <row r="65" spans="1:6" s="42" customFormat="1" ht="57" x14ac:dyDescent="0.25">
      <c r="A65" s="272">
        <v>705888</v>
      </c>
      <c r="B65" s="273" t="s">
        <v>1035</v>
      </c>
      <c r="C65" s="273"/>
      <c r="D65" s="274"/>
      <c r="E65" s="275" t="s">
        <v>319</v>
      </c>
      <c r="F65" s="234">
        <v>239.99</v>
      </c>
    </row>
    <row r="66" spans="1:6" s="42" customFormat="1" ht="41.4" customHeight="1" x14ac:dyDescent="0.25">
      <c r="A66" s="272">
        <v>739472</v>
      </c>
      <c r="B66" s="273" t="s">
        <v>1036</v>
      </c>
      <c r="C66" s="273"/>
      <c r="D66" s="274"/>
      <c r="E66" s="275" t="s">
        <v>1037</v>
      </c>
      <c r="F66" s="234">
        <v>289</v>
      </c>
    </row>
    <row r="67" spans="1:6" s="42" customFormat="1" ht="28.5" customHeight="1" x14ac:dyDescent="0.25">
      <c r="A67" s="272">
        <v>739480</v>
      </c>
      <c r="B67" s="273" t="s">
        <v>1038</v>
      </c>
      <c r="C67" s="273"/>
      <c r="D67" s="274"/>
      <c r="E67" s="275" t="s">
        <v>1039</v>
      </c>
      <c r="F67" s="234">
        <v>59</v>
      </c>
    </row>
    <row r="68" spans="1:6" s="42" customFormat="1" ht="39.9" customHeight="1" x14ac:dyDescent="0.25">
      <c r="A68" s="272">
        <v>728101</v>
      </c>
      <c r="B68" s="273" t="s">
        <v>1074</v>
      </c>
      <c r="C68" s="273"/>
      <c r="D68" s="274"/>
      <c r="E68" s="275" t="s">
        <v>1075</v>
      </c>
      <c r="F68" s="234">
        <v>144</v>
      </c>
    </row>
    <row r="69" spans="1:6" s="42" customFormat="1" ht="22.8" x14ac:dyDescent="0.25">
      <c r="A69" s="272">
        <v>724521</v>
      </c>
      <c r="B69" s="273" t="s">
        <v>22</v>
      </c>
      <c r="C69" s="273"/>
      <c r="D69" s="274"/>
      <c r="E69" s="275" t="s">
        <v>1040</v>
      </c>
      <c r="F69" s="234">
        <v>19</v>
      </c>
    </row>
    <row r="70" spans="1:6" s="42" customFormat="1" ht="22.8" x14ac:dyDescent="0.25">
      <c r="A70" s="272">
        <v>484679</v>
      </c>
      <c r="B70" s="273" t="s">
        <v>1041</v>
      </c>
      <c r="C70" s="273"/>
      <c r="D70" s="274"/>
      <c r="E70" s="275" t="s">
        <v>1042</v>
      </c>
      <c r="F70" s="234">
        <v>21</v>
      </c>
    </row>
    <row r="71" spans="1:6" s="42" customFormat="1" ht="22.8" x14ac:dyDescent="0.25">
      <c r="A71" s="272">
        <v>484571</v>
      </c>
      <c r="B71" s="273" t="s">
        <v>1043</v>
      </c>
      <c r="C71" s="273"/>
      <c r="D71" s="274"/>
      <c r="E71" s="275" t="s">
        <v>1044</v>
      </c>
      <c r="F71" s="234">
        <v>21</v>
      </c>
    </row>
    <row r="72" spans="1:6" s="42" customFormat="1" ht="22.8" x14ac:dyDescent="0.25">
      <c r="A72" s="272">
        <v>724548</v>
      </c>
      <c r="B72" s="273" t="s">
        <v>1045</v>
      </c>
      <c r="C72" s="273"/>
      <c r="D72" s="274"/>
      <c r="E72" s="275" t="s">
        <v>1046</v>
      </c>
      <c r="F72" s="234">
        <v>4.95</v>
      </c>
    </row>
    <row r="73" spans="1:6" s="42" customFormat="1" ht="45.6" x14ac:dyDescent="0.25">
      <c r="A73" s="272">
        <v>725161</v>
      </c>
      <c r="B73" s="273" t="s">
        <v>208</v>
      </c>
      <c r="C73" s="273"/>
      <c r="D73" s="274"/>
      <c r="E73" s="275" t="s">
        <v>592</v>
      </c>
      <c r="F73" s="234">
        <v>99</v>
      </c>
    </row>
    <row r="74" spans="1:6" s="42" customFormat="1" ht="57" x14ac:dyDescent="0.25">
      <c r="A74" s="272">
        <v>728225</v>
      </c>
      <c r="B74" s="273" t="s">
        <v>1076</v>
      </c>
      <c r="C74" s="273"/>
      <c r="D74" s="274"/>
      <c r="E74" s="275" t="s">
        <v>1077</v>
      </c>
      <c r="F74" s="234"/>
    </row>
    <row r="75" spans="1:6" s="42" customFormat="1" ht="39.6" customHeight="1" x14ac:dyDescent="0.25">
      <c r="A75" s="272">
        <v>728306</v>
      </c>
      <c r="B75" s="273" t="s">
        <v>1066</v>
      </c>
      <c r="C75" s="273"/>
      <c r="D75" s="274"/>
      <c r="E75" s="275" t="s">
        <v>1067</v>
      </c>
      <c r="F75" s="234">
        <v>2699</v>
      </c>
    </row>
    <row r="76" spans="1:6" s="42" customFormat="1" ht="26.1" customHeight="1" x14ac:dyDescent="0.25">
      <c r="A76" s="272">
        <v>713074</v>
      </c>
      <c r="B76" s="273" t="s">
        <v>1013</v>
      </c>
      <c r="C76" s="273"/>
      <c r="D76" s="274"/>
      <c r="E76" s="275" t="s">
        <v>1014</v>
      </c>
      <c r="F76" s="234">
        <v>1799</v>
      </c>
    </row>
    <row r="77" spans="1:6" s="42" customFormat="1" ht="27.6" customHeight="1" x14ac:dyDescent="0.25">
      <c r="A77" s="272">
        <v>713163</v>
      </c>
      <c r="B77" s="273" t="s">
        <v>1073</v>
      </c>
      <c r="C77" s="273"/>
      <c r="D77" s="274"/>
      <c r="E77" s="275" t="s">
        <v>1068</v>
      </c>
      <c r="F77" s="234">
        <v>1349</v>
      </c>
    </row>
    <row r="78" spans="1:6" s="42" customFormat="1" x14ac:dyDescent="0.25">
      <c r="A78" s="272">
        <v>708488</v>
      </c>
      <c r="B78" s="273" t="s">
        <v>1048</v>
      </c>
      <c r="C78" s="273"/>
      <c r="D78" s="274"/>
      <c r="E78" s="275" t="s">
        <v>1064</v>
      </c>
      <c r="F78" s="234">
        <v>659</v>
      </c>
    </row>
    <row r="79" spans="1:6" s="42" customFormat="1" x14ac:dyDescent="0.25">
      <c r="A79" s="272">
        <v>713198</v>
      </c>
      <c r="B79" s="273" t="s">
        <v>1049</v>
      </c>
      <c r="C79" s="273"/>
      <c r="D79" s="274"/>
      <c r="E79" s="275" t="s">
        <v>1064</v>
      </c>
      <c r="F79" s="234">
        <v>489</v>
      </c>
    </row>
    <row r="80" spans="1:6" s="42" customFormat="1" ht="45.6" x14ac:dyDescent="0.25">
      <c r="A80" s="272">
        <v>929042</v>
      </c>
      <c r="B80" s="273" t="s">
        <v>1069</v>
      </c>
      <c r="C80" s="273"/>
      <c r="D80" s="274"/>
      <c r="E80" s="275" t="s">
        <v>1070</v>
      </c>
      <c r="F80" s="234"/>
    </row>
    <row r="81" spans="1:6" s="42" customFormat="1" ht="34.200000000000003" x14ac:dyDescent="0.25">
      <c r="A81" s="272">
        <v>713066</v>
      </c>
      <c r="B81" s="273" t="s">
        <v>1071</v>
      </c>
      <c r="C81" s="273"/>
      <c r="D81" s="274"/>
      <c r="E81" s="275" t="s">
        <v>1072</v>
      </c>
      <c r="F81" s="234"/>
    </row>
    <row r="82" spans="1:6" s="42" customFormat="1" ht="22.5" customHeight="1" x14ac:dyDescent="0.3">
      <c r="A82" s="330" t="s">
        <v>279</v>
      </c>
      <c r="B82" s="310"/>
      <c r="C82" s="310"/>
      <c r="D82" s="310"/>
      <c r="E82" s="310"/>
      <c r="F82" s="310"/>
    </row>
    <row r="83" spans="1:6" s="42" customFormat="1" ht="45.6" x14ac:dyDescent="0.25">
      <c r="A83" s="120">
        <v>475424</v>
      </c>
      <c r="B83" s="77" t="s">
        <v>276</v>
      </c>
      <c r="C83" s="77"/>
      <c r="D83" s="148"/>
      <c r="E83" s="93" t="s">
        <v>328</v>
      </c>
      <c r="F83" s="291">
        <v>2799</v>
      </c>
    </row>
    <row r="84" spans="1:6" s="43" customFormat="1" ht="57" x14ac:dyDescent="0.25">
      <c r="A84" s="121">
        <v>458783</v>
      </c>
      <c r="B84" s="77" t="s">
        <v>277</v>
      </c>
      <c r="C84" s="77"/>
      <c r="D84" s="148"/>
      <c r="E84" s="93" t="s">
        <v>443</v>
      </c>
      <c r="F84" s="291">
        <v>5999</v>
      </c>
    </row>
    <row r="85" spans="1:6" s="43" customFormat="1" ht="57" x14ac:dyDescent="0.25">
      <c r="A85" s="120">
        <v>458767</v>
      </c>
      <c r="B85" s="77" t="s">
        <v>278</v>
      </c>
      <c r="C85" s="77"/>
      <c r="D85" s="148"/>
      <c r="E85" s="93" t="s">
        <v>428</v>
      </c>
      <c r="F85" s="291">
        <v>6399</v>
      </c>
    </row>
    <row r="86" spans="1:6" s="42" customFormat="1" ht="15.6" x14ac:dyDescent="0.3">
      <c r="A86" s="309" t="s">
        <v>280</v>
      </c>
      <c r="B86" s="309"/>
      <c r="C86" s="309"/>
      <c r="D86" s="309"/>
      <c r="E86" s="309"/>
      <c r="F86" s="309"/>
    </row>
    <row r="87" spans="1:6" s="42" customFormat="1" ht="22.8" x14ac:dyDescent="0.25">
      <c r="A87" s="136">
        <v>475319</v>
      </c>
      <c r="B87" s="77" t="s">
        <v>281</v>
      </c>
      <c r="C87" s="77"/>
      <c r="D87" s="148"/>
      <c r="E87" s="93" t="s">
        <v>329</v>
      </c>
      <c r="F87" s="291">
        <v>119</v>
      </c>
    </row>
    <row r="88" spans="1:6" s="42" customFormat="1" ht="22.8" x14ac:dyDescent="0.25">
      <c r="A88" s="136">
        <v>475327</v>
      </c>
      <c r="B88" s="77" t="s">
        <v>282</v>
      </c>
      <c r="C88" s="77"/>
      <c r="D88" s="148"/>
      <c r="E88" s="93" t="s">
        <v>330</v>
      </c>
      <c r="F88" s="291">
        <v>159</v>
      </c>
    </row>
    <row r="89" spans="1:6" s="42" customFormat="1" ht="22.8" x14ac:dyDescent="0.25">
      <c r="A89" s="136">
        <v>475955</v>
      </c>
      <c r="B89" s="77" t="s">
        <v>283</v>
      </c>
      <c r="C89" s="77"/>
      <c r="D89" s="148"/>
      <c r="E89" s="93" t="s">
        <v>331</v>
      </c>
      <c r="F89" s="291">
        <v>199</v>
      </c>
    </row>
    <row r="90" spans="1:6" s="43" customFormat="1" ht="22.8" x14ac:dyDescent="0.25">
      <c r="A90" s="136">
        <v>475343</v>
      </c>
      <c r="B90" s="77" t="s">
        <v>284</v>
      </c>
      <c r="C90" s="77"/>
      <c r="D90" s="148"/>
      <c r="E90" s="93" t="s">
        <v>332</v>
      </c>
      <c r="F90" s="291">
        <v>579</v>
      </c>
    </row>
    <row r="91" spans="1:6" s="42" customFormat="1" ht="34.200000000000003" x14ac:dyDescent="0.25">
      <c r="A91" s="128">
        <v>483869</v>
      </c>
      <c r="B91" s="68" t="s">
        <v>144</v>
      </c>
      <c r="C91" s="68"/>
      <c r="D91" s="148"/>
      <c r="E91" s="93" t="s">
        <v>333</v>
      </c>
      <c r="F91" s="292">
        <v>399</v>
      </c>
    </row>
    <row r="92" spans="1:6" s="42" customFormat="1" ht="34.200000000000003" x14ac:dyDescent="0.25">
      <c r="A92" s="136">
        <v>475815</v>
      </c>
      <c r="B92" s="77" t="s">
        <v>285</v>
      </c>
      <c r="C92" s="77"/>
      <c r="D92" s="148"/>
      <c r="E92" s="93" t="s">
        <v>334</v>
      </c>
      <c r="F92" s="291">
        <v>359</v>
      </c>
    </row>
    <row r="93" spans="1:6" s="42" customFormat="1" ht="28.5" customHeight="1" x14ac:dyDescent="0.25">
      <c r="A93" s="122"/>
      <c r="B93" s="92"/>
      <c r="C93" s="92"/>
      <c r="D93" s="44"/>
      <c r="E93" s="288"/>
      <c r="F93" s="165"/>
    </row>
    <row r="94" spans="1:6" s="42" customFormat="1" x14ac:dyDescent="0.25">
      <c r="A94" s="127"/>
      <c r="B94" s="64"/>
      <c r="C94" s="64"/>
      <c r="D94" s="142"/>
      <c r="E94" s="46"/>
      <c r="F94" s="47"/>
    </row>
    <row r="95" spans="1:6" s="43" customFormat="1" ht="21" x14ac:dyDescent="0.4">
      <c r="A95" s="343" t="s">
        <v>6</v>
      </c>
      <c r="B95" s="344"/>
      <c r="C95" s="344"/>
      <c r="D95" s="344"/>
      <c r="E95" s="344"/>
      <c r="F95" s="344"/>
    </row>
    <row r="96" spans="1:6" s="43" customFormat="1" ht="21" x14ac:dyDescent="0.25">
      <c r="A96" s="139"/>
      <c r="B96" s="187"/>
      <c r="C96" s="187"/>
      <c r="D96" s="102"/>
      <c r="E96" s="102"/>
      <c r="F96" s="187"/>
    </row>
    <row r="97" spans="1:6" s="43" customFormat="1" ht="17.399999999999999" x14ac:dyDescent="0.25">
      <c r="A97" s="350" t="s">
        <v>10</v>
      </c>
      <c r="B97" s="351"/>
      <c r="C97" s="351"/>
      <c r="D97" s="351"/>
      <c r="E97" s="351"/>
      <c r="F97" s="351"/>
    </row>
    <row r="98" spans="1:6" s="43" customFormat="1" ht="25.2" customHeight="1" x14ac:dyDescent="0.25">
      <c r="A98" s="347" t="s">
        <v>335</v>
      </c>
      <c r="B98" s="347"/>
      <c r="C98" s="347"/>
      <c r="D98" s="347"/>
      <c r="E98" s="347"/>
      <c r="F98" s="347"/>
    </row>
    <row r="99" spans="1:6" s="43" customFormat="1" ht="57" x14ac:dyDescent="0.25">
      <c r="A99" s="128">
        <v>710970</v>
      </c>
      <c r="B99" s="68" t="s">
        <v>454</v>
      </c>
      <c r="C99" s="68"/>
      <c r="D99" s="3"/>
      <c r="E99" s="210" t="s">
        <v>551</v>
      </c>
      <c r="F99" s="108">
        <v>2599</v>
      </c>
    </row>
    <row r="100" spans="1:6" s="43" customFormat="1" ht="45.6" x14ac:dyDescent="0.25">
      <c r="A100" s="129">
        <v>724904</v>
      </c>
      <c r="B100" s="74" t="s">
        <v>146</v>
      </c>
      <c r="C100" s="74"/>
      <c r="D100" s="37" t="s">
        <v>85</v>
      </c>
      <c r="E100" s="167" t="s">
        <v>357</v>
      </c>
      <c r="F100" s="159">
        <v>3999</v>
      </c>
    </row>
    <row r="101" spans="1:6" s="43" customFormat="1" ht="45.6" x14ac:dyDescent="0.25">
      <c r="A101" s="104">
        <v>729604</v>
      </c>
      <c r="B101" s="168" t="s">
        <v>263</v>
      </c>
      <c r="C101" s="168"/>
      <c r="D101" s="3"/>
      <c r="E101" s="106" t="s">
        <v>560</v>
      </c>
      <c r="F101" s="108">
        <v>649</v>
      </c>
    </row>
    <row r="102" spans="1:6" s="43" customFormat="1" ht="45.6" x14ac:dyDescent="0.25">
      <c r="A102" s="124">
        <v>723959</v>
      </c>
      <c r="B102" s="77" t="s">
        <v>149</v>
      </c>
      <c r="C102" s="77"/>
      <c r="D102" s="3" t="s">
        <v>85</v>
      </c>
      <c r="E102" s="106" t="s">
        <v>358</v>
      </c>
      <c r="F102" s="211">
        <v>799</v>
      </c>
    </row>
    <row r="103" spans="1:6" s="43" customFormat="1" ht="57" x14ac:dyDescent="0.25">
      <c r="A103" s="124">
        <v>726060</v>
      </c>
      <c r="B103" s="77" t="s">
        <v>162</v>
      </c>
      <c r="C103" s="77"/>
      <c r="D103" s="3"/>
      <c r="E103" s="106" t="s">
        <v>310</v>
      </c>
      <c r="F103" s="211">
        <v>1089</v>
      </c>
    </row>
    <row r="104" spans="1:6" s="43" customFormat="1" ht="45.6" x14ac:dyDescent="0.25">
      <c r="A104" s="128">
        <v>723940</v>
      </c>
      <c r="B104" s="77" t="s">
        <v>148</v>
      </c>
      <c r="C104" s="77"/>
      <c r="D104" s="3" t="s">
        <v>85</v>
      </c>
      <c r="E104" s="106" t="s">
        <v>359</v>
      </c>
      <c r="F104" s="211">
        <v>1349</v>
      </c>
    </row>
    <row r="105" spans="1:6" s="116" customFormat="1" ht="45.6" x14ac:dyDescent="0.25">
      <c r="A105" s="128">
        <v>723932</v>
      </c>
      <c r="B105" s="77" t="s">
        <v>147</v>
      </c>
      <c r="C105" s="77"/>
      <c r="D105" s="3" t="s">
        <v>85</v>
      </c>
      <c r="E105" s="106" t="s">
        <v>360</v>
      </c>
      <c r="F105" s="211">
        <v>899</v>
      </c>
    </row>
    <row r="106" spans="1:6" s="42" customFormat="1" ht="45.6" x14ac:dyDescent="0.25">
      <c r="A106" s="129">
        <v>726079</v>
      </c>
      <c r="B106" s="77" t="s">
        <v>161</v>
      </c>
      <c r="C106" s="240"/>
      <c r="D106" s="37"/>
      <c r="E106" s="106" t="s">
        <v>361</v>
      </c>
      <c r="F106" s="211">
        <v>1199</v>
      </c>
    </row>
    <row r="107" spans="1:6" s="42" customFormat="1" ht="34.200000000000003" x14ac:dyDescent="0.25">
      <c r="A107" s="124">
        <v>725110</v>
      </c>
      <c r="B107" s="77" t="s">
        <v>79</v>
      </c>
      <c r="C107" s="77"/>
      <c r="D107" s="3" t="s">
        <v>85</v>
      </c>
      <c r="E107" s="106" t="s">
        <v>362</v>
      </c>
      <c r="F107" s="211">
        <v>1799</v>
      </c>
    </row>
    <row r="108" spans="1:6" s="42" customFormat="1" ht="34.200000000000003" x14ac:dyDescent="0.25">
      <c r="A108" s="128">
        <v>725102</v>
      </c>
      <c r="B108" s="77" t="s">
        <v>78</v>
      </c>
      <c r="C108" s="77"/>
      <c r="D108" s="3" t="s">
        <v>85</v>
      </c>
      <c r="E108" s="106" t="s">
        <v>363</v>
      </c>
      <c r="F108" s="211">
        <v>1899</v>
      </c>
    </row>
    <row r="109" spans="1:6" s="42" customFormat="1" ht="34.200000000000003" x14ac:dyDescent="0.25">
      <c r="A109" s="124">
        <v>729299</v>
      </c>
      <c r="B109" s="67" t="s">
        <v>436</v>
      </c>
      <c r="C109" s="67"/>
      <c r="D109" s="3"/>
      <c r="E109" s="106" t="s">
        <v>311</v>
      </c>
      <c r="F109" s="211">
        <v>1349</v>
      </c>
    </row>
    <row r="110" spans="1:6" s="42" customFormat="1" ht="15.6" x14ac:dyDescent="0.3">
      <c r="A110" s="326" t="s">
        <v>11</v>
      </c>
      <c r="B110" s="310"/>
      <c r="C110" s="310"/>
      <c r="D110" s="310"/>
      <c r="E110" s="310"/>
      <c r="F110" s="310"/>
    </row>
    <row r="111" spans="1:6" s="42" customFormat="1" ht="45.6" x14ac:dyDescent="0.25">
      <c r="A111" s="128">
        <v>724203</v>
      </c>
      <c r="B111" s="78" t="s">
        <v>177</v>
      </c>
      <c r="C111" s="78"/>
      <c r="D111" s="3" t="s">
        <v>85</v>
      </c>
      <c r="E111" s="62" t="s">
        <v>364</v>
      </c>
      <c r="F111" s="211">
        <v>239</v>
      </c>
    </row>
    <row r="112" spans="1:6" s="42" customFormat="1" ht="45.6" x14ac:dyDescent="0.25">
      <c r="A112" s="128">
        <v>724211</v>
      </c>
      <c r="B112" s="78" t="s">
        <v>178</v>
      </c>
      <c r="C112" s="78"/>
      <c r="D112" s="3" t="s">
        <v>85</v>
      </c>
      <c r="E112" s="62" t="s">
        <v>365</v>
      </c>
      <c r="F112" s="211">
        <v>239</v>
      </c>
    </row>
    <row r="113" spans="1:11" s="42" customFormat="1" ht="45.6" x14ac:dyDescent="0.25">
      <c r="A113" s="129">
        <v>724238</v>
      </c>
      <c r="B113" s="79" t="s">
        <v>179</v>
      </c>
      <c r="C113" s="79"/>
      <c r="D113" s="37" t="s">
        <v>85</v>
      </c>
      <c r="E113" s="75" t="s">
        <v>366</v>
      </c>
      <c r="F113" s="211">
        <v>259</v>
      </c>
    </row>
    <row r="114" spans="1:11" s="42" customFormat="1" ht="45.6" x14ac:dyDescent="0.25">
      <c r="A114" s="128">
        <v>724351</v>
      </c>
      <c r="B114" s="78" t="s">
        <v>180</v>
      </c>
      <c r="C114" s="78"/>
      <c r="D114" s="3" t="s">
        <v>85</v>
      </c>
      <c r="E114" s="62" t="s">
        <v>367</v>
      </c>
      <c r="F114" s="211">
        <v>269</v>
      </c>
    </row>
    <row r="115" spans="1:11" s="42" customFormat="1" ht="45.6" x14ac:dyDescent="0.25">
      <c r="A115" s="128">
        <v>726095</v>
      </c>
      <c r="B115" s="78" t="s">
        <v>181</v>
      </c>
      <c r="C115" s="78"/>
      <c r="D115" s="3"/>
      <c r="E115" s="62" t="s">
        <v>368</v>
      </c>
      <c r="F115" s="211">
        <v>119</v>
      </c>
    </row>
    <row r="116" spans="1:11" s="43" customFormat="1" ht="22.8" x14ac:dyDescent="0.25">
      <c r="A116" s="128">
        <v>729302</v>
      </c>
      <c r="B116" s="78" t="s">
        <v>163</v>
      </c>
      <c r="C116" s="78"/>
      <c r="D116" s="3"/>
      <c r="E116" s="62" t="s">
        <v>449</v>
      </c>
      <c r="F116" s="211">
        <v>569</v>
      </c>
    </row>
    <row r="117" spans="1:11" s="43" customFormat="1" x14ac:dyDescent="0.25">
      <c r="A117" s="130"/>
      <c r="B117" s="65"/>
      <c r="C117" s="65"/>
      <c r="D117" s="37"/>
      <c r="E117" s="45"/>
      <c r="F117" s="160"/>
    </row>
    <row r="118" spans="1:11" s="43" customFormat="1" ht="15.6" x14ac:dyDescent="0.3">
      <c r="A118" s="326" t="s">
        <v>554</v>
      </c>
      <c r="B118" s="310"/>
      <c r="C118" s="310"/>
      <c r="D118" s="310"/>
      <c r="E118" s="310"/>
      <c r="F118" s="310"/>
    </row>
    <row r="119" spans="1:11" s="51" customFormat="1" ht="57" x14ac:dyDescent="0.25">
      <c r="A119" s="129">
        <v>729329</v>
      </c>
      <c r="B119" s="79" t="s">
        <v>164</v>
      </c>
      <c r="C119" s="79"/>
      <c r="D119" s="37"/>
      <c r="E119" s="75" t="s">
        <v>369</v>
      </c>
      <c r="F119" s="159">
        <v>839</v>
      </c>
      <c r="G119" s="48"/>
      <c r="H119" s="48"/>
      <c r="I119" s="47"/>
      <c r="J119" s="49"/>
      <c r="K119" s="50"/>
    </row>
    <row r="120" spans="1:11" s="51" customFormat="1" ht="34.799999999999997" x14ac:dyDescent="0.25">
      <c r="A120" s="128">
        <v>711438</v>
      </c>
      <c r="B120" s="78" t="s">
        <v>93</v>
      </c>
      <c r="C120" s="78"/>
      <c r="D120" s="3"/>
      <c r="E120" s="62" t="s">
        <v>447</v>
      </c>
      <c r="F120" s="89">
        <v>199.99</v>
      </c>
      <c r="G120" s="48"/>
      <c r="H120" s="48"/>
      <c r="I120" s="47"/>
      <c r="J120" s="49"/>
      <c r="K120" s="50"/>
    </row>
    <row r="121" spans="1:11" s="51" customFormat="1" ht="34.799999999999997" x14ac:dyDescent="0.25">
      <c r="A121" s="128">
        <v>711446</v>
      </c>
      <c r="B121" s="78" t="s">
        <v>94</v>
      </c>
      <c r="C121" s="78"/>
      <c r="D121" s="3"/>
      <c r="E121" s="62" t="s">
        <v>446</v>
      </c>
      <c r="F121" s="89">
        <v>299.99</v>
      </c>
      <c r="G121" s="48"/>
      <c r="H121" s="48"/>
      <c r="I121" s="47"/>
      <c r="J121" s="49"/>
      <c r="K121" s="50"/>
    </row>
    <row r="122" spans="1:11" s="51" customFormat="1" ht="15.6" x14ac:dyDescent="0.3">
      <c r="A122" s="352" t="s">
        <v>12</v>
      </c>
      <c r="B122" s="353"/>
      <c r="C122" s="353"/>
      <c r="D122" s="353"/>
      <c r="E122" s="353"/>
      <c r="F122" s="353"/>
      <c r="G122" s="48"/>
      <c r="H122" s="48"/>
      <c r="I122" s="47"/>
      <c r="J122" s="49"/>
      <c r="K122" s="50"/>
    </row>
    <row r="123" spans="1:11" s="51" customFormat="1" ht="45.6" x14ac:dyDescent="0.25">
      <c r="A123" s="131">
        <v>729817</v>
      </c>
      <c r="B123" s="69" t="s">
        <v>273</v>
      </c>
      <c r="C123" s="69"/>
      <c r="D123" s="95"/>
      <c r="E123" s="62" t="s">
        <v>274</v>
      </c>
      <c r="F123" s="162">
        <v>149</v>
      </c>
      <c r="G123" s="48"/>
      <c r="H123" s="48"/>
      <c r="I123" s="47"/>
      <c r="J123" s="49"/>
      <c r="K123" s="50"/>
    </row>
    <row r="124" spans="1:11" s="51" customFormat="1" ht="22.8" x14ac:dyDescent="0.25">
      <c r="A124" s="128">
        <v>729493</v>
      </c>
      <c r="B124" s="78" t="s">
        <v>264</v>
      </c>
      <c r="C124" s="78"/>
      <c r="D124" s="3"/>
      <c r="E124" s="62" t="s">
        <v>431</v>
      </c>
      <c r="F124" s="158">
        <v>129</v>
      </c>
      <c r="G124" s="48"/>
      <c r="H124" s="48"/>
      <c r="I124" s="47"/>
      <c r="J124" s="49"/>
      <c r="K124" s="50"/>
    </row>
    <row r="125" spans="1:11" s="51" customFormat="1" ht="45.6" x14ac:dyDescent="0.25">
      <c r="A125" s="128">
        <v>723967</v>
      </c>
      <c r="B125" s="78" t="s">
        <v>42</v>
      </c>
      <c r="C125" s="78"/>
      <c r="D125" s="3" t="s">
        <v>85</v>
      </c>
      <c r="E125" s="61" t="s">
        <v>371</v>
      </c>
      <c r="F125" s="211">
        <v>2499</v>
      </c>
      <c r="G125" s="48"/>
      <c r="H125" s="48"/>
      <c r="I125" s="47"/>
      <c r="J125" s="49"/>
      <c r="K125" s="50"/>
    </row>
    <row r="126" spans="1:11" s="51" customFormat="1" ht="34.200000000000003" x14ac:dyDescent="0.25">
      <c r="A126" s="128">
        <v>724572</v>
      </c>
      <c r="B126" s="78" t="s">
        <v>43</v>
      </c>
      <c r="C126" s="78"/>
      <c r="D126" s="3" t="s">
        <v>85</v>
      </c>
      <c r="E126" s="61" t="s">
        <v>372</v>
      </c>
      <c r="F126" s="211">
        <v>2659</v>
      </c>
      <c r="G126" s="48"/>
      <c r="H126" s="48"/>
      <c r="I126" s="47"/>
      <c r="J126" s="49"/>
      <c r="K126" s="50"/>
    </row>
    <row r="127" spans="1:11" s="51" customFormat="1" x14ac:dyDescent="0.25">
      <c r="A127" s="128">
        <v>723975</v>
      </c>
      <c r="B127" s="78" t="s">
        <v>44</v>
      </c>
      <c r="C127" s="78"/>
      <c r="D127" s="3" t="s">
        <v>85</v>
      </c>
      <c r="E127" s="61" t="s">
        <v>370</v>
      </c>
      <c r="F127" s="211">
        <v>2199</v>
      </c>
      <c r="G127" s="48"/>
      <c r="H127" s="48"/>
      <c r="I127" s="47"/>
      <c r="J127" s="49"/>
      <c r="K127" s="50"/>
    </row>
    <row r="128" spans="1:11" s="51" customFormat="1" ht="45.6" x14ac:dyDescent="0.25">
      <c r="A128" s="128">
        <v>725129</v>
      </c>
      <c r="B128" s="78" t="s">
        <v>80</v>
      </c>
      <c r="C128" s="78"/>
      <c r="D128" s="3" t="s">
        <v>85</v>
      </c>
      <c r="E128" s="61" t="s">
        <v>373</v>
      </c>
      <c r="F128" s="211">
        <v>2999</v>
      </c>
      <c r="G128" s="48"/>
      <c r="H128" s="48"/>
      <c r="I128" s="47"/>
      <c r="J128" s="49"/>
      <c r="K128" s="50"/>
    </row>
    <row r="129" spans="1:11" s="51" customFormat="1" ht="22.8" x14ac:dyDescent="0.25">
      <c r="A129" s="128">
        <v>725137</v>
      </c>
      <c r="B129" s="78" t="s">
        <v>81</v>
      </c>
      <c r="C129" s="78"/>
      <c r="D129" s="3" t="s">
        <v>85</v>
      </c>
      <c r="E129" s="61" t="s">
        <v>82</v>
      </c>
      <c r="F129" s="211">
        <v>2499</v>
      </c>
      <c r="G129" s="48"/>
      <c r="H129" s="48"/>
      <c r="I129" s="47"/>
      <c r="J129" s="49"/>
      <c r="K129" s="50"/>
    </row>
    <row r="130" spans="1:11" s="51" customFormat="1" x14ac:dyDescent="0.25">
      <c r="A130" s="128">
        <v>724556</v>
      </c>
      <c r="B130" s="78" t="s">
        <v>46</v>
      </c>
      <c r="C130" s="78"/>
      <c r="D130" s="3" t="s">
        <v>85</v>
      </c>
      <c r="E130" s="62" t="s">
        <v>132</v>
      </c>
      <c r="F130" s="211">
        <v>219</v>
      </c>
      <c r="G130" s="48"/>
      <c r="H130" s="48"/>
      <c r="I130" s="47"/>
      <c r="J130" s="49"/>
      <c r="K130" s="50"/>
    </row>
    <row r="131" spans="1:11" s="51" customFormat="1" ht="45.6" x14ac:dyDescent="0.25">
      <c r="A131" s="128">
        <v>724661</v>
      </c>
      <c r="B131" s="78" t="s">
        <v>165</v>
      </c>
      <c r="C131" s="78"/>
      <c r="D131" s="3"/>
      <c r="E131" s="62" t="s">
        <v>229</v>
      </c>
      <c r="F131" s="211">
        <v>999</v>
      </c>
      <c r="G131" s="48"/>
      <c r="H131" s="48"/>
      <c r="I131" s="47"/>
      <c r="J131" s="49"/>
      <c r="K131" s="50"/>
    </row>
    <row r="132" spans="1:11" s="51" customFormat="1" ht="22.8" x14ac:dyDescent="0.25">
      <c r="A132" s="128">
        <v>724882</v>
      </c>
      <c r="B132" s="78" t="s">
        <v>166</v>
      </c>
      <c r="C132" s="78"/>
      <c r="D132" s="3"/>
      <c r="E132" s="62" t="s">
        <v>230</v>
      </c>
      <c r="F132" s="211">
        <v>299</v>
      </c>
      <c r="G132" s="48"/>
      <c r="H132" s="48"/>
      <c r="I132" s="47"/>
      <c r="J132" s="49"/>
      <c r="K132" s="50"/>
    </row>
    <row r="133" spans="1:11" s="51" customFormat="1" ht="22.8" x14ac:dyDescent="0.25">
      <c r="A133" s="128">
        <v>724580</v>
      </c>
      <c r="B133" s="78" t="s">
        <v>47</v>
      </c>
      <c r="C133" s="78"/>
      <c r="D133" s="3" t="s">
        <v>85</v>
      </c>
      <c r="E133" s="62" t="s">
        <v>231</v>
      </c>
      <c r="F133" s="211">
        <v>249</v>
      </c>
      <c r="G133" s="48"/>
      <c r="H133" s="48"/>
      <c r="I133" s="47"/>
      <c r="J133" s="49"/>
      <c r="K133" s="50"/>
    </row>
    <row r="134" spans="1:11" s="51" customFormat="1" x14ac:dyDescent="0.25">
      <c r="A134" s="128">
        <v>724564</v>
      </c>
      <c r="B134" s="78" t="s">
        <v>45</v>
      </c>
      <c r="C134" s="78"/>
      <c r="D134" s="3" t="s">
        <v>85</v>
      </c>
      <c r="E134" s="62" t="s">
        <v>265</v>
      </c>
      <c r="F134" s="211">
        <v>379</v>
      </c>
      <c r="G134" s="48"/>
      <c r="H134" s="48"/>
      <c r="I134" s="47"/>
      <c r="J134" s="49"/>
      <c r="K134" s="50"/>
    </row>
    <row r="135" spans="1:11" s="51" customFormat="1" x14ac:dyDescent="0.25">
      <c r="A135" s="132"/>
      <c r="B135" s="114"/>
      <c r="C135" s="114"/>
      <c r="D135" s="151"/>
      <c r="E135" s="59"/>
      <c r="F135" s="163"/>
      <c r="G135" s="48"/>
      <c r="H135" s="48"/>
      <c r="I135" s="47"/>
      <c r="J135" s="49"/>
      <c r="K135" s="50"/>
    </row>
    <row r="136" spans="1:11" s="51" customFormat="1" ht="15.6" x14ac:dyDescent="0.3">
      <c r="A136" s="326" t="s">
        <v>89</v>
      </c>
      <c r="B136" s="310"/>
      <c r="C136" s="310"/>
      <c r="D136" s="310"/>
      <c r="E136" s="310"/>
      <c r="F136" s="310"/>
      <c r="G136" s="48"/>
      <c r="H136" s="48"/>
      <c r="I136" s="47"/>
      <c r="J136" s="49"/>
      <c r="K136" s="50"/>
    </row>
    <row r="137" spans="1:11" s="51" customFormat="1" ht="22.8" x14ac:dyDescent="0.25">
      <c r="A137" s="128">
        <v>724394</v>
      </c>
      <c r="B137" s="80" t="s">
        <v>48</v>
      </c>
      <c r="C137" s="80"/>
      <c r="D137" s="3"/>
      <c r="E137" s="62" t="s">
        <v>374</v>
      </c>
      <c r="F137" s="211">
        <v>59</v>
      </c>
      <c r="G137" s="48"/>
      <c r="H137" s="48"/>
      <c r="I137" s="47"/>
      <c r="J137" s="49"/>
      <c r="K137" s="50"/>
    </row>
    <row r="138" spans="1:11" s="51" customFormat="1" ht="34.200000000000003" x14ac:dyDescent="0.25">
      <c r="A138" s="128">
        <v>724408</v>
      </c>
      <c r="B138" s="80" t="s">
        <v>49</v>
      </c>
      <c r="C138" s="80"/>
      <c r="D138" s="3" t="s">
        <v>85</v>
      </c>
      <c r="E138" s="62" t="s">
        <v>375</v>
      </c>
      <c r="F138" s="211">
        <v>499</v>
      </c>
      <c r="G138" s="48"/>
      <c r="H138" s="48"/>
      <c r="I138" s="47"/>
      <c r="J138" s="49"/>
      <c r="K138" s="50"/>
    </row>
    <row r="139" spans="1:11" s="51" customFormat="1" ht="34.200000000000003" x14ac:dyDescent="0.25">
      <c r="A139" s="128">
        <v>723894</v>
      </c>
      <c r="B139" s="80" t="s">
        <v>50</v>
      </c>
      <c r="C139" s="80"/>
      <c r="D139" s="3" t="s">
        <v>85</v>
      </c>
      <c r="E139" s="62" t="s">
        <v>76</v>
      </c>
      <c r="F139" s="211">
        <v>499</v>
      </c>
      <c r="G139" s="48"/>
      <c r="H139" s="48"/>
      <c r="I139" s="47"/>
      <c r="J139" s="49"/>
      <c r="K139" s="50"/>
    </row>
    <row r="140" spans="1:11" s="42" customFormat="1" ht="22.8" x14ac:dyDescent="0.25">
      <c r="A140" s="128">
        <v>729167</v>
      </c>
      <c r="B140" s="80" t="s">
        <v>314</v>
      </c>
      <c r="C140" s="80"/>
      <c r="D140" s="3"/>
      <c r="E140" s="66" t="s">
        <v>312</v>
      </c>
      <c r="F140" s="211">
        <v>24</v>
      </c>
    </row>
    <row r="141" spans="1:11" s="42" customFormat="1" ht="22.8" x14ac:dyDescent="0.25">
      <c r="A141" s="128">
        <v>729159</v>
      </c>
      <c r="B141" s="80" t="s">
        <v>315</v>
      </c>
      <c r="C141" s="80"/>
      <c r="D141" s="3"/>
      <c r="E141" s="66" t="s">
        <v>313</v>
      </c>
      <c r="F141" s="211">
        <v>28</v>
      </c>
    </row>
    <row r="142" spans="1:11" s="42" customFormat="1" ht="22.8" x14ac:dyDescent="0.25">
      <c r="A142" s="121">
        <v>724440</v>
      </c>
      <c r="B142" s="80" t="s">
        <v>266</v>
      </c>
      <c r="C142" s="80"/>
      <c r="D142" s="3"/>
      <c r="E142" s="61" t="s">
        <v>435</v>
      </c>
      <c r="F142" s="108">
        <v>20</v>
      </c>
    </row>
    <row r="143" spans="1:11" s="42" customFormat="1" ht="22.8" x14ac:dyDescent="0.25">
      <c r="A143" s="128">
        <v>724416</v>
      </c>
      <c r="B143" s="80" t="s">
        <v>51</v>
      </c>
      <c r="C143" s="80"/>
      <c r="D143" s="3" t="s">
        <v>85</v>
      </c>
      <c r="E143" s="62" t="s">
        <v>316</v>
      </c>
      <c r="F143" s="211">
        <v>329</v>
      </c>
    </row>
    <row r="144" spans="1:11" s="42" customFormat="1" ht="22.8" x14ac:dyDescent="0.25">
      <c r="A144" s="128">
        <v>724424</v>
      </c>
      <c r="B144" s="80" t="s">
        <v>52</v>
      </c>
      <c r="C144" s="80"/>
      <c r="D144" s="3" t="s">
        <v>85</v>
      </c>
      <c r="E144" s="62" t="s">
        <v>317</v>
      </c>
      <c r="F144" s="211">
        <v>499</v>
      </c>
    </row>
    <row r="145" spans="1:6" s="42" customFormat="1" x14ac:dyDescent="0.25">
      <c r="A145" s="128">
        <v>724432</v>
      </c>
      <c r="B145" s="80" t="s">
        <v>92</v>
      </c>
      <c r="C145" s="80"/>
      <c r="D145" s="3" t="s">
        <v>85</v>
      </c>
      <c r="E145" s="62" t="s">
        <v>14</v>
      </c>
      <c r="F145" s="211">
        <v>39</v>
      </c>
    </row>
    <row r="146" spans="1:6" s="43" customFormat="1" x14ac:dyDescent="0.25">
      <c r="A146" s="128">
        <v>724793</v>
      </c>
      <c r="B146" s="80" t="s">
        <v>103</v>
      </c>
      <c r="C146" s="80"/>
      <c r="D146" s="3" t="s">
        <v>85</v>
      </c>
      <c r="E146" s="62" t="s">
        <v>245</v>
      </c>
      <c r="F146" s="211">
        <v>499</v>
      </c>
    </row>
    <row r="147" spans="1:6" s="43" customFormat="1" ht="22.8" x14ac:dyDescent="0.25">
      <c r="A147" s="128">
        <v>724777</v>
      </c>
      <c r="B147" s="68" t="s">
        <v>87</v>
      </c>
      <c r="C147" s="68"/>
      <c r="D147" s="3" t="s">
        <v>85</v>
      </c>
      <c r="E147" s="62" t="s">
        <v>77</v>
      </c>
      <c r="F147" s="211">
        <v>199</v>
      </c>
    </row>
    <row r="148" spans="1:6" s="43" customFormat="1" ht="22.8" x14ac:dyDescent="0.25">
      <c r="A148" s="128">
        <v>724785</v>
      </c>
      <c r="B148" s="68" t="s">
        <v>86</v>
      </c>
      <c r="C148" s="68"/>
      <c r="D148" s="3" t="s">
        <v>85</v>
      </c>
      <c r="E148" s="62" t="s">
        <v>246</v>
      </c>
      <c r="F148" s="211">
        <v>79</v>
      </c>
    </row>
    <row r="149" spans="1:6" s="43" customFormat="1" ht="45.6" x14ac:dyDescent="0.25">
      <c r="A149" s="128">
        <v>711144</v>
      </c>
      <c r="B149" s="68" t="s">
        <v>167</v>
      </c>
      <c r="C149" s="68"/>
      <c r="D149" s="3"/>
      <c r="E149" s="62" t="s">
        <v>376</v>
      </c>
      <c r="F149" s="211">
        <v>469</v>
      </c>
    </row>
    <row r="150" spans="1:6" s="42" customFormat="1" ht="22.8" x14ac:dyDescent="0.25">
      <c r="A150" s="135">
        <v>484687</v>
      </c>
      <c r="B150" s="79" t="s">
        <v>432</v>
      </c>
      <c r="C150" s="79"/>
      <c r="D150" s="37"/>
      <c r="E150" s="73" t="s">
        <v>433</v>
      </c>
      <c r="F150" s="211">
        <v>25</v>
      </c>
    </row>
    <row r="151" spans="1:6" s="42" customFormat="1" ht="22.8" x14ac:dyDescent="0.25">
      <c r="A151" s="134">
        <v>484598</v>
      </c>
      <c r="B151" s="78" t="s">
        <v>286</v>
      </c>
      <c r="C151" s="78"/>
      <c r="D151" s="3"/>
      <c r="E151" s="61" t="s">
        <v>434</v>
      </c>
      <c r="F151" s="211">
        <v>29</v>
      </c>
    </row>
    <row r="152" spans="1:6" s="42" customFormat="1" ht="28.5" customHeight="1" x14ac:dyDescent="0.25">
      <c r="A152" s="130"/>
      <c r="B152" s="63"/>
      <c r="C152" s="63"/>
      <c r="D152" s="37"/>
      <c r="E152" s="56"/>
      <c r="F152" s="160"/>
    </row>
    <row r="153" spans="1:6" s="42" customFormat="1" ht="21" x14ac:dyDescent="0.25">
      <c r="A153" s="356" t="s">
        <v>168</v>
      </c>
      <c r="B153" s="328"/>
      <c r="C153" s="328"/>
      <c r="D153" s="328"/>
      <c r="E153" s="328"/>
      <c r="F153" s="328"/>
    </row>
    <row r="154" spans="1:6" s="42" customFormat="1" x14ac:dyDescent="0.25">
      <c r="A154" s="133"/>
      <c r="B154" s="64"/>
      <c r="C154" s="64"/>
      <c r="D154" s="2"/>
      <c r="E154" s="53"/>
      <c r="F154" s="47"/>
    </row>
    <row r="155" spans="1:6" s="42" customFormat="1" ht="108.6" customHeight="1" x14ac:dyDescent="0.25">
      <c r="A155" s="354" t="s">
        <v>169</v>
      </c>
      <c r="B155" s="355"/>
      <c r="C155" s="355"/>
      <c r="D155" s="355"/>
      <c r="E155" s="355"/>
      <c r="F155" s="355"/>
    </row>
    <row r="156" spans="1:6" s="43" customFormat="1" ht="57" x14ac:dyDescent="0.25">
      <c r="A156" s="128">
        <v>725692</v>
      </c>
      <c r="B156" s="68" t="s">
        <v>170</v>
      </c>
      <c r="C156" s="68"/>
      <c r="D156" s="3"/>
      <c r="E156" s="106" t="s">
        <v>318</v>
      </c>
      <c r="F156" s="211">
        <v>1899</v>
      </c>
    </row>
    <row r="157" spans="1:6" s="43" customFormat="1" ht="68.400000000000006" x14ac:dyDescent="0.25">
      <c r="A157" s="128">
        <v>725706</v>
      </c>
      <c r="B157" s="68" t="s">
        <v>171</v>
      </c>
      <c r="C157" s="68"/>
      <c r="D157" s="3"/>
      <c r="E157" s="107" t="s">
        <v>600</v>
      </c>
      <c r="F157" s="211">
        <v>379</v>
      </c>
    </row>
    <row r="158" spans="1:6" s="193" customFormat="1" ht="68.400000000000006" x14ac:dyDescent="0.25">
      <c r="A158" s="128">
        <v>725714</v>
      </c>
      <c r="B158" s="68" t="s">
        <v>172</v>
      </c>
      <c r="C158" s="68"/>
      <c r="D158" s="3"/>
      <c r="E158" s="106" t="s">
        <v>601</v>
      </c>
      <c r="F158" s="211">
        <v>439</v>
      </c>
    </row>
    <row r="159" spans="1:6" s="193" customFormat="1" ht="91.2" x14ac:dyDescent="0.25">
      <c r="A159" s="128">
        <v>725722</v>
      </c>
      <c r="B159" s="68" t="s">
        <v>173</v>
      </c>
      <c r="C159" s="68"/>
      <c r="D159" s="3"/>
      <c r="E159" s="106" t="s">
        <v>602</v>
      </c>
      <c r="F159" s="211">
        <v>429</v>
      </c>
    </row>
    <row r="160" spans="1:6" s="193" customFormat="1" ht="91.2" x14ac:dyDescent="0.25">
      <c r="A160" s="128">
        <v>725730</v>
      </c>
      <c r="B160" s="68" t="s">
        <v>174</v>
      </c>
      <c r="C160" s="68"/>
      <c r="D160" s="3"/>
      <c r="E160" s="106" t="s">
        <v>603</v>
      </c>
      <c r="F160" s="211">
        <v>469</v>
      </c>
    </row>
    <row r="161" spans="1:6" s="42" customFormat="1" ht="79.8" x14ac:dyDescent="0.25">
      <c r="A161" s="128">
        <v>725749</v>
      </c>
      <c r="B161" s="68" t="s">
        <v>175</v>
      </c>
      <c r="C161" s="68"/>
      <c r="D161" s="3"/>
      <c r="E161" s="106" t="s">
        <v>599</v>
      </c>
      <c r="F161" s="211">
        <v>359</v>
      </c>
    </row>
    <row r="162" spans="1:6" s="42" customFormat="1" ht="15.75" customHeight="1" x14ac:dyDescent="0.25">
      <c r="A162" s="130"/>
      <c r="B162" s="63"/>
      <c r="C162" s="63"/>
      <c r="D162" s="37"/>
      <c r="E162" s="45"/>
      <c r="F162" s="160"/>
    </row>
    <row r="163" spans="1:6" s="42" customFormat="1" ht="15.6" x14ac:dyDescent="0.25">
      <c r="A163" s="348" t="s">
        <v>176</v>
      </c>
      <c r="B163" s="349"/>
      <c r="C163" s="349"/>
      <c r="D163" s="349"/>
      <c r="E163" s="349"/>
      <c r="F163" s="349"/>
    </row>
    <row r="164" spans="1:6" s="42" customFormat="1" ht="45.6" x14ac:dyDescent="0.25">
      <c r="A164" s="128">
        <v>724203</v>
      </c>
      <c r="B164" s="68" t="s">
        <v>177</v>
      </c>
      <c r="C164" s="68"/>
      <c r="D164" s="3"/>
      <c r="E164" s="62" t="s">
        <v>377</v>
      </c>
      <c r="F164" s="211">
        <v>239</v>
      </c>
    </row>
    <row r="165" spans="1:6" s="42" customFormat="1" ht="45.6" x14ac:dyDescent="0.25">
      <c r="A165" s="128">
        <v>724211</v>
      </c>
      <c r="B165" s="68" t="s">
        <v>178</v>
      </c>
      <c r="C165" s="68"/>
      <c r="D165" s="3"/>
      <c r="E165" s="62" t="s">
        <v>378</v>
      </c>
      <c r="F165" s="211">
        <v>239</v>
      </c>
    </row>
    <row r="166" spans="1:6" s="42" customFormat="1" ht="45.6" x14ac:dyDescent="0.25">
      <c r="A166" s="128">
        <v>724238</v>
      </c>
      <c r="B166" s="68" t="s">
        <v>179</v>
      </c>
      <c r="C166" s="68"/>
      <c r="D166" s="3"/>
      <c r="E166" s="62" t="s">
        <v>379</v>
      </c>
      <c r="F166" s="211">
        <v>259</v>
      </c>
    </row>
    <row r="167" spans="1:6" s="42" customFormat="1" ht="45.6" x14ac:dyDescent="0.25">
      <c r="A167" s="128">
        <v>724351</v>
      </c>
      <c r="B167" s="68" t="s">
        <v>180</v>
      </c>
      <c r="C167" s="68"/>
      <c r="D167" s="3"/>
      <c r="E167" s="62" t="s">
        <v>380</v>
      </c>
      <c r="F167" s="211">
        <v>269</v>
      </c>
    </row>
    <row r="168" spans="1:6" s="42" customFormat="1" ht="45.6" x14ac:dyDescent="0.25">
      <c r="A168" s="128">
        <v>726095</v>
      </c>
      <c r="B168" s="68" t="s">
        <v>181</v>
      </c>
      <c r="C168" s="68"/>
      <c r="D168" s="3"/>
      <c r="E168" s="62" t="s">
        <v>368</v>
      </c>
      <c r="F168" s="211">
        <v>119</v>
      </c>
    </row>
    <row r="169" spans="1:6" s="42" customFormat="1" ht="22.8" x14ac:dyDescent="0.25">
      <c r="A169" s="128">
        <v>729302</v>
      </c>
      <c r="B169" s="68" t="s">
        <v>163</v>
      </c>
      <c r="C169" s="68"/>
      <c r="D169" s="3"/>
      <c r="E169" s="62" t="s">
        <v>449</v>
      </c>
      <c r="F169" s="211">
        <v>569</v>
      </c>
    </row>
    <row r="170" spans="1:6" s="42" customFormat="1" ht="34.200000000000003" x14ac:dyDescent="0.25">
      <c r="A170" s="128">
        <v>721913</v>
      </c>
      <c r="B170" s="68" t="s">
        <v>182</v>
      </c>
      <c r="C170" s="68"/>
      <c r="D170" s="3"/>
      <c r="E170" s="62" t="s">
        <v>598</v>
      </c>
      <c r="F170" s="211">
        <v>179</v>
      </c>
    </row>
    <row r="171" spans="1:6" s="42" customFormat="1" ht="57" x14ac:dyDescent="0.25">
      <c r="A171" s="128">
        <v>489565</v>
      </c>
      <c r="B171" s="68" t="s">
        <v>183</v>
      </c>
      <c r="C171" s="68"/>
      <c r="D171" s="3"/>
      <c r="E171" s="62" t="s">
        <v>381</v>
      </c>
      <c r="F171" s="211">
        <v>279</v>
      </c>
    </row>
    <row r="172" spans="1:6" s="42" customFormat="1" x14ac:dyDescent="0.25">
      <c r="A172" s="130"/>
      <c r="B172" s="63"/>
      <c r="C172" s="63"/>
      <c r="D172" s="37"/>
      <c r="E172" s="45"/>
      <c r="F172" s="160"/>
    </row>
    <row r="173" spans="1:6" s="42" customFormat="1" ht="20.25" customHeight="1" x14ac:dyDescent="0.3">
      <c r="A173" s="329" t="s">
        <v>184</v>
      </c>
      <c r="B173" s="310"/>
      <c r="C173" s="310"/>
      <c r="D173" s="310"/>
      <c r="E173" s="310"/>
      <c r="F173" s="310"/>
    </row>
    <row r="174" spans="1:6" s="42" customFormat="1" ht="22.8" x14ac:dyDescent="0.25">
      <c r="A174" s="128">
        <v>725811</v>
      </c>
      <c r="B174" s="68" t="s">
        <v>185</v>
      </c>
      <c r="C174" s="68"/>
      <c r="D174" s="3"/>
      <c r="E174" s="62" t="s">
        <v>232</v>
      </c>
      <c r="F174" s="211">
        <v>7</v>
      </c>
    </row>
    <row r="175" spans="1:6" s="42" customFormat="1" ht="22.8" x14ac:dyDescent="0.25">
      <c r="A175" s="128">
        <v>725838</v>
      </c>
      <c r="B175" s="68" t="s">
        <v>186</v>
      </c>
      <c r="C175" s="68"/>
      <c r="D175" s="3"/>
      <c r="E175" s="62" t="s">
        <v>233</v>
      </c>
      <c r="F175" s="211">
        <v>10</v>
      </c>
    </row>
    <row r="176" spans="1:6" s="42" customFormat="1" ht="22.8" x14ac:dyDescent="0.25">
      <c r="A176" s="128">
        <v>725846</v>
      </c>
      <c r="B176" s="68" t="s">
        <v>187</v>
      </c>
      <c r="C176" s="68"/>
      <c r="D176" s="3"/>
      <c r="E176" s="62" t="s">
        <v>234</v>
      </c>
      <c r="F176" s="211">
        <v>15</v>
      </c>
    </row>
    <row r="177" spans="1:6" s="42" customFormat="1" ht="22.8" x14ac:dyDescent="0.25">
      <c r="A177" s="128">
        <v>725854</v>
      </c>
      <c r="B177" s="68" t="s">
        <v>188</v>
      </c>
      <c r="C177" s="68"/>
      <c r="D177" s="3"/>
      <c r="E177" s="62" t="s">
        <v>235</v>
      </c>
      <c r="F177" s="211">
        <v>30</v>
      </c>
    </row>
    <row r="178" spans="1:6" s="42" customFormat="1" ht="22.8" x14ac:dyDescent="0.25">
      <c r="A178" s="128">
        <v>725862</v>
      </c>
      <c r="B178" s="68" t="s">
        <v>189</v>
      </c>
      <c r="C178" s="68"/>
      <c r="D178" s="3"/>
      <c r="E178" s="62" t="s">
        <v>236</v>
      </c>
      <c r="F178" s="211">
        <v>60</v>
      </c>
    </row>
    <row r="179" spans="1:6" s="42" customFormat="1" ht="22.8" x14ac:dyDescent="0.25">
      <c r="A179" s="128">
        <v>725889</v>
      </c>
      <c r="B179" s="68" t="s">
        <v>190</v>
      </c>
      <c r="C179" s="68"/>
      <c r="D179" s="3"/>
      <c r="E179" s="62" t="s">
        <v>237</v>
      </c>
      <c r="F179" s="211">
        <v>120</v>
      </c>
    </row>
    <row r="180" spans="1:6" s="42" customFormat="1" ht="22.8" x14ac:dyDescent="0.25">
      <c r="A180" s="128">
        <v>729108</v>
      </c>
      <c r="B180" s="68" t="s">
        <v>191</v>
      </c>
      <c r="C180" s="68"/>
      <c r="D180" s="3"/>
      <c r="E180" s="62" t="s">
        <v>238</v>
      </c>
      <c r="F180" s="211">
        <v>240</v>
      </c>
    </row>
    <row r="181" spans="1:6" s="42" customFormat="1" ht="34.200000000000003" x14ac:dyDescent="0.25">
      <c r="A181" s="128">
        <v>725773</v>
      </c>
      <c r="B181" s="68" t="s">
        <v>192</v>
      </c>
      <c r="C181" s="68"/>
      <c r="D181" s="3"/>
      <c r="E181" s="62" t="s">
        <v>239</v>
      </c>
      <c r="F181" s="211">
        <v>119</v>
      </c>
    </row>
    <row r="182" spans="1:6" s="42" customFormat="1" ht="34.200000000000003" x14ac:dyDescent="0.25">
      <c r="A182" s="128">
        <v>725781</v>
      </c>
      <c r="B182" s="68" t="s">
        <v>193</v>
      </c>
      <c r="C182" s="68"/>
      <c r="D182" s="3"/>
      <c r="E182" s="62" t="s">
        <v>240</v>
      </c>
      <c r="F182" s="211">
        <v>119</v>
      </c>
    </row>
    <row r="183" spans="1:6" s="42" customFormat="1" ht="45.6" x14ac:dyDescent="0.25">
      <c r="A183" s="128">
        <v>725803</v>
      </c>
      <c r="B183" s="68" t="s">
        <v>194</v>
      </c>
      <c r="C183" s="68"/>
      <c r="D183" s="3"/>
      <c r="E183" s="62" t="s">
        <v>241</v>
      </c>
      <c r="F183" s="211">
        <v>149</v>
      </c>
    </row>
    <row r="184" spans="1:6" s="42" customFormat="1" x14ac:dyDescent="0.25">
      <c r="A184" s="128">
        <v>725757</v>
      </c>
      <c r="B184" s="68" t="s">
        <v>195</v>
      </c>
      <c r="C184" s="68"/>
      <c r="D184" s="3"/>
      <c r="E184" s="62" t="s">
        <v>382</v>
      </c>
      <c r="F184" s="211">
        <v>179</v>
      </c>
    </row>
    <row r="185" spans="1:6" s="42" customFormat="1" ht="22.8" x14ac:dyDescent="0.25">
      <c r="A185" s="128">
        <v>725978</v>
      </c>
      <c r="B185" s="68" t="s">
        <v>196</v>
      </c>
      <c r="C185" s="68"/>
      <c r="D185" s="3"/>
      <c r="E185" s="62" t="s">
        <v>383</v>
      </c>
      <c r="F185" s="211">
        <v>189</v>
      </c>
    </row>
    <row r="186" spans="1:6" s="42" customFormat="1" x14ac:dyDescent="0.25">
      <c r="A186" s="128">
        <v>729116</v>
      </c>
      <c r="B186" s="68" t="s">
        <v>197</v>
      </c>
      <c r="C186" s="68"/>
      <c r="D186" s="3"/>
      <c r="E186" s="62" t="s">
        <v>198</v>
      </c>
      <c r="F186" s="211">
        <v>3</v>
      </c>
    </row>
    <row r="187" spans="1:6" s="42" customFormat="1" ht="22.8" x14ac:dyDescent="0.25">
      <c r="A187" s="128">
        <v>454559</v>
      </c>
      <c r="B187" s="68" t="s">
        <v>199</v>
      </c>
      <c r="C187" s="68"/>
      <c r="D187" s="3"/>
      <c r="E187" s="62" t="s">
        <v>597</v>
      </c>
      <c r="F187" s="211">
        <v>59</v>
      </c>
    </row>
    <row r="188" spans="1:6" s="42" customFormat="1" ht="34.200000000000003" x14ac:dyDescent="0.25">
      <c r="A188" s="128">
        <v>729582</v>
      </c>
      <c r="B188" s="68" t="s">
        <v>267</v>
      </c>
      <c r="C188" s="68"/>
      <c r="D188" s="3"/>
      <c r="E188" s="62" t="s">
        <v>384</v>
      </c>
      <c r="F188" s="211">
        <v>79</v>
      </c>
    </row>
    <row r="189" spans="1:6" s="42" customFormat="1" ht="34.200000000000003" x14ac:dyDescent="0.25">
      <c r="A189" s="128">
        <v>729760</v>
      </c>
      <c r="B189" s="68" t="s">
        <v>268</v>
      </c>
      <c r="C189" s="68"/>
      <c r="D189" s="3"/>
      <c r="E189" s="62" t="s">
        <v>385</v>
      </c>
      <c r="F189" s="211">
        <v>79</v>
      </c>
    </row>
    <row r="190" spans="1:6" s="42" customFormat="1" ht="34.200000000000003" x14ac:dyDescent="0.25">
      <c r="A190" s="128">
        <v>729434</v>
      </c>
      <c r="B190" s="68" t="s">
        <v>270</v>
      </c>
      <c r="C190" s="68"/>
      <c r="D190" s="3"/>
      <c r="E190" s="62" t="s">
        <v>386</v>
      </c>
      <c r="F190" s="211">
        <v>99</v>
      </c>
    </row>
    <row r="191" spans="1:6" s="42" customFormat="1" ht="34.200000000000003" x14ac:dyDescent="0.25">
      <c r="A191" s="128">
        <v>729779</v>
      </c>
      <c r="B191" s="68" t="s">
        <v>269</v>
      </c>
      <c r="C191" s="68"/>
      <c r="D191" s="3"/>
      <c r="E191" s="62" t="s">
        <v>387</v>
      </c>
      <c r="F191" s="211">
        <v>99</v>
      </c>
    </row>
    <row r="192" spans="1:6" s="42" customFormat="1" ht="45.6" x14ac:dyDescent="0.25">
      <c r="A192" s="128">
        <v>729175</v>
      </c>
      <c r="B192" s="68" t="s">
        <v>200</v>
      </c>
      <c r="C192" s="68"/>
      <c r="D192" s="3"/>
      <c r="E192" s="62" t="s">
        <v>388</v>
      </c>
      <c r="F192" s="211">
        <v>55</v>
      </c>
    </row>
    <row r="193" spans="1:6" s="42" customFormat="1" ht="45.6" x14ac:dyDescent="0.25">
      <c r="A193" s="129">
        <v>729310</v>
      </c>
      <c r="B193" s="74" t="s">
        <v>201</v>
      </c>
      <c r="C193" s="74"/>
      <c r="D193" s="37"/>
      <c r="E193" s="75" t="s">
        <v>242</v>
      </c>
      <c r="F193" s="154">
        <v>895</v>
      </c>
    </row>
    <row r="194" spans="1:6" s="42" customFormat="1" ht="22.8" x14ac:dyDescent="0.25">
      <c r="A194" s="134">
        <v>484687</v>
      </c>
      <c r="B194" s="241" t="s">
        <v>432</v>
      </c>
      <c r="C194" s="78"/>
      <c r="D194" s="3"/>
      <c r="E194" s="61" t="s">
        <v>433</v>
      </c>
      <c r="F194" s="211">
        <v>25</v>
      </c>
    </row>
    <row r="195" spans="1:6" s="42" customFormat="1" ht="22.8" x14ac:dyDescent="0.25">
      <c r="A195" s="134">
        <v>484598</v>
      </c>
      <c r="B195" s="78" t="s">
        <v>286</v>
      </c>
      <c r="C195" s="78"/>
      <c r="D195" s="3"/>
      <c r="E195" s="61" t="s">
        <v>434</v>
      </c>
      <c r="F195" s="211">
        <v>29</v>
      </c>
    </row>
    <row r="196" spans="1:6" s="42" customFormat="1" ht="36" x14ac:dyDescent="0.25">
      <c r="A196" s="130"/>
      <c r="B196" s="63"/>
      <c r="C196" s="63"/>
      <c r="D196" s="37"/>
      <c r="E196" s="232" t="s">
        <v>202</v>
      </c>
      <c r="F196" s="160"/>
    </row>
    <row r="197" spans="1:6" s="42" customFormat="1" ht="57" x14ac:dyDescent="0.25">
      <c r="A197" s="140"/>
      <c r="B197" s="115"/>
      <c r="C197" s="115"/>
      <c r="D197" s="152"/>
      <c r="E197" s="98" t="s">
        <v>336</v>
      </c>
      <c r="F197" s="164"/>
    </row>
    <row r="198" spans="1:6" s="42" customFormat="1" ht="17.399999999999999" x14ac:dyDescent="0.25">
      <c r="A198" s="345" t="s">
        <v>7</v>
      </c>
      <c r="B198" s="346"/>
      <c r="C198" s="346"/>
      <c r="D198" s="346"/>
      <c r="E198" s="346"/>
      <c r="F198" s="346"/>
    </row>
    <row r="199" spans="1:6" s="42" customFormat="1" ht="57" x14ac:dyDescent="0.25">
      <c r="A199" s="121">
        <v>483060</v>
      </c>
      <c r="B199" s="68" t="s">
        <v>0</v>
      </c>
      <c r="C199" s="68"/>
      <c r="D199" s="3" t="s">
        <v>85</v>
      </c>
      <c r="E199" s="81" t="s">
        <v>389</v>
      </c>
      <c r="F199" s="211">
        <v>4999</v>
      </c>
    </row>
    <row r="200" spans="1:6" s="42" customFormat="1" ht="45.6" x14ac:dyDescent="0.25">
      <c r="A200" s="121">
        <v>482943</v>
      </c>
      <c r="B200" s="68" t="s">
        <v>1</v>
      </c>
      <c r="C200" s="68"/>
      <c r="D200" s="3" t="s">
        <v>85</v>
      </c>
      <c r="E200" s="62" t="s">
        <v>390</v>
      </c>
      <c r="F200" s="211">
        <v>2599</v>
      </c>
    </row>
    <row r="201" spans="1:6" s="42" customFormat="1" ht="34.200000000000003" x14ac:dyDescent="0.25">
      <c r="A201" s="121">
        <v>489506</v>
      </c>
      <c r="B201" s="68" t="s">
        <v>2</v>
      </c>
      <c r="C201" s="68"/>
      <c r="D201" s="3" t="s">
        <v>85</v>
      </c>
      <c r="E201" s="62" t="s">
        <v>391</v>
      </c>
      <c r="F201" s="211">
        <v>1199</v>
      </c>
    </row>
    <row r="202" spans="1:6" s="42" customFormat="1" ht="22.8" x14ac:dyDescent="0.25">
      <c r="A202" s="121">
        <v>721336</v>
      </c>
      <c r="B202" s="68" t="s">
        <v>3</v>
      </c>
      <c r="C202" s="68"/>
      <c r="D202" s="3" t="s">
        <v>85</v>
      </c>
      <c r="E202" s="62" t="s">
        <v>243</v>
      </c>
      <c r="F202" s="211">
        <v>1199</v>
      </c>
    </row>
    <row r="203" spans="1:6" s="42" customFormat="1" ht="34.200000000000003" x14ac:dyDescent="0.25">
      <c r="A203" s="121">
        <v>489514</v>
      </c>
      <c r="B203" s="68" t="s">
        <v>4</v>
      </c>
      <c r="C203" s="68"/>
      <c r="D203" s="3" t="s">
        <v>85</v>
      </c>
      <c r="E203" s="62" t="s">
        <v>392</v>
      </c>
      <c r="F203" s="211">
        <v>1299</v>
      </c>
    </row>
    <row r="204" spans="1:6" s="42" customFormat="1" ht="22.8" x14ac:dyDescent="0.25">
      <c r="A204" s="121">
        <v>721344</v>
      </c>
      <c r="B204" s="68" t="s">
        <v>5</v>
      </c>
      <c r="C204" s="68"/>
      <c r="D204" s="3" t="s">
        <v>85</v>
      </c>
      <c r="E204" s="62" t="s">
        <v>244</v>
      </c>
      <c r="F204" s="211">
        <v>1299</v>
      </c>
    </row>
    <row r="205" spans="1:6" s="42" customFormat="1" ht="45.6" x14ac:dyDescent="0.25">
      <c r="A205" s="121">
        <v>489522</v>
      </c>
      <c r="B205" s="68" t="s">
        <v>109</v>
      </c>
      <c r="C205" s="68"/>
      <c r="D205" s="3" t="s">
        <v>85</v>
      </c>
      <c r="E205" s="62" t="s">
        <v>393</v>
      </c>
      <c r="F205" s="211">
        <v>1399</v>
      </c>
    </row>
    <row r="206" spans="1:6" s="42" customFormat="1" ht="22.8" x14ac:dyDescent="0.25">
      <c r="A206" s="121">
        <v>721751</v>
      </c>
      <c r="B206" s="68" t="s">
        <v>110</v>
      </c>
      <c r="C206" s="68"/>
      <c r="D206" s="3" t="s">
        <v>85</v>
      </c>
      <c r="E206" s="62" t="s">
        <v>243</v>
      </c>
      <c r="F206" s="211">
        <v>1399</v>
      </c>
    </row>
    <row r="207" spans="1:6" s="42" customFormat="1" ht="45.6" x14ac:dyDescent="0.25">
      <c r="A207" s="121">
        <v>489530</v>
      </c>
      <c r="B207" s="68" t="s">
        <v>111</v>
      </c>
      <c r="C207" s="68"/>
      <c r="D207" s="3" t="s">
        <v>85</v>
      </c>
      <c r="E207" s="62" t="s">
        <v>394</v>
      </c>
      <c r="F207" s="211">
        <v>1499</v>
      </c>
    </row>
    <row r="208" spans="1:6" s="40" customFormat="1" ht="22.8" x14ac:dyDescent="0.25">
      <c r="A208" s="121">
        <v>721743</v>
      </c>
      <c r="B208" s="68" t="s">
        <v>112</v>
      </c>
      <c r="C208" s="68"/>
      <c r="D208" s="3" t="s">
        <v>85</v>
      </c>
      <c r="E208" s="62" t="s">
        <v>243</v>
      </c>
      <c r="F208" s="211">
        <v>1499</v>
      </c>
    </row>
    <row r="209" spans="1:6" s="40" customFormat="1" ht="45.6" x14ac:dyDescent="0.25">
      <c r="A209" s="121">
        <v>489492</v>
      </c>
      <c r="B209" s="68" t="s">
        <v>113</v>
      </c>
      <c r="C209" s="68"/>
      <c r="D209" s="3" t="s">
        <v>85</v>
      </c>
      <c r="E209" s="62" t="s">
        <v>395</v>
      </c>
      <c r="F209" s="211">
        <v>1599</v>
      </c>
    </row>
    <row r="210" spans="1:6" s="40" customFormat="1" ht="22.8" x14ac:dyDescent="0.25">
      <c r="A210" s="121">
        <v>721778</v>
      </c>
      <c r="B210" s="68" t="s">
        <v>114</v>
      </c>
      <c r="C210" s="68"/>
      <c r="D210" s="3" t="s">
        <v>85</v>
      </c>
      <c r="E210" s="62" t="s">
        <v>243</v>
      </c>
      <c r="F210" s="211">
        <v>1599</v>
      </c>
    </row>
    <row r="211" spans="1:6" s="40" customFormat="1" ht="45.6" x14ac:dyDescent="0.25">
      <c r="A211" s="121">
        <v>489484</v>
      </c>
      <c r="B211" s="68" t="s">
        <v>26</v>
      </c>
      <c r="C211" s="68"/>
      <c r="D211" s="3" t="s">
        <v>85</v>
      </c>
      <c r="E211" s="62" t="s">
        <v>396</v>
      </c>
      <c r="F211" s="211">
        <v>1699</v>
      </c>
    </row>
    <row r="212" spans="1:6" s="40" customFormat="1" ht="22.8" x14ac:dyDescent="0.25">
      <c r="A212" s="123">
        <v>721786</v>
      </c>
      <c r="B212" s="74" t="s">
        <v>27</v>
      </c>
      <c r="C212" s="74"/>
      <c r="D212" s="37" t="s">
        <v>85</v>
      </c>
      <c r="E212" s="75" t="s">
        <v>243</v>
      </c>
      <c r="F212" s="154">
        <v>1699</v>
      </c>
    </row>
    <row r="213" spans="1:6" s="40" customFormat="1" ht="12" x14ac:dyDescent="0.25">
      <c r="A213" s="123"/>
      <c r="B213" s="74"/>
      <c r="C213" s="74"/>
      <c r="D213" s="37"/>
      <c r="E213" s="75"/>
      <c r="F213" s="154"/>
    </row>
    <row r="214" spans="1:6" s="40" customFormat="1" ht="15.6" x14ac:dyDescent="0.25">
      <c r="A214" s="336" t="s">
        <v>253</v>
      </c>
      <c r="B214" s="337"/>
      <c r="C214" s="337"/>
      <c r="D214" s="337"/>
      <c r="E214" s="337"/>
      <c r="F214" s="337"/>
    </row>
    <row r="215" spans="1:6" s="40" customFormat="1" ht="45.6" x14ac:dyDescent="0.25">
      <c r="A215" s="121">
        <v>486787</v>
      </c>
      <c r="B215" s="82" t="s">
        <v>90</v>
      </c>
      <c r="C215" s="82"/>
      <c r="D215" s="3" t="s">
        <v>85</v>
      </c>
      <c r="E215" s="62" t="s">
        <v>397</v>
      </c>
      <c r="F215" s="211">
        <v>1309</v>
      </c>
    </row>
    <row r="216" spans="1:6" s="40" customFormat="1" ht="22.8" x14ac:dyDescent="0.25">
      <c r="A216" s="134">
        <v>487961</v>
      </c>
      <c r="B216" s="82" t="s">
        <v>28</v>
      </c>
      <c r="C216" s="82"/>
      <c r="D216" s="3" t="s">
        <v>85</v>
      </c>
      <c r="E216" s="62" t="s">
        <v>243</v>
      </c>
      <c r="F216" s="211">
        <v>1349</v>
      </c>
    </row>
    <row r="217" spans="1:6" s="40" customFormat="1" ht="45.6" x14ac:dyDescent="0.25">
      <c r="A217" s="134">
        <v>486795</v>
      </c>
      <c r="B217" s="82" t="s">
        <v>29</v>
      </c>
      <c r="C217" s="82"/>
      <c r="D217" s="3" t="s">
        <v>85</v>
      </c>
      <c r="E217" s="62" t="s">
        <v>398</v>
      </c>
      <c r="F217" s="211">
        <v>1349</v>
      </c>
    </row>
    <row r="218" spans="1:6" s="40" customFormat="1" ht="22.8" x14ac:dyDescent="0.25">
      <c r="A218" s="134">
        <v>487988</v>
      </c>
      <c r="B218" s="82" t="s">
        <v>30</v>
      </c>
      <c r="C218" s="82"/>
      <c r="D218" s="3" t="s">
        <v>85</v>
      </c>
      <c r="E218" s="62" t="s">
        <v>243</v>
      </c>
      <c r="F218" s="211">
        <v>1499</v>
      </c>
    </row>
    <row r="219" spans="1:6" s="43" customFormat="1" ht="68.400000000000006" x14ac:dyDescent="0.25">
      <c r="A219" s="134">
        <v>486809</v>
      </c>
      <c r="B219" s="82" t="s">
        <v>115</v>
      </c>
      <c r="C219" s="82"/>
      <c r="D219" s="3" t="s">
        <v>85</v>
      </c>
      <c r="E219" s="62" t="s">
        <v>116</v>
      </c>
      <c r="F219" s="211">
        <v>1599</v>
      </c>
    </row>
    <row r="220" spans="1:6" s="43" customFormat="1" ht="22.8" x14ac:dyDescent="0.25">
      <c r="A220" s="134">
        <v>487996</v>
      </c>
      <c r="B220" s="82" t="s">
        <v>117</v>
      </c>
      <c r="C220" s="82"/>
      <c r="D220" s="3" t="s">
        <v>85</v>
      </c>
      <c r="E220" s="62" t="s">
        <v>243</v>
      </c>
      <c r="F220" s="211">
        <v>1599</v>
      </c>
    </row>
    <row r="221" spans="1:6" s="43" customFormat="1" ht="57" x14ac:dyDescent="0.25">
      <c r="A221" s="134">
        <v>486817</v>
      </c>
      <c r="B221" s="82" t="s">
        <v>118</v>
      </c>
      <c r="C221" s="82"/>
      <c r="D221" s="3" t="s">
        <v>85</v>
      </c>
      <c r="E221" s="62" t="s">
        <v>399</v>
      </c>
      <c r="F221" s="211">
        <v>1799</v>
      </c>
    </row>
    <row r="222" spans="1:6" s="42" customFormat="1" ht="22.8" x14ac:dyDescent="0.25">
      <c r="A222" s="134">
        <v>488003</v>
      </c>
      <c r="B222" s="82" t="s">
        <v>119</v>
      </c>
      <c r="C222" s="82"/>
      <c r="D222" s="3" t="s">
        <v>85</v>
      </c>
      <c r="E222" s="62" t="s">
        <v>244</v>
      </c>
      <c r="F222" s="211">
        <v>1799</v>
      </c>
    </row>
    <row r="223" spans="1:6" s="43" customFormat="1" ht="57" x14ac:dyDescent="0.25">
      <c r="A223" s="134">
        <v>486825</v>
      </c>
      <c r="B223" s="82" t="s">
        <v>120</v>
      </c>
      <c r="C223" s="82"/>
      <c r="D223" s="3" t="s">
        <v>85</v>
      </c>
      <c r="E223" s="62" t="s">
        <v>400</v>
      </c>
      <c r="F223" s="211">
        <v>1699</v>
      </c>
    </row>
    <row r="224" spans="1:6" s="43" customFormat="1" ht="22.8" x14ac:dyDescent="0.25">
      <c r="A224" s="134">
        <v>487945</v>
      </c>
      <c r="B224" s="82" t="s">
        <v>121</v>
      </c>
      <c r="C224" s="82"/>
      <c r="D224" s="3" t="s">
        <v>85</v>
      </c>
      <c r="E224" s="62" t="s">
        <v>244</v>
      </c>
      <c r="F224" s="211">
        <v>1699</v>
      </c>
    </row>
    <row r="225" spans="1:6" s="43" customFormat="1" ht="57" x14ac:dyDescent="0.25">
      <c r="A225" s="134">
        <v>486833</v>
      </c>
      <c r="B225" s="82" t="s">
        <v>122</v>
      </c>
      <c r="C225" s="82"/>
      <c r="D225" s="3" t="s">
        <v>85</v>
      </c>
      <c r="E225" s="62" t="s">
        <v>401</v>
      </c>
      <c r="F225" s="211">
        <v>1769</v>
      </c>
    </row>
    <row r="226" spans="1:6" s="39" customFormat="1" ht="22.8" x14ac:dyDescent="0.25">
      <c r="A226" s="134">
        <v>487953</v>
      </c>
      <c r="B226" s="82" t="s">
        <v>123</v>
      </c>
      <c r="C226" s="82"/>
      <c r="D226" s="3" t="s">
        <v>85</v>
      </c>
      <c r="E226" s="62" t="s">
        <v>243</v>
      </c>
      <c r="F226" s="211">
        <v>1769</v>
      </c>
    </row>
    <row r="227" spans="1:6" s="39" customFormat="1" ht="14.25" customHeight="1" x14ac:dyDescent="0.25">
      <c r="A227" s="135"/>
      <c r="B227" s="231"/>
      <c r="C227" s="231"/>
      <c r="D227" s="37"/>
      <c r="E227" s="75"/>
      <c r="F227" s="154"/>
    </row>
    <row r="228" spans="1:6" s="71" customFormat="1" ht="14.25" customHeight="1" x14ac:dyDescent="0.25">
      <c r="A228" s="141"/>
      <c r="B228" s="189"/>
      <c r="C228" s="189"/>
      <c r="D228" s="99"/>
      <c r="E228" s="99"/>
      <c r="F228" s="189"/>
    </row>
    <row r="229" spans="1:6" s="71" customFormat="1" ht="86.1" customHeight="1" x14ac:dyDescent="0.25">
      <c r="A229" s="331" t="s">
        <v>271</v>
      </c>
      <c r="B229" s="332"/>
      <c r="C229" s="332"/>
      <c r="D229" s="332"/>
      <c r="E229" s="332"/>
      <c r="F229" s="332"/>
    </row>
    <row r="230" spans="1:6" s="71" customFormat="1" ht="45.6" x14ac:dyDescent="0.25">
      <c r="A230" s="121">
        <v>721352</v>
      </c>
      <c r="B230" s="68" t="s">
        <v>31</v>
      </c>
      <c r="C230" s="68"/>
      <c r="D230" s="3" t="s">
        <v>85</v>
      </c>
      <c r="E230" s="62" t="s">
        <v>402</v>
      </c>
      <c r="F230" s="211">
        <v>2899</v>
      </c>
    </row>
    <row r="231" spans="1:6" s="71" customFormat="1" ht="45.6" x14ac:dyDescent="0.25">
      <c r="A231" s="121">
        <v>721409</v>
      </c>
      <c r="B231" s="68" t="s">
        <v>32</v>
      </c>
      <c r="C231" s="68"/>
      <c r="D231" s="3" t="s">
        <v>85</v>
      </c>
      <c r="E231" s="62" t="s">
        <v>403</v>
      </c>
      <c r="F231" s="211">
        <v>2999</v>
      </c>
    </row>
    <row r="232" spans="1:6" s="71" customFormat="1" ht="57" x14ac:dyDescent="0.25">
      <c r="A232" s="121">
        <v>721433</v>
      </c>
      <c r="B232" s="68" t="s">
        <v>33</v>
      </c>
      <c r="C232" s="68"/>
      <c r="D232" s="3" t="s">
        <v>85</v>
      </c>
      <c r="E232" s="62" t="s">
        <v>404</v>
      </c>
      <c r="F232" s="211">
        <v>3199</v>
      </c>
    </row>
    <row r="233" spans="1:6" s="71" customFormat="1" ht="57" x14ac:dyDescent="0.25">
      <c r="A233" s="121">
        <v>721441</v>
      </c>
      <c r="B233" s="68" t="s">
        <v>34</v>
      </c>
      <c r="C233" s="68"/>
      <c r="D233" s="3" t="s">
        <v>85</v>
      </c>
      <c r="E233" s="62" t="s">
        <v>405</v>
      </c>
      <c r="F233" s="211">
        <v>3399</v>
      </c>
    </row>
    <row r="234" spans="1:6" s="71" customFormat="1" ht="12" x14ac:dyDescent="0.25">
      <c r="A234" s="123"/>
      <c r="B234" s="74"/>
      <c r="C234" s="74"/>
      <c r="D234" s="37"/>
      <c r="E234" s="75"/>
      <c r="F234" s="161"/>
    </row>
    <row r="235" spans="1:6" s="71" customFormat="1" ht="13.8" x14ac:dyDescent="0.3">
      <c r="A235" s="333" t="s">
        <v>8</v>
      </c>
      <c r="B235" s="334"/>
      <c r="C235" s="334"/>
      <c r="D235" s="334"/>
      <c r="E235" s="334"/>
      <c r="F235" s="334"/>
    </row>
    <row r="236" spans="1:6" s="71" customFormat="1" ht="57" x14ac:dyDescent="0.25">
      <c r="A236" s="121">
        <v>483613</v>
      </c>
      <c r="B236" s="68" t="s">
        <v>35</v>
      </c>
      <c r="C236" s="68"/>
      <c r="D236" s="3" t="s">
        <v>85</v>
      </c>
      <c r="E236" s="62" t="s">
        <v>25</v>
      </c>
      <c r="F236" s="211">
        <v>1649</v>
      </c>
    </row>
    <row r="237" spans="1:6" s="71" customFormat="1" ht="57" x14ac:dyDescent="0.25">
      <c r="A237" s="121">
        <v>483605</v>
      </c>
      <c r="B237" s="68" t="s">
        <v>36</v>
      </c>
      <c r="C237" s="68"/>
      <c r="D237" s="3" t="s">
        <v>85</v>
      </c>
      <c r="E237" s="62" t="s">
        <v>247</v>
      </c>
      <c r="F237" s="211">
        <v>2499</v>
      </c>
    </row>
    <row r="238" spans="1:6" s="71" customFormat="1" ht="12" x14ac:dyDescent="0.25">
      <c r="A238" s="123"/>
      <c r="B238" s="74"/>
      <c r="C238" s="74"/>
      <c r="D238" s="37"/>
      <c r="E238" s="75"/>
      <c r="F238" s="161"/>
    </row>
    <row r="239" spans="1:6" s="71" customFormat="1" x14ac:dyDescent="0.25">
      <c r="A239" s="331" t="s">
        <v>9</v>
      </c>
      <c r="B239" s="335"/>
      <c r="C239" s="335"/>
      <c r="D239" s="335"/>
      <c r="E239" s="335"/>
      <c r="F239" s="335"/>
    </row>
    <row r="240" spans="1:6" s="71" customFormat="1" ht="22.8" x14ac:dyDescent="0.25">
      <c r="A240" s="121">
        <v>483583</v>
      </c>
      <c r="B240" s="68" t="s">
        <v>37</v>
      </c>
      <c r="C240" s="68"/>
      <c r="D240" s="3" t="s">
        <v>85</v>
      </c>
      <c r="E240" s="62" t="s">
        <v>406</v>
      </c>
      <c r="F240" s="211">
        <v>1159</v>
      </c>
    </row>
    <row r="241" spans="1:6" s="71" customFormat="1" ht="22.8" x14ac:dyDescent="0.25">
      <c r="A241" s="121">
        <v>486779</v>
      </c>
      <c r="B241" s="68" t="s">
        <v>38</v>
      </c>
      <c r="C241" s="68"/>
      <c r="D241" s="3" t="s">
        <v>85</v>
      </c>
      <c r="E241" s="62" t="s">
        <v>407</v>
      </c>
      <c r="F241" s="211">
        <v>2769</v>
      </c>
    </row>
    <row r="242" spans="1:6" s="71" customFormat="1" ht="22.8" x14ac:dyDescent="0.25">
      <c r="A242" s="121">
        <v>483249</v>
      </c>
      <c r="B242" s="68" t="s">
        <v>39</v>
      </c>
      <c r="C242" s="68"/>
      <c r="D242" s="3" t="s">
        <v>85</v>
      </c>
      <c r="E242" s="62" t="s">
        <v>408</v>
      </c>
      <c r="F242" s="211">
        <v>739</v>
      </c>
    </row>
    <row r="243" spans="1:6" s="71" customFormat="1" ht="34.200000000000003" x14ac:dyDescent="0.25">
      <c r="A243" s="121">
        <v>483257</v>
      </c>
      <c r="B243" s="68" t="s">
        <v>40</v>
      </c>
      <c r="C243" s="68"/>
      <c r="D243" s="3" t="s">
        <v>85</v>
      </c>
      <c r="E243" s="62" t="s">
        <v>409</v>
      </c>
      <c r="F243" s="211">
        <v>5889</v>
      </c>
    </row>
    <row r="244" spans="1:6" s="71" customFormat="1" ht="34.200000000000003" x14ac:dyDescent="0.25">
      <c r="A244" s="121">
        <v>724858</v>
      </c>
      <c r="B244" s="68" t="s">
        <v>203</v>
      </c>
      <c r="C244" s="68"/>
      <c r="D244" s="3"/>
      <c r="E244" s="62" t="s">
        <v>410</v>
      </c>
      <c r="F244" s="211">
        <v>849</v>
      </c>
    </row>
    <row r="245" spans="1:6" s="43" customFormat="1" ht="34.200000000000003" x14ac:dyDescent="0.25">
      <c r="A245" s="121">
        <v>483281</v>
      </c>
      <c r="B245" s="68" t="s">
        <v>129</v>
      </c>
      <c r="C245" s="68"/>
      <c r="D245" s="3" t="s">
        <v>85</v>
      </c>
      <c r="E245" s="62" t="s">
        <v>411</v>
      </c>
      <c r="F245" s="211">
        <v>729</v>
      </c>
    </row>
    <row r="246" spans="1:6" s="42" customFormat="1" ht="34.200000000000003" x14ac:dyDescent="0.25">
      <c r="A246" s="121">
        <v>483303</v>
      </c>
      <c r="B246" s="68" t="s">
        <v>130</v>
      </c>
      <c r="C246" s="68"/>
      <c r="D246" s="3" t="s">
        <v>85</v>
      </c>
      <c r="E246" s="62" t="s">
        <v>412</v>
      </c>
      <c r="F246" s="211">
        <v>159</v>
      </c>
    </row>
    <row r="247" spans="1:6" s="42" customFormat="1" x14ac:dyDescent="0.25">
      <c r="A247" s="121">
        <v>483311</v>
      </c>
      <c r="B247" s="68" t="s">
        <v>131</v>
      </c>
      <c r="C247" s="68"/>
      <c r="D247" s="3" t="s">
        <v>85</v>
      </c>
      <c r="E247" s="62" t="s">
        <v>133</v>
      </c>
      <c r="F247" s="211">
        <v>59</v>
      </c>
    </row>
    <row r="248" spans="1:6" s="42" customFormat="1" x14ac:dyDescent="0.25">
      <c r="A248" s="121">
        <v>483338</v>
      </c>
      <c r="B248" s="68" t="s">
        <v>134</v>
      </c>
      <c r="C248" s="68"/>
      <c r="D248" s="3" t="s">
        <v>85</v>
      </c>
      <c r="E248" s="62" t="s">
        <v>135</v>
      </c>
      <c r="F248" s="211">
        <v>74</v>
      </c>
    </row>
    <row r="249" spans="1:6" s="42" customFormat="1" ht="22.8" x14ac:dyDescent="0.25">
      <c r="A249" s="121">
        <v>483346</v>
      </c>
      <c r="B249" s="68" t="s">
        <v>136</v>
      </c>
      <c r="C249" s="68"/>
      <c r="D249" s="3" t="s">
        <v>85</v>
      </c>
      <c r="E249" s="62" t="s">
        <v>413</v>
      </c>
      <c r="F249" s="302" t="s">
        <v>272</v>
      </c>
    </row>
    <row r="250" spans="1:6" s="42" customFormat="1" ht="22.8" x14ac:dyDescent="0.25">
      <c r="A250" s="121">
        <v>483354</v>
      </c>
      <c r="B250" s="68" t="s">
        <v>137</v>
      </c>
      <c r="C250" s="68"/>
      <c r="D250" s="3" t="s">
        <v>85</v>
      </c>
      <c r="E250" s="62" t="s">
        <v>414</v>
      </c>
      <c r="F250" s="211">
        <v>25</v>
      </c>
    </row>
    <row r="251" spans="1:6" s="42" customFormat="1" ht="22.8" x14ac:dyDescent="0.25">
      <c r="A251" s="121">
        <v>483361</v>
      </c>
      <c r="B251" s="68" t="s">
        <v>138</v>
      </c>
      <c r="C251" s="68"/>
      <c r="D251" s="3" t="s">
        <v>85</v>
      </c>
      <c r="E251" s="62" t="s">
        <v>415</v>
      </c>
      <c r="F251" s="211">
        <v>125</v>
      </c>
    </row>
    <row r="252" spans="1:6" s="42" customFormat="1" ht="22.8" x14ac:dyDescent="0.25">
      <c r="A252" s="121">
        <v>483370</v>
      </c>
      <c r="B252" s="68" t="s">
        <v>139</v>
      </c>
      <c r="C252" s="68"/>
      <c r="D252" s="3" t="s">
        <v>85</v>
      </c>
      <c r="E252" s="62" t="s">
        <v>416</v>
      </c>
      <c r="F252" s="211">
        <v>169</v>
      </c>
    </row>
    <row r="253" spans="1:6" s="42" customFormat="1" ht="22.8" x14ac:dyDescent="0.25">
      <c r="A253" s="121">
        <v>483389</v>
      </c>
      <c r="B253" s="68" t="s">
        <v>140</v>
      </c>
      <c r="C253" s="68"/>
      <c r="D253" s="3" t="s">
        <v>85</v>
      </c>
      <c r="E253" s="62" t="s">
        <v>417</v>
      </c>
      <c r="F253" s="211">
        <v>189</v>
      </c>
    </row>
    <row r="254" spans="1:6" s="42" customFormat="1" ht="22.8" x14ac:dyDescent="0.25">
      <c r="A254" s="121">
        <v>483397</v>
      </c>
      <c r="B254" s="68" t="s">
        <v>141</v>
      </c>
      <c r="C254" s="68"/>
      <c r="D254" s="3" t="s">
        <v>85</v>
      </c>
      <c r="E254" s="62" t="s">
        <v>418</v>
      </c>
      <c r="F254" s="211">
        <v>255</v>
      </c>
    </row>
    <row r="255" spans="1:6" s="42" customFormat="1" ht="34.200000000000003" x14ac:dyDescent="0.25">
      <c r="A255" s="121">
        <v>722677</v>
      </c>
      <c r="B255" s="68" t="s">
        <v>142</v>
      </c>
      <c r="C255" s="68"/>
      <c r="D255" s="3" t="s">
        <v>85</v>
      </c>
      <c r="E255" s="62" t="s">
        <v>419</v>
      </c>
      <c r="F255" s="211">
        <v>2699</v>
      </c>
    </row>
    <row r="256" spans="1:6" s="42" customFormat="1" ht="22.8" x14ac:dyDescent="0.25">
      <c r="A256" s="121">
        <v>483451</v>
      </c>
      <c r="B256" s="68" t="s">
        <v>143</v>
      </c>
      <c r="C256" s="68"/>
      <c r="D256" s="3" t="s">
        <v>85</v>
      </c>
      <c r="E256" s="62" t="s">
        <v>420</v>
      </c>
      <c r="F256" s="211">
        <v>19</v>
      </c>
    </row>
    <row r="257" spans="1:6" s="42" customFormat="1" ht="34.200000000000003" x14ac:dyDescent="0.25">
      <c r="A257" s="121">
        <v>483869</v>
      </c>
      <c r="B257" s="68" t="s">
        <v>144</v>
      </c>
      <c r="C257" s="68"/>
      <c r="D257" s="3" t="s">
        <v>85</v>
      </c>
      <c r="E257" s="62" t="s">
        <v>444</v>
      </c>
      <c r="F257" s="222">
        <v>399</v>
      </c>
    </row>
    <row r="258" spans="1:6" s="42" customFormat="1" x14ac:dyDescent="0.25">
      <c r="A258" s="230"/>
      <c r="B258" s="63"/>
      <c r="C258" s="63"/>
      <c r="D258" s="37"/>
      <c r="E258" s="45"/>
      <c r="F258" s="160"/>
    </row>
    <row r="259" spans="1:6" s="42" customFormat="1" ht="17.399999999999999" x14ac:dyDescent="0.25">
      <c r="A259" s="324" t="s">
        <v>1051</v>
      </c>
      <c r="B259" s="325"/>
      <c r="C259" s="325"/>
      <c r="D259" s="325"/>
      <c r="E259" s="325"/>
      <c r="F259" s="325"/>
    </row>
    <row r="260" spans="1:6" s="42" customFormat="1" ht="105.9" customHeight="1" x14ac:dyDescent="0.25">
      <c r="A260" s="119"/>
      <c r="B260" s="110"/>
      <c r="C260" s="110"/>
      <c r="D260" s="143"/>
      <c r="E260" s="1"/>
      <c r="F260" s="157"/>
    </row>
    <row r="261" spans="1:6" s="42" customFormat="1" ht="34.200000000000003" x14ac:dyDescent="0.25">
      <c r="A261" s="128">
        <v>709123</v>
      </c>
      <c r="B261" s="69" t="s">
        <v>459</v>
      </c>
      <c r="C261" s="69"/>
      <c r="D261" s="208"/>
      <c r="E261" s="207" t="s">
        <v>605</v>
      </c>
      <c r="F261" s="89">
        <v>3499</v>
      </c>
    </row>
    <row r="262" spans="1:6" s="42" customFormat="1" ht="45.6" x14ac:dyDescent="0.25">
      <c r="A262" s="129">
        <v>711047</v>
      </c>
      <c r="B262" s="200" t="s">
        <v>204</v>
      </c>
      <c r="C262" s="200"/>
      <c r="D262" s="147"/>
      <c r="E262" s="75" t="s">
        <v>275</v>
      </c>
      <c r="F262" s="205">
        <v>999.99</v>
      </c>
    </row>
    <row r="263" spans="1:6" s="42" customFormat="1" ht="68.400000000000006" x14ac:dyDescent="0.25">
      <c r="A263" s="136">
        <v>711950</v>
      </c>
      <c r="B263" s="67" t="s">
        <v>442</v>
      </c>
      <c r="C263" s="67"/>
      <c r="D263" s="146"/>
      <c r="E263" s="61" t="s">
        <v>604</v>
      </c>
      <c r="F263" s="89">
        <v>999.99</v>
      </c>
    </row>
    <row r="264" spans="1:6" s="42" customFormat="1" ht="34.799999999999997" x14ac:dyDescent="0.25">
      <c r="A264" s="136">
        <v>711438</v>
      </c>
      <c r="B264" s="77" t="s">
        <v>93</v>
      </c>
      <c r="C264" s="77"/>
      <c r="D264" s="146"/>
      <c r="E264" s="61" t="s">
        <v>445</v>
      </c>
      <c r="F264" s="89">
        <v>199.99</v>
      </c>
    </row>
    <row r="265" spans="1:6" s="42" customFormat="1" ht="34.799999999999997" x14ac:dyDescent="0.25">
      <c r="A265" s="136">
        <v>711446</v>
      </c>
      <c r="B265" s="77" t="s">
        <v>94</v>
      </c>
      <c r="C265" s="77"/>
      <c r="D265" s="146"/>
      <c r="E265" s="61" t="s">
        <v>446</v>
      </c>
      <c r="F265" s="89">
        <v>299.99</v>
      </c>
    </row>
    <row r="266" spans="1:6" s="42" customFormat="1" ht="23.4" x14ac:dyDescent="0.25">
      <c r="A266" s="136">
        <v>711454</v>
      </c>
      <c r="B266" s="77" t="s">
        <v>95</v>
      </c>
      <c r="C266" s="77"/>
      <c r="D266" s="146"/>
      <c r="E266" s="61" t="s">
        <v>421</v>
      </c>
      <c r="F266" s="89">
        <v>299.99</v>
      </c>
    </row>
    <row r="267" spans="1:6" s="42" customFormat="1" ht="23.4" x14ac:dyDescent="0.25">
      <c r="A267" s="136">
        <v>711462</v>
      </c>
      <c r="B267" s="77" t="s">
        <v>96</v>
      </c>
      <c r="C267" s="77"/>
      <c r="D267" s="146"/>
      <c r="E267" s="61" t="s">
        <v>248</v>
      </c>
      <c r="F267" s="89">
        <v>599.99</v>
      </c>
    </row>
    <row r="268" spans="1:6" s="42" customFormat="1" ht="23.4" x14ac:dyDescent="0.25">
      <c r="A268" s="136">
        <v>711470</v>
      </c>
      <c r="B268" s="77" t="s">
        <v>97</v>
      </c>
      <c r="C268" s="77"/>
      <c r="D268" s="146"/>
      <c r="E268" s="61" t="s">
        <v>422</v>
      </c>
      <c r="F268" s="89">
        <v>749.99</v>
      </c>
    </row>
    <row r="269" spans="1:6" s="42" customFormat="1" ht="34.799999999999997" x14ac:dyDescent="0.25">
      <c r="A269" s="104">
        <v>712043</v>
      </c>
      <c r="B269" s="77" t="s">
        <v>226</v>
      </c>
      <c r="C269" s="77"/>
      <c r="D269" s="146"/>
      <c r="E269" s="62" t="s">
        <v>338</v>
      </c>
      <c r="F269" s="89">
        <v>299.99</v>
      </c>
    </row>
    <row r="270" spans="1:6" s="42" customFormat="1" ht="34.200000000000003" x14ac:dyDescent="0.25">
      <c r="A270" s="129">
        <v>712329</v>
      </c>
      <c r="B270" s="200" t="s">
        <v>612</v>
      </c>
      <c r="C270" s="200"/>
      <c r="D270" s="242"/>
      <c r="E270" s="243" t="s">
        <v>606</v>
      </c>
      <c r="F270" s="205">
        <v>599</v>
      </c>
    </row>
    <row r="271" spans="1:6" s="42" customFormat="1" ht="68.400000000000006" x14ac:dyDescent="0.25">
      <c r="A271" s="128">
        <v>712272</v>
      </c>
      <c r="B271" s="69" t="s">
        <v>613</v>
      </c>
      <c r="C271" s="69"/>
      <c r="D271" s="208"/>
      <c r="E271" s="61" t="s">
        <v>548</v>
      </c>
      <c r="F271" s="89">
        <v>349</v>
      </c>
    </row>
    <row r="272" spans="1:6" s="43" customFormat="1" ht="57" x14ac:dyDescent="0.25">
      <c r="A272" s="128">
        <v>712515</v>
      </c>
      <c r="B272" s="69" t="s">
        <v>464</v>
      </c>
      <c r="C272" s="69"/>
      <c r="D272" s="208"/>
      <c r="E272" s="209" t="s">
        <v>1007</v>
      </c>
      <c r="F272" s="89">
        <v>599</v>
      </c>
    </row>
    <row r="273" spans="1:11" s="42" customFormat="1" ht="57" x14ac:dyDescent="0.25">
      <c r="A273" s="128">
        <v>712574</v>
      </c>
      <c r="B273" s="69" t="s">
        <v>465</v>
      </c>
      <c r="C273" s="69"/>
      <c r="D273" s="208"/>
      <c r="E273" s="209" t="s">
        <v>1008</v>
      </c>
      <c r="F273" s="89">
        <v>649</v>
      </c>
    </row>
    <row r="274" spans="1:11" s="42" customFormat="1" ht="57" x14ac:dyDescent="0.25">
      <c r="A274" s="136">
        <v>712620</v>
      </c>
      <c r="B274" s="69" t="s">
        <v>466</v>
      </c>
      <c r="C274" s="200"/>
      <c r="D274" s="59"/>
      <c r="E274" s="209" t="s">
        <v>550</v>
      </c>
      <c r="F274" s="89">
        <v>649</v>
      </c>
    </row>
    <row r="275" spans="1:11" s="42" customFormat="1" ht="57" x14ac:dyDescent="0.25">
      <c r="A275" s="128">
        <v>712442</v>
      </c>
      <c r="B275" s="69" t="s">
        <v>463</v>
      </c>
      <c r="C275" s="69"/>
      <c r="D275" s="208"/>
      <c r="E275" s="209" t="s">
        <v>716</v>
      </c>
      <c r="F275" s="89">
        <v>599</v>
      </c>
    </row>
    <row r="276" spans="1:11" s="42" customFormat="1" ht="57" x14ac:dyDescent="0.25">
      <c r="A276" s="128">
        <v>712388</v>
      </c>
      <c r="B276" s="69" t="s">
        <v>462</v>
      </c>
      <c r="C276" s="69"/>
      <c r="D276" s="208"/>
      <c r="E276" s="209" t="s">
        <v>549</v>
      </c>
      <c r="F276" s="89">
        <v>549</v>
      </c>
    </row>
    <row r="277" spans="1:11" s="85" customFormat="1" ht="68.400000000000006" x14ac:dyDescent="0.25">
      <c r="A277" s="136">
        <v>712108</v>
      </c>
      <c r="B277" s="67" t="s">
        <v>555</v>
      </c>
      <c r="C277" s="67"/>
      <c r="D277" s="146"/>
      <c r="E277" s="61" t="s">
        <v>556</v>
      </c>
      <c r="F277" s="89">
        <v>249</v>
      </c>
      <c r="G277" s="86"/>
      <c r="H277" s="87" t="e">
        <f>IF(#REF!&lt;&gt;G277,"Difference"," ")</f>
        <v>#REF!</v>
      </c>
      <c r="I277" s="88"/>
    </row>
    <row r="278" spans="1:11" s="85" customFormat="1" ht="68.400000000000006" x14ac:dyDescent="0.25">
      <c r="A278" s="128">
        <v>712205</v>
      </c>
      <c r="B278" s="69" t="s">
        <v>460</v>
      </c>
      <c r="C278" s="69"/>
      <c r="D278" s="208"/>
      <c r="E278" s="61" t="s">
        <v>546</v>
      </c>
      <c r="F278" s="89">
        <v>379</v>
      </c>
      <c r="G278" s="87"/>
      <c r="H278" s="86"/>
      <c r="I278" s="87"/>
      <c r="J278" s="88"/>
    </row>
    <row r="279" spans="1:11" s="85" customFormat="1" ht="68.400000000000006" x14ac:dyDescent="0.25">
      <c r="A279" s="128">
        <v>712167</v>
      </c>
      <c r="B279" s="69" t="s">
        <v>461</v>
      </c>
      <c r="C279" s="69"/>
      <c r="D279" s="208"/>
      <c r="E279" s="61" t="s">
        <v>547</v>
      </c>
      <c r="F279" s="89">
        <v>329</v>
      </c>
      <c r="G279" s="86"/>
      <c r="H279" s="87"/>
      <c r="I279" s="86"/>
      <c r="J279" s="87"/>
      <c r="K279" s="88"/>
    </row>
    <row r="280" spans="1:11" s="85" customFormat="1" ht="16.5" customHeight="1" x14ac:dyDescent="0.25">
      <c r="A280" s="227"/>
      <c r="B280" s="228"/>
      <c r="C280" s="228"/>
      <c r="D280" s="147"/>
      <c r="E280" s="229"/>
      <c r="F280" s="205"/>
      <c r="G280" s="86"/>
      <c r="H280" s="87"/>
      <c r="I280" s="86"/>
      <c r="J280" s="87"/>
      <c r="K280" s="88"/>
    </row>
    <row r="281" spans="1:11" s="85" customFormat="1" ht="30.75" customHeight="1" x14ac:dyDescent="0.3">
      <c r="A281" s="326" t="s">
        <v>561</v>
      </c>
      <c r="B281" s="310"/>
      <c r="C281" s="310"/>
      <c r="D281" s="310"/>
      <c r="E281" s="310"/>
      <c r="F281" s="310"/>
      <c r="G281" s="86"/>
      <c r="H281" s="87"/>
      <c r="I281" s="86"/>
      <c r="J281" s="87"/>
      <c r="K281" s="88"/>
    </row>
    <row r="282" spans="1:11" s="85" customFormat="1" ht="45.6" x14ac:dyDescent="0.25">
      <c r="A282" s="136">
        <v>706477</v>
      </c>
      <c r="B282" s="77" t="s">
        <v>580</v>
      </c>
      <c r="C282" s="77"/>
      <c r="D282" s="146"/>
      <c r="E282" s="61" t="s">
        <v>423</v>
      </c>
      <c r="F282" s="84">
        <v>99.99</v>
      </c>
      <c r="G282" s="86"/>
      <c r="H282" s="87"/>
      <c r="I282" s="86"/>
      <c r="J282" s="87"/>
      <c r="K282" s="88"/>
    </row>
    <row r="283" spans="1:11" s="85" customFormat="1" ht="57" x14ac:dyDescent="0.25">
      <c r="A283" s="104">
        <v>705888</v>
      </c>
      <c r="B283" s="77" t="s">
        <v>609</v>
      </c>
      <c r="C283" s="77"/>
      <c r="D283" s="146"/>
      <c r="E283" s="61" t="s">
        <v>319</v>
      </c>
      <c r="F283" s="89">
        <v>239.99</v>
      </c>
      <c r="G283" s="86"/>
      <c r="H283" s="87"/>
      <c r="I283" s="86"/>
      <c r="J283" s="87"/>
      <c r="K283" s="88"/>
    </row>
    <row r="284" spans="1:11" s="85" customFormat="1" ht="57" x14ac:dyDescent="0.25">
      <c r="A284" s="104">
        <v>705853</v>
      </c>
      <c r="B284" s="77" t="s">
        <v>596</v>
      </c>
      <c r="C284" s="77"/>
      <c r="D284" s="146"/>
      <c r="E284" s="61" t="s">
        <v>320</v>
      </c>
      <c r="F284" s="89">
        <v>239.99</v>
      </c>
      <c r="G284" s="86"/>
      <c r="H284" s="87"/>
      <c r="I284" s="86"/>
      <c r="J284" s="87"/>
      <c r="K284" s="88"/>
    </row>
    <row r="285" spans="1:11" s="42" customFormat="1" ht="22.8" x14ac:dyDescent="0.25">
      <c r="A285" s="104">
        <v>708941</v>
      </c>
      <c r="B285" s="60" t="s">
        <v>1057</v>
      </c>
      <c r="C285" s="77"/>
      <c r="D285" s="146"/>
      <c r="E285" s="96" t="s">
        <v>1058</v>
      </c>
      <c r="F285" s="84">
        <v>239.99</v>
      </c>
    </row>
    <row r="286" spans="1:11" s="85" customFormat="1" ht="57" x14ac:dyDescent="0.25">
      <c r="A286" s="136">
        <v>708364</v>
      </c>
      <c r="B286" s="77" t="s">
        <v>608</v>
      </c>
      <c r="C286" s="77"/>
      <c r="D286" s="146"/>
      <c r="E286" s="61" t="s">
        <v>249</v>
      </c>
      <c r="F286" s="84">
        <v>299.99</v>
      </c>
      <c r="G286" s="86"/>
      <c r="H286" s="87"/>
      <c r="I286" s="86"/>
      <c r="J286" s="87"/>
      <c r="K286" s="88"/>
    </row>
    <row r="287" spans="1:11" s="85" customFormat="1" ht="57" x14ac:dyDescent="0.25">
      <c r="A287" s="136">
        <v>708372</v>
      </c>
      <c r="B287" s="77" t="s">
        <v>582</v>
      </c>
      <c r="C287" s="77"/>
      <c r="D287" s="146"/>
      <c r="E287" s="61" t="s">
        <v>250</v>
      </c>
      <c r="F287" s="84">
        <v>299.99</v>
      </c>
      <c r="G287" s="86"/>
      <c r="H287" s="87"/>
      <c r="I287" s="86"/>
      <c r="J287" s="87"/>
      <c r="K287" s="88"/>
    </row>
    <row r="288" spans="1:11" s="85" customFormat="1" ht="57" x14ac:dyDescent="0.25">
      <c r="A288" s="136">
        <v>706221</v>
      </c>
      <c r="B288" s="77" t="s">
        <v>1025</v>
      </c>
      <c r="C288" s="77"/>
      <c r="D288" s="146"/>
      <c r="E288" s="61" t="s">
        <v>251</v>
      </c>
      <c r="F288" s="84">
        <v>199.99</v>
      </c>
      <c r="G288" s="86"/>
      <c r="H288" s="87"/>
      <c r="I288" s="86"/>
      <c r="J288" s="87"/>
      <c r="K288" s="88"/>
    </row>
    <row r="289" spans="1:11" s="85" customFormat="1" ht="57" x14ac:dyDescent="0.25">
      <c r="A289" s="136">
        <v>705926</v>
      </c>
      <c r="B289" s="77" t="s">
        <v>581</v>
      </c>
      <c r="C289" s="77"/>
      <c r="D289" s="146"/>
      <c r="E289" s="61" t="s">
        <v>252</v>
      </c>
      <c r="F289" s="84">
        <v>199.99</v>
      </c>
      <c r="G289" s="86"/>
      <c r="H289" s="87"/>
      <c r="I289" s="86"/>
      <c r="J289" s="87"/>
      <c r="K289" s="88"/>
    </row>
    <row r="290" spans="1:11" s="85" customFormat="1" ht="15.6" x14ac:dyDescent="0.25">
      <c r="A290" s="227"/>
      <c r="B290" s="228"/>
      <c r="C290" s="228"/>
      <c r="D290" s="147"/>
      <c r="E290" s="229"/>
      <c r="F290" s="160"/>
      <c r="G290" s="86"/>
      <c r="H290" s="87"/>
      <c r="I290" s="86"/>
      <c r="J290" s="87"/>
      <c r="K290" s="88"/>
    </row>
    <row r="291" spans="1:11" s="85" customFormat="1" ht="15.6" x14ac:dyDescent="0.3">
      <c r="A291" s="327" t="s">
        <v>717</v>
      </c>
      <c r="B291" s="328"/>
      <c r="C291" s="328"/>
      <c r="D291" s="328"/>
      <c r="E291" s="328"/>
      <c r="F291" s="328"/>
      <c r="G291" s="86"/>
      <c r="H291" s="87"/>
      <c r="I291" s="86"/>
      <c r="J291" s="87"/>
      <c r="K291" s="88"/>
    </row>
    <row r="292" spans="1:11" s="85" customFormat="1" ht="15.6" x14ac:dyDescent="0.25">
      <c r="A292" s="120">
        <v>710938</v>
      </c>
      <c r="B292" s="77" t="s">
        <v>1004</v>
      </c>
      <c r="C292" s="255"/>
      <c r="D292" s="255"/>
      <c r="E292" s="62" t="s">
        <v>1006</v>
      </c>
      <c r="F292" s="89">
        <v>599</v>
      </c>
      <c r="G292" s="86"/>
      <c r="H292" s="87"/>
      <c r="I292" s="86"/>
      <c r="J292" s="87"/>
      <c r="K292" s="88"/>
    </row>
    <row r="293" spans="1:11" s="85" customFormat="1" ht="22.8" x14ac:dyDescent="0.25">
      <c r="A293" s="272">
        <v>711543</v>
      </c>
      <c r="B293" s="273" t="s">
        <v>98</v>
      </c>
      <c r="C293" s="68"/>
      <c r="D293" s="153"/>
      <c r="E293" s="62" t="s">
        <v>321</v>
      </c>
      <c r="F293" s="89">
        <v>129.99</v>
      </c>
      <c r="G293" s="86"/>
      <c r="H293" s="87"/>
      <c r="I293" s="86"/>
      <c r="J293" s="87"/>
      <c r="K293" s="88"/>
    </row>
    <row r="294" spans="1:11" s="42" customFormat="1" ht="22.8" x14ac:dyDescent="0.25">
      <c r="A294" s="120">
        <v>711551</v>
      </c>
      <c r="B294" s="77" t="s">
        <v>99</v>
      </c>
      <c r="C294" s="77"/>
      <c r="D294" s="153"/>
      <c r="E294" s="62" t="s">
        <v>322</v>
      </c>
      <c r="F294" s="84">
        <v>149.99</v>
      </c>
      <c r="G294" s="39"/>
    </row>
    <row r="295" spans="1:11" s="43" customFormat="1" ht="22.8" x14ac:dyDescent="0.25">
      <c r="A295" s="120">
        <v>711578</v>
      </c>
      <c r="B295" s="77" t="s">
        <v>100</v>
      </c>
      <c r="C295" s="77"/>
      <c r="D295" s="153"/>
      <c r="E295" s="62" t="s">
        <v>424</v>
      </c>
      <c r="F295" s="84">
        <v>249.99</v>
      </c>
    </row>
    <row r="296" spans="1:11" s="42" customFormat="1" ht="22.8" x14ac:dyDescent="0.25">
      <c r="A296" s="120">
        <v>712035</v>
      </c>
      <c r="B296" s="77" t="s">
        <v>557</v>
      </c>
      <c r="C296" s="77"/>
      <c r="D296" s="153"/>
      <c r="E296" s="62" t="s">
        <v>558</v>
      </c>
      <c r="F296" s="84">
        <v>399.99</v>
      </c>
    </row>
    <row r="297" spans="1:11" s="42" customFormat="1" ht="22.8" x14ac:dyDescent="0.25">
      <c r="A297" s="128">
        <v>711160</v>
      </c>
      <c r="B297" s="69" t="s">
        <v>455</v>
      </c>
      <c r="C297" s="69"/>
      <c r="D297" s="208"/>
      <c r="E297" s="199" t="s">
        <v>545</v>
      </c>
      <c r="F297" s="89">
        <v>1499.99</v>
      </c>
    </row>
    <row r="298" spans="1:11" s="42" customFormat="1" ht="34.200000000000003" x14ac:dyDescent="0.25">
      <c r="A298" s="120">
        <v>711004</v>
      </c>
      <c r="B298" s="67" t="s">
        <v>337</v>
      </c>
      <c r="C298" s="67"/>
      <c r="D298" s="153"/>
      <c r="E298" s="62" t="s">
        <v>553</v>
      </c>
      <c r="F298" s="84">
        <v>499.99</v>
      </c>
    </row>
    <row r="299" spans="1:11" s="42" customFormat="1" ht="22.8" x14ac:dyDescent="0.25">
      <c r="A299" s="120">
        <v>711586</v>
      </c>
      <c r="B299" s="77" t="s">
        <v>257</v>
      </c>
      <c r="C299" s="77"/>
      <c r="D299" s="153"/>
      <c r="E299" s="62" t="s">
        <v>323</v>
      </c>
      <c r="F299" s="89">
        <v>249.99</v>
      </c>
    </row>
    <row r="300" spans="1:11" s="42" customFormat="1" ht="24" x14ac:dyDescent="0.25">
      <c r="A300" s="137">
        <v>711217</v>
      </c>
      <c r="B300" s="67" t="s">
        <v>448</v>
      </c>
      <c r="C300" s="67"/>
      <c r="D300" s="153"/>
      <c r="E300" s="62" t="s">
        <v>564</v>
      </c>
      <c r="F300" s="89">
        <v>229.99</v>
      </c>
    </row>
    <row r="301" spans="1:11" s="42" customFormat="1" ht="22.8" x14ac:dyDescent="0.25">
      <c r="A301" s="120">
        <v>711608</v>
      </c>
      <c r="B301" s="68" t="s">
        <v>205</v>
      </c>
      <c r="C301" s="68"/>
      <c r="D301" s="153"/>
      <c r="E301" s="62" t="s">
        <v>324</v>
      </c>
      <c r="F301" s="89">
        <v>55</v>
      </c>
    </row>
    <row r="302" spans="1:11" s="42" customFormat="1" ht="22.8" x14ac:dyDescent="0.25">
      <c r="A302" s="120">
        <v>711527</v>
      </c>
      <c r="B302" s="77" t="s">
        <v>102</v>
      </c>
      <c r="C302" s="77"/>
      <c r="D302" s="153"/>
      <c r="E302" s="62" t="s">
        <v>325</v>
      </c>
      <c r="F302" s="89">
        <v>99</v>
      </c>
    </row>
    <row r="303" spans="1:11" s="42" customFormat="1" ht="22.8" x14ac:dyDescent="0.25">
      <c r="A303" s="121">
        <v>707732</v>
      </c>
      <c r="B303" s="69" t="s">
        <v>258</v>
      </c>
      <c r="C303" s="69"/>
      <c r="D303" s="153"/>
      <c r="E303" s="62" t="s">
        <v>326</v>
      </c>
      <c r="F303" s="89">
        <v>89</v>
      </c>
    </row>
    <row r="304" spans="1:11" s="42" customFormat="1" ht="45.6" x14ac:dyDescent="0.25">
      <c r="A304" s="104">
        <v>711101</v>
      </c>
      <c r="B304" s="90" t="s">
        <v>259</v>
      </c>
      <c r="C304" s="90"/>
      <c r="D304" s="153"/>
      <c r="E304" s="62" t="s">
        <v>425</v>
      </c>
      <c r="F304" s="89">
        <v>49</v>
      </c>
    </row>
    <row r="305" spans="1:6" s="42" customFormat="1" ht="34.200000000000003" x14ac:dyDescent="0.25">
      <c r="A305" s="104">
        <v>711152</v>
      </c>
      <c r="B305" s="91" t="s">
        <v>260</v>
      </c>
      <c r="C305" s="91"/>
      <c r="D305" s="153"/>
      <c r="E305" s="62" t="s">
        <v>327</v>
      </c>
      <c r="F305" s="89">
        <v>45</v>
      </c>
    </row>
    <row r="306" spans="1:6" s="42" customFormat="1" ht="22.8" x14ac:dyDescent="0.25">
      <c r="A306" s="121">
        <v>711012</v>
      </c>
      <c r="B306" s="77" t="s">
        <v>261</v>
      </c>
      <c r="C306" s="77"/>
      <c r="D306" s="153"/>
      <c r="E306" s="62" t="s">
        <v>426</v>
      </c>
      <c r="F306" s="89">
        <v>199</v>
      </c>
    </row>
    <row r="307" spans="1:6" s="42" customFormat="1" ht="45.6" x14ac:dyDescent="0.25">
      <c r="A307" s="166">
        <v>711144</v>
      </c>
      <c r="B307" s="168" t="s">
        <v>167</v>
      </c>
      <c r="C307" s="168"/>
      <c r="D307" s="153"/>
      <c r="E307" s="62" t="s">
        <v>376</v>
      </c>
      <c r="F307" s="89">
        <v>469</v>
      </c>
    </row>
    <row r="308" spans="1:6" s="42" customFormat="1" x14ac:dyDescent="0.25">
      <c r="A308" s="244"/>
      <c r="B308" s="245"/>
      <c r="C308" s="245"/>
      <c r="D308" s="246"/>
      <c r="E308" s="75"/>
      <c r="F308" s="205"/>
    </row>
    <row r="309" spans="1:6" s="42" customFormat="1" ht="22.5" customHeight="1" x14ac:dyDescent="0.4">
      <c r="A309" s="314" t="s">
        <v>719</v>
      </c>
      <c r="B309" s="315"/>
      <c r="C309" s="315"/>
      <c r="D309" s="315"/>
      <c r="E309" s="315" t="s">
        <v>719</v>
      </c>
      <c r="F309" s="315"/>
    </row>
    <row r="310" spans="1:6" s="42" customFormat="1" ht="79.8" x14ac:dyDescent="0.25">
      <c r="A310" s="166">
        <v>710830</v>
      </c>
      <c r="B310" s="168" t="s">
        <v>720</v>
      </c>
      <c r="C310" s="168"/>
      <c r="D310" s="153"/>
      <c r="E310" s="62" t="s">
        <v>721</v>
      </c>
      <c r="F310" s="89">
        <v>399</v>
      </c>
    </row>
    <row r="311" spans="1:6" s="42" customFormat="1" x14ac:dyDescent="0.25">
      <c r="A311" s="250"/>
      <c r="B311" s="251"/>
      <c r="C311" s="251"/>
      <c r="D311" s="252"/>
      <c r="E311" s="253"/>
      <c r="F311" s="254"/>
    </row>
    <row r="312" spans="1:6" s="42" customFormat="1" ht="21.75" customHeight="1" x14ac:dyDescent="0.4">
      <c r="A312" s="314" t="s">
        <v>616</v>
      </c>
      <c r="B312" s="315"/>
      <c r="C312" s="315"/>
      <c r="D312" s="315"/>
      <c r="E312" s="315"/>
      <c r="F312" s="315"/>
    </row>
    <row r="313" spans="1:6" s="42" customFormat="1" x14ac:dyDescent="0.25">
      <c r="A313" s="230"/>
      <c r="B313" s="63"/>
      <c r="C313" s="63"/>
      <c r="D313" s="37"/>
      <c r="E313" s="45"/>
      <c r="F313" s="160"/>
    </row>
    <row r="314" spans="1:6" s="42" customFormat="1" ht="95.4" customHeight="1" x14ac:dyDescent="0.3">
      <c r="A314" s="329" t="s">
        <v>614</v>
      </c>
      <c r="B314" s="310"/>
      <c r="C314" s="310"/>
      <c r="D314" s="310"/>
      <c r="E314" s="310"/>
      <c r="F314" s="310"/>
    </row>
    <row r="315" spans="1:6" s="42" customFormat="1" ht="79.8" x14ac:dyDescent="0.25">
      <c r="A315" s="121">
        <v>727903</v>
      </c>
      <c r="B315" s="68" t="s">
        <v>615</v>
      </c>
      <c r="C315" s="249"/>
      <c r="D315" s="249"/>
      <c r="E315" s="93" t="s">
        <v>1050</v>
      </c>
      <c r="F315" s="84">
        <v>199</v>
      </c>
    </row>
    <row r="316" spans="1:6" s="42" customFormat="1" ht="34.200000000000003" x14ac:dyDescent="0.25">
      <c r="A316" s="121">
        <v>729469</v>
      </c>
      <c r="B316" s="68" t="s">
        <v>559</v>
      </c>
      <c r="C316" s="68"/>
      <c r="D316" s="146"/>
      <c r="E316" s="194" t="s">
        <v>456</v>
      </c>
      <c r="F316" s="108">
        <v>299</v>
      </c>
    </row>
    <row r="317" spans="1:6" s="42" customFormat="1" ht="15.6" x14ac:dyDescent="0.3">
      <c r="A317" s="309" t="s">
        <v>617</v>
      </c>
      <c r="B317" s="310"/>
      <c r="C317" s="310"/>
      <c r="D317" s="310"/>
      <c r="E317" s="310"/>
      <c r="F317" s="310"/>
    </row>
    <row r="318" spans="1:6" s="42" customFormat="1" ht="34.200000000000003" x14ac:dyDescent="0.25">
      <c r="A318" s="121">
        <v>129534</v>
      </c>
      <c r="B318" s="90" t="s">
        <v>618</v>
      </c>
      <c r="C318" s="90"/>
      <c r="D318" s="90"/>
      <c r="E318" s="62" t="s">
        <v>722</v>
      </c>
      <c r="F318" s="89">
        <v>799</v>
      </c>
    </row>
    <row r="319" spans="1:6" s="42" customFormat="1" ht="34.200000000000003" x14ac:dyDescent="0.25">
      <c r="A319" s="121">
        <v>100668</v>
      </c>
      <c r="B319" s="91" t="s">
        <v>619</v>
      </c>
      <c r="C319" s="91"/>
      <c r="D319" s="91"/>
      <c r="E319" s="96" t="s">
        <v>620</v>
      </c>
      <c r="F319" s="89">
        <v>799</v>
      </c>
    </row>
    <row r="320" spans="1:6" s="42" customFormat="1" ht="15.6" x14ac:dyDescent="0.3">
      <c r="A320" s="309" t="s">
        <v>621</v>
      </c>
      <c r="B320" s="310"/>
      <c r="C320" s="310"/>
      <c r="D320" s="310"/>
      <c r="E320" s="310"/>
      <c r="F320" s="310"/>
    </row>
    <row r="321" spans="1:7" s="42" customFormat="1" ht="45.6" x14ac:dyDescent="0.25">
      <c r="A321" s="104">
        <v>437115</v>
      </c>
      <c r="B321" s="90" t="s">
        <v>622</v>
      </c>
      <c r="C321" s="90"/>
      <c r="D321" s="153"/>
      <c r="E321" s="62" t="s">
        <v>624</v>
      </c>
      <c r="F321" s="89">
        <v>499</v>
      </c>
    </row>
    <row r="322" spans="1:7" s="42" customFormat="1" ht="45.6" x14ac:dyDescent="0.25">
      <c r="A322" s="104">
        <v>406910</v>
      </c>
      <c r="B322" s="91" t="s">
        <v>623</v>
      </c>
      <c r="C322" s="91"/>
      <c r="D322" s="153"/>
      <c r="E322" s="62" t="s">
        <v>625</v>
      </c>
      <c r="F322" s="89">
        <v>359</v>
      </c>
    </row>
    <row r="323" spans="1:7" s="42" customFormat="1" ht="15.6" x14ac:dyDescent="0.3">
      <c r="A323" s="309" t="s">
        <v>626</v>
      </c>
      <c r="B323" s="310"/>
      <c r="C323" s="310"/>
      <c r="D323" s="310"/>
      <c r="E323" s="310"/>
      <c r="F323" s="310"/>
    </row>
    <row r="324" spans="1:7" s="42" customFormat="1" x14ac:dyDescent="0.25">
      <c r="A324" s="121">
        <v>465267</v>
      </c>
      <c r="B324" s="90" t="s">
        <v>627</v>
      </c>
      <c r="C324" s="90"/>
      <c r="D324" s="90"/>
      <c r="E324" s="62" t="s">
        <v>635</v>
      </c>
      <c r="F324" s="89">
        <v>699.99</v>
      </c>
    </row>
    <row r="325" spans="1:7" s="42" customFormat="1" ht="22.8" x14ac:dyDescent="0.25">
      <c r="A325" s="121">
        <v>471968</v>
      </c>
      <c r="B325" s="91" t="s">
        <v>628</v>
      </c>
      <c r="C325" s="91"/>
      <c r="D325" s="91"/>
      <c r="E325" s="62" t="s">
        <v>636</v>
      </c>
      <c r="F325" s="89">
        <v>1299.99</v>
      </c>
      <c r="G325"/>
    </row>
    <row r="326" spans="1:7" s="42" customFormat="1" x14ac:dyDescent="0.25">
      <c r="A326" s="121">
        <v>499862</v>
      </c>
      <c r="B326" s="77" t="s">
        <v>629</v>
      </c>
      <c r="C326" s="77"/>
      <c r="D326" s="77"/>
      <c r="E326" s="62" t="s">
        <v>637</v>
      </c>
      <c r="F326" s="89">
        <v>699.99</v>
      </c>
      <c r="G326"/>
    </row>
    <row r="327" spans="1:7" s="42" customFormat="1" ht="15.6" x14ac:dyDescent="0.3">
      <c r="A327" s="311" t="s">
        <v>718</v>
      </c>
      <c r="B327" s="311"/>
      <c r="C327" s="311"/>
      <c r="D327" s="311"/>
      <c r="E327" s="311"/>
      <c r="F327" s="311"/>
      <c r="G327"/>
    </row>
    <row r="328" spans="1:7" s="42" customFormat="1" ht="22.8" x14ac:dyDescent="0.25">
      <c r="A328" s="121">
        <v>707244</v>
      </c>
      <c r="B328" s="78" t="s">
        <v>583</v>
      </c>
      <c r="C328" s="78"/>
      <c r="D328" s="149"/>
      <c r="E328" s="62" t="s">
        <v>1078</v>
      </c>
      <c r="F328" s="84">
        <v>99.99</v>
      </c>
      <c r="G328"/>
    </row>
    <row r="329" spans="1:7" s="42" customFormat="1" ht="22.8" x14ac:dyDescent="0.25">
      <c r="A329" s="121">
        <v>707252</v>
      </c>
      <c r="B329" s="68" t="s">
        <v>584</v>
      </c>
      <c r="C329" s="68"/>
      <c r="D329" s="150"/>
      <c r="E329" s="62" t="s">
        <v>308</v>
      </c>
      <c r="F329" s="84">
        <v>199.99</v>
      </c>
      <c r="G329"/>
    </row>
    <row r="330" spans="1:7" s="42" customFormat="1" ht="34.200000000000003" x14ac:dyDescent="0.25">
      <c r="A330" s="126">
        <v>707260</v>
      </c>
      <c r="B330" s="68" t="s">
        <v>585</v>
      </c>
      <c r="C330" s="68"/>
      <c r="D330" s="148"/>
      <c r="E330" s="62" t="s">
        <v>309</v>
      </c>
      <c r="F330" s="84">
        <v>209.99</v>
      </c>
      <c r="G330"/>
    </row>
    <row r="331" spans="1:7" s="42" customFormat="1" ht="22.8" x14ac:dyDescent="0.25">
      <c r="A331" s="126">
        <v>707279</v>
      </c>
      <c r="B331" s="68" t="s">
        <v>586</v>
      </c>
      <c r="C331" s="68"/>
      <c r="D331" s="148"/>
      <c r="E331" s="195" t="s">
        <v>541</v>
      </c>
      <c r="F331" s="84">
        <v>299.99</v>
      </c>
      <c r="G331"/>
    </row>
    <row r="332" spans="1:7" s="42" customFormat="1" x14ac:dyDescent="0.25">
      <c r="A332" s="126">
        <v>707295</v>
      </c>
      <c r="B332" s="68" t="s">
        <v>587</v>
      </c>
      <c r="C332" s="68"/>
      <c r="D332" s="148"/>
      <c r="E332" s="195" t="s">
        <v>542</v>
      </c>
      <c r="F332" s="84">
        <v>299.99</v>
      </c>
      <c r="G332"/>
    </row>
    <row r="333" spans="1:7" s="42" customFormat="1" ht="22.8" x14ac:dyDescent="0.25">
      <c r="A333" s="126">
        <v>707287</v>
      </c>
      <c r="B333" s="68" t="s">
        <v>588</v>
      </c>
      <c r="C333" s="68"/>
      <c r="D333" s="148"/>
      <c r="E333" s="195" t="s">
        <v>543</v>
      </c>
      <c r="F333" s="84">
        <v>309.99</v>
      </c>
      <c r="G333"/>
    </row>
    <row r="334" spans="1:7" s="42" customFormat="1" ht="22.8" x14ac:dyDescent="0.25">
      <c r="A334" s="126">
        <v>707325</v>
      </c>
      <c r="B334" s="68" t="s">
        <v>590</v>
      </c>
      <c r="C334" s="68"/>
      <c r="D334" s="148"/>
      <c r="E334" s="195" t="s">
        <v>544</v>
      </c>
      <c r="F334" s="84">
        <v>799</v>
      </c>
      <c r="G334"/>
    </row>
    <row r="335" spans="1:7" s="42" customFormat="1" ht="15.6" x14ac:dyDescent="0.3">
      <c r="A335" s="311" t="s">
        <v>638</v>
      </c>
      <c r="B335" s="311"/>
      <c r="C335" s="311"/>
      <c r="D335" s="311"/>
      <c r="E335" s="311"/>
      <c r="F335" s="311"/>
      <c r="G335"/>
    </row>
    <row r="336" spans="1:7" s="42" customFormat="1" ht="34.200000000000003" x14ac:dyDescent="0.25">
      <c r="A336" s="121">
        <v>708429</v>
      </c>
      <c r="B336" s="91" t="s">
        <v>639</v>
      </c>
      <c r="C336" s="90"/>
      <c r="D336" s="90"/>
      <c r="E336" s="62" t="s">
        <v>646</v>
      </c>
      <c r="F336" s="84">
        <v>179.99</v>
      </c>
      <c r="G336"/>
    </row>
    <row r="337" spans="1:7" s="42" customFormat="1" ht="34.200000000000003" x14ac:dyDescent="0.25">
      <c r="A337" s="121">
        <v>710385</v>
      </c>
      <c r="B337" s="91" t="s">
        <v>640</v>
      </c>
      <c r="C337" s="91"/>
      <c r="D337" s="91"/>
      <c r="E337" s="248" t="s">
        <v>647</v>
      </c>
      <c r="F337" s="84">
        <v>579.99</v>
      </c>
      <c r="G337"/>
    </row>
    <row r="338" spans="1:7" s="42" customFormat="1" ht="22.8" x14ac:dyDescent="0.25">
      <c r="A338" s="121">
        <v>707015</v>
      </c>
      <c r="B338" s="91" t="s">
        <v>642</v>
      </c>
      <c r="C338" s="90"/>
      <c r="D338" s="90"/>
      <c r="E338" s="62" t="s">
        <v>648</v>
      </c>
      <c r="F338" s="84">
        <v>299.99</v>
      </c>
      <c r="G338"/>
    </row>
    <row r="339" spans="1:7" s="42" customFormat="1" ht="22.8" x14ac:dyDescent="0.25">
      <c r="A339" s="121">
        <v>707023</v>
      </c>
      <c r="B339" s="91" t="s">
        <v>643</v>
      </c>
      <c r="C339" s="91"/>
      <c r="D339" s="91"/>
      <c r="E339" s="62" t="s">
        <v>649</v>
      </c>
      <c r="F339" s="84">
        <v>299.99</v>
      </c>
      <c r="G339"/>
    </row>
    <row r="340" spans="1:7" s="42" customFormat="1" ht="22.8" x14ac:dyDescent="0.25">
      <c r="A340" s="121">
        <v>708992</v>
      </c>
      <c r="B340" s="91" t="s">
        <v>645</v>
      </c>
      <c r="C340" s="91"/>
      <c r="D340" s="91"/>
      <c r="E340" s="62" t="s">
        <v>650</v>
      </c>
      <c r="F340" s="84">
        <v>399.99</v>
      </c>
      <c r="G340"/>
    </row>
    <row r="341" spans="1:7" s="42" customFormat="1" ht="68.400000000000006" x14ac:dyDescent="0.25">
      <c r="A341" s="104">
        <v>727687</v>
      </c>
      <c r="B341" s="91" t="s">
        <v>652</v>
      </c>
      <c r="C341" s="91"/>
      <c r="D341" s="91"/>
      <c r="E341" s="248" t="s">
        <v>655</v>
      </c>
      <c r="F341" s="84">
        <v>999.99</v>
      </c>
      <c r="G341"/>
    </row>
    <row r="342" spans="1:7" s="42" customFormat="1" ht="57" x14ac:dyDescent="0.25">
      <c r="A342" s="121">
        <v>727717</v>
      </c>
      <c r="B342" s="91" t="s">
        <v>653</v>
      </c>
      <c r="C342" s="77"/>
      <c r="D342" s="77"/>
      <c r="E342" s="62" t="s">
        <v>1023</v>
      </c>
      <c r="F342" s="84">
        <v>1399.99</v>
      </c>
      <c r="G342"/>
    </row>
    <row r="343" spans="1:7" s="42" customFormat="1" ht="15.6" x14ac:dyDescent="0.3">
      <c r="A343" s="309" t="s">
        <v>656</v>
      </c>
      <c r="B343" s="310"/>
      <c r="C343" s="310"/>
      <c r="D343" s="310"/>
      <c r="E343" s="310"/>
      <c r="F343" s="310"/>
      <c r="G343"/>
    </row>
    <row r="344" spans="1:7" s="42" customFormat="1" ht="34.200000000000003" x14ac:dyDescent="0.25">
      <c r="A344" s="104">
        <v>707155</v>
      </c>
      <c r="B344" s="91" t="s">
        <v>659</v>
      </c>
      <c r="C344" s="91"/>
      <c r="D344" s="91"/>
      <c r="E344" s="62" t="s">
        <v>663</v>
      </c>
      <c r="F344" s="84">
        <v>199.99</v>
      </c>
      <c r="G344"/>
    </row>
    <row r="345" spans="1:7" s="42" customFormat="1" x14ac:dyDescent="0.25">
      <c r="A345" s="121">
        <v>708356</v>
      </c>
      <c r="B345" s="68" t="s">
        <v>662</v>
      </c>
      <c r="C345" s="287"/>
      <c r="D345" s="287"/>
      <c r="E345" s="62" t="s">
        <v>1059</v>
      </c>
      <c r="F345" s="84">
        <v>249.99</v>
      </c>
      <c r="G345"/>
    </row>
    <row r="346" spans="1:7" s="42" customFormat="1" ht="15.6" x14ac:dyDescent="0.3">
      <c r="A346" s="309" t="s">
        <v>664</v>
      </c>
      <c r="B346" s="310"/>
      <c r="C346" s="310"/>
      <c r="D346" s="310"/>
      <c r="E346" s="310"/>
      <c r="F346" s="310"/>
      <c r="G346"/>
    </row>
    <row r="347" spans="1:7" s="42" customFormat="1" ht="22.8" x14ac:dyDescent="0.25">
      <c r="A347" s="104">
        <v>449350</v>
      </c>
      <c r="B347" s="91" t="s">
        <v>665</v>
      </c>
      <c r="C347" s="91"/>
      <c r="D347" s="91"/>
      <c r="E347" s="62" t="s">
        <v>666</v>
      </c>
      <c r="F347" s="84">
        <v>249.99</v>
      </c>
      <c r="G347"/>
    </row>
    <row r="348" spans="1:7" s="42" customFormat="1" ht="15.6" x14ac:dyDescent="0.3">
      <c r="A348" s="309" t="s">
        <v>667</v>
      </c>
      <c r="B348" s="310"/>
      <c r="C348" s="310"/>
      <c r="D348" s="310"/>
      <c r="E348" s="310"/>
      <c r="F348" s="310"/>
      <c r="G348"/>
    </row>
    <row r="349" spans="1:7" s="42" customFormat="1" x14ac:dyDescent="0.25">
      <c r="A349" s="121">
        <v>711098</v>
      </c>
      <c r="B349" s="91" t="s">
        <v>668</v>
      </c>
      <c r="C349" s="90"/>
      <c r="D349" s="90"/>
      <c r="E349" s="62" t="s">
        <v>669</v>
      </c>
      <c r="F349" s="84">
        <v>49.99</v>
      </c>
      <c r="G349"/>
    </row>
    <row r="350" spans="1:7" s="42" customFormat="1" x14ac:dyDescent="0.25">
      <c r="A350" s="121">
        <v>448133</v>
      </c>
      <c r="B350" s="91" t="s">
        <v>675</v>
      </c>
      <c r="C350" s="77"/>
      <c r="D350" s="77"/>
      <c r="E350" s="62" t="s">
        <v>703</v>
      </c>
      <c r="F350" s="84">
        <v>49.99</v>
      </c>
      <c r="G350"/>
    </row>
    <row r="351" spans="1:7" s="42" customFormat="1" x14ac:dyDescent="0.25">
      <c r="A351" s="121">
        <v>708895</v>
      </c>
      <c r="B351" s="91" t="s">
        <v>683</v>
      </c>
      <c r="C351" s="77"/>
      <c r="D351" s="77"/>
      <c r="E351" s="62" t="s">
        <v>704</v>
      </c>
      <c r="F351" s="84">
        <v>16.989999999999998</v>
      </c>
      <c r="G351"/>
    </row>
    <row r="352" spans="1:7" s="42" customFormat="1" x14ac:dyDescent="0.25">
      <c r="A352" s="121">
        <v>708909</v>
      </c>
      <c r="B352" s="91" t="s">
        <v>684</v>
      </c>
      <c r="C352" s="90"/>
      <c r="D352" s="90"/>
      <c r="E352" s="62" t="s">
        <v>705</v>
      </c>
      <c r="F352" s="84">
        <v>16.989999999999998</v>
      </c>
    </row>
    <row r="353" spans="1:6" s="42" customFormat="1" ht="22.8" x14ac:dyDescent="0.25">
      <c r="A353" s="121">
        <v>245623</v>
      </c>
      <c r="B353" s="91" t="s">
        <v>691</v>
      </c>
      <c r="C353" s="77"/>
      <c r="D353" s="77"/>
      <c r="E353" s="62" t="s">
        <v>706</v>
      </c>
      <c r="F353" s="84">
        <v>9.99</v>
      </c>
    </row>
    <row r="354" spans="1:6" s="42" customFormat="1" x14ac:dyDescent="0.25">
      <c r="A354" s="121">
        <v>111465</v>
      </c>
      <c r="B354" s="91" t="s">
        <v>692</v>
      </c>
      <c r="C354" s="90"/>
      <c r="D354" s="90"/>
      <c r="E354" s="62" t="s">
        <v>707</v>
      </c>
      <c r="F354" s="84">
        <v>9.99</v>
      </c>
    </row>
    <row r="355" spans="1:6" s="42" customFormat="1" x14ac:dyDescent="0.25">
      <c r="A355" s="121">
        <v>111473</v>
      </c>
      <c r="B355" s="91" t="s">
        <v>693</v>
      </c>
      <c r="C355" s="90"/>
      <c r="D355" s="90"/>
      <c r="E355" s="62" t="s">
        <v>708</v>
      </c>
      <c r="F355" s="84">
        <v>9.99</v>
      </c>
    </row>
    <row r="356" spans="1:6" s="42" customFormat="1" ht="15.6" x14ac:dyDescent="0.3">
      <c r="A356" s="309" t="s">
        <v>702</v>
      </c>
      <c r="B356" s="310"/>
      <c r="C356" s="310"/>
      <c r="D356" s="310"/>
      <c r="E356" s="310"/>
      <c r="F356" s="310"/>
    </row>
    <row r="357" spans="1:6" s="42" customFormat="1" ht="34.200000000000003" x14ac:dyDescent="0.25">
      <c r="A357" s="121">
        <v>708844</v>
      </c>
      <c r="B357" s="91" t="s">
        <v>694</v>
      </c>
      <c r="C357" s="90"/>
      <c r="D357" s="90"/>
      <c r="E357" s="62" t="s">
        <v>709</v>
      </c>
      <c r="F357" s="84">
        <v>49.99</v>
      </c>
    </row>
    <row r="358" spans="1:6" s="42" customFormat="1" ht="34.200000000000003" x14ac:dyDescent="0.25">
      <c r="A358" s="121">
        <v>708860</v>
      </c>
      <c r="B358" s="91" t="s">
        <v>695</v>
      </c>
      <c r="C358" s="90"/>
      <c r="D358" s="90"/>
      <c r="E358" s="62" t="s">
        <v>710</v>
      </c>
      <c r="F358" s="84">
        <v>49.99</v>
      </c>
    </row>
    <row r="359" spans="1:6" s="42" customFormat="1" ht="22.8" x14ac:dyDescent="0.25">
      <c r="A359" s="121">
        <v>470643</v>
      </c>
      <c r="B359" s="91" t="s">
        <v>696</v>
      </c>
      <c r="C359" s="90"/>
      <c r="D359" s="90"/>
      <c r="E359" s="62" t="s">
        <v>711</v>
      </c>
      <c r="F359" s="84">
        <v>49.99</v>
      </c>
    </row>
    <row r="360" spans="1:6" s="42" customFormat="1" ht="22.8" x14ac:dyDescent="0.25">
      <c r="A360" s="121">
        <v>450949</v>
      </c>
      <c r="B360" s="91" t="s">
        <v>697</v>
      </c>
      <c r="C360" s="90"/>
      <c r="D360" s="90"/>
      <c r="E360" s="62" t="s">
        <v>712</v>
      </c>
      <c r="F360" s="84">
        <v>49.99</v>
      </c>
    </row>
    <row r="361" spans="1:6" s="42" customFormat="1" ht="22.8" x14ac:dyDescent="0.25">
      <c r="A361" s="121">
        <v>479268</v>
      </c>
      <c r="B361" s="91" t="s">
        <v>700</v>
      </c>
      <c r="C361" s="90"/>
      <c r="D361" s="90"/>
      <c r="E361" s="62" t="s">
        <v>713</v>
      </c>
      <c r="F361" s="84">
        <v>39.99</v>
      </c>
    </row>
    <row r="362" spans="1:6" s="42" customFormat="1" x14ac:dyDescent="0.25">
      <c r="A362" s="247"/>
      <c r="B362" s="293"/>
      <c r="C362" s="293"/>
      <c r="D362" s="293"/>
      <c r="E362" s="294"/>
      <c r="F362" s="295"/>
    </row>
    <row r="363" spans="1:6" s="42" customFormat="1" x14ac:dyDescent="0.25">
      <c r="A363" s="276"/>
      <c r="B363" s="277"/>
      <c r="C363" s="277"/>
      <c r="D363" s="142"/>
      <c r="E363" s="278"/>
      <c r="F363" s="47"/>
    </row>
    <row r="364" spans="1:6" s="42" customFormat="1" ht="21" x14ac:dyDescent="0.4">
      <c r="A364" s="314" t="s">
        <v>207</v>
      </c>
      <c r="B364" s="315"/>
      <c r="C364" s="315"/>
      <c r="D364" s="315"/>
      <c r="E364" s="315"/>
      <c r="F364" s="315"/>
    </row>
    <row r="365" spans="1:6" s="42" customFormat="1" ht="123" customHeight="1" x14ac:dyDescent="0.3">
      <c r="A365" s="320"/>
      <c r="B365" s="321"/>
      <c r="C365" s="321"/>
      <c r="D365" s="321"/>
      <c r="E365" s="321" t="s">
        <v>1052</v>
      </c>
      <c r="F365" s="321"/>
    </row>
    <row r="366" spans="1:6" s="42" customFormat="1" ht="21.6" customHeight="1" x14ac:dyDescent="0.3">
      <c r="A366" s="320" t="s">
        <v>1055</v>
      </c>
      <c r="B366" s="321"/>
      <c r="C366" s="321"/>
      <c r="D366" s="321"/>
      <c r="E366" s="321"/>
      <c r="F366" s="321"/>
    </row>
    <row r="367" spans="1:6" s="42" customFormat="1" ht="34.200000000000003" x14ac:dyDescent="0.25">
      <c r="A367" s="126">
        <v>718270</v>
      </c>
      <c r="B367" s="236" t="s">
        <v>607</v>
      </c>
      <c r="C367" s="236"/>
      <c r="D367" s="94"/>
      <c r="E367" s="195" t="s">
        <v>1024</v>
      </c>
      <c r="F367" s="84">
        <v>129</v>
      </c>
    </row>
    <row r="368" spans="1:6" s="42" customFormat="1" ht="22.8" x14ac:dyDescent="0.25">
      <c r="A368" s="126">
        <v>474746</v>
      </c>
      <c r="B368" s="236" t="s">
        <v>478</v>
      </c>
      <c r="C368" s="236"/>
      <c r="D368" s="94" t="s">
        <v>85</v>
      </c>
      <c r="E368" s="198" t="s">
        <v>714</v>
      </c>
      <c r="F368" s="89">
        <v>279</v>
      </c>
    </row>
    <row r="369" spans="1:6" s="42" customFormat="1" ht="22.8" x14ac:dyDescent="0.25">
      <c r="A369" s="126">
        <v>459046</v>
      </c>
      <c r="B369" s="236" t="s">
        <v>479</v>
      </c>
      <c r="C369" s="236"/>
      <c r="D369" s="94" t="s">
        <v>85</v>
      </c>
      <c r="E369" s="198" t="s">
        <v>715</v>
      </c>
      <c r="F369" s="89">
        <v>279</v>
      </c>
    </row>
    <row r="370" spans="1:6" s="42" customFormat="1" ht="45.6" x14ac:dyDescent="0.25">
      <c r="A370" s="126">
        <v>710717</v>
      </c>
      <c r="B370" s="236" t="s">
        <v>477</v>
      </c>
      <c r="C370" s="236"/>
      <c r="D370" s="94" t="s">
        <v>85</v>
      </c>
      <c r="E370" s="196" t="s">
        <v>591</v>
      </c>
      <c r="F370" s="84">
        <v>699.99</v>
      </c>
    </row>
    <row r="371" spans="1:6" s="42" customFormat="1" ht="22.8" x14ac:dyDescent="0.25">
      <c r="A371" s="126">
        <v>474177</v>
      </c>
      <c r="B371" s="236" t="s">
        <v>467</v>
      </c>
      <c r="C371" s="236"/>
      <c r="D371" s="94" t="s">
        <v>85</v>
      </c>
      <c r="E371" s="62" t="s">
        <v>468</v>
      </c>
      <c r="F371" s="84">
        <v>299</v>
      </c>
    </row>
    <row r="372" spans="1:6" s="42" customFormat="1" ht="22.8" x14ac:dyDescent="0.25">
      <c r="A372" s="126">
        <v>421464</v>
      </c>
      <c r="B372" s="236" t="s">
        <v>469</v>
      </c>
      <c r="C372" s="236"/>
      <c r="D372" s="94" t="s">
        <v>85</v>
      </c>
      <c r="E372" s="195" t="s">
        <v>470</v>
      </c>
      <c r="F372" s="84">
        <v>299</v>
      </c>
    </row>
    <row r="373" spans="1:6" s="42" customFormat="1" ht="22.8" x14ac:dyDescent="0.25">
      <c r="A373" s="126">
        <v>442844</v>
      </c>
      <c r="B373" s="236" t="s">
        <v>471</v>
      </c>
      <c r="C373" s="236"/>
      <c r="D373" s="94" t="s">
        <v>85</v>
      </c>
      <c r="E373" s="195" t="s">
        <v>472</v>
      </c>
      <c r="F373" s="84">
        <v>299.99</v>
      </c>
    </row>
    <row r="374" spans="1:6" s="42" customFormat="1" ht="22.8" x14ac:dyDescent="0.25">
      <c r="A374" s="126">
        <v>443530</v>
      </c>
      <c r="B374" s="236" t="s">
        <v>473</v>
      </c>
      <c r="C374" s="236"/>
      <c r="D374" s="94" t="s">
        <v>85</v>
      </c>
      <c r="E374" s="195" t="s">
        <v>474</v>
      </c>
      <c r="F374" s="84">
        <v>299.99</v>
      </c>
    </row>
    <row r="375" spans="1:6" s="42" customFormat="1" ht="22.8" x14ac:dyDescent="0.25">
      <c r="A375" s="126">
        <v>445177</v>
      </c>
      <c r="B375" s="236" t="s">
        <v>475</v>
      </c>
      <c r="C375" s="236"/>
      <c r="D375" s="94" t="s">
        <v>85</v>
      </c>
      <c r="E375" s="195" t="s">
        <v>476</v>
      </c>
      <c r="F375" s="84">
        <v>229</v>
      </c>
    </row>
    <row r="376" spans="1:6" s="42" customFormat="1" ht="22.8" x14ac:dyDescent="0.25">
      <c r="A376" s="126">
        <v>724521</v>
      </c>
      <c r="B376" s="236" t="s">
        <v>22</v>
      </c>
      <c r="C376" s="236"/>
      <c r="D376" s="148"/>
      <c r="E376" s="199" t="s">
        <v>429</v>
      </c>
      <c r="F376" s="84">
        <v>19</v>
      </c>
    </row>
    <row r="377" spans="1:6" s="42" customFormat="1" ht="22.8" x14ac:dyDescent="0.25">
      <c r="A377" s="126">
        <v>484679</v>
      </c>
      <c r="B377" s="236" t="s">
        <v>21</v>
      </c>
      <c r="C377" s="236"/>
      <c r="D377" s="148"/>
      <c r="E377" s="199" t="s">
        <v>430</v>
      </c>
      <c r="F377" s="84">
        <v>21</v>
      </c>
    </row>
    <row r="378" spans="1:6" s="42" customFormat="1" ht="22.8" x14ac:dyDescent="0.25">
      <c r="A378" s="126">
        <v>484571</v>
      </c>
      <c r="B378" s="236" t="s">
        <v>20</v>
      </c>
      <c r="C378" s="236"/>
      <c r="D378" s="148"/>
      <c r="E378" s="199" t="s">
        <v>593</v>
      </c>
      <c r="F378" s="84">
        <v>21</v>
      </c>
    </row>
    <row r="379" spans="1:6" s="42" customFormat="1" ht="45.6" x14ac:dyDescent="0.25">
      <c r="A379" s="126">
        <v>725161</v>
      </c>
      <c r="B379" s="236" t="s">
        <v>208</v>
      </c>
      <c r="C379" s="236"/>
      <c r="D379" s="148"/>
      <c r="E379" s="199" t="s">
        <v>592</v>
      </c>
      <c r="F379" s="84">
        <v>99</v>
      </c>
    </row>
    <row r="380" spans="1:6" s="42" customFormat="1" x14ac:dyDescent="0.25">
      <c r="A380" s="217"/>
      <c r="B380" s="226"/>
      <c r="C380" s="226"/>
      <c r="D380" s="218"/>
      <c r="E380" s="202"/>
      <c r="F380" s="203"/>
    </row>
    <row r="381" spans="1:6" s="42" customFormat="1" ht="21" x14ac:dyDescent="0.4">
      <c r="A381" s="314" t="s">
        <v>480</v>
      </c>
      <c r="B381" s="315"/>
      <c r="C381" s="315"/>
      <c r="D381" s="315"/>
      <c r="E381" s="315"/>
      <c r="F381" s="315"/>
    </row>
    <row r="382" spans="1:6" s="42" customFormat="1" ht="22.8" x14ac:dyDescent="0.25">
      <c r="A382" s="128">
        <v>402958</v>
      </c>
      <c r="B382" s="237" t="s">
        <v>482</v>
      </c>
      <c r="C382" s="237"/>
      <c r="D382" s="94" t="s">
        <v>85</v>
      </c>
      <c r="E382" s="195" t="s">
        <v>483</v>
      </c>
      <c r="F382" s="84">
        <v>299</v>
      </c>
    </row>
    <row r="383" spans="1:6" s="42" customFormat="1" ht="22.8" x14ac:dyDescent="0.25">
      <c r="A383" s="128">
        <v>402966</v>
      </c>
      <c r="B383" s="237" t="s">
        <v>484</v>
      </c>
      <c r="C383" s="237"/>
      <c r="D383" s="94" t="s">
        <v>85</v>
      </c>
      <c r="E383" s="195" t="s">
        <v>485</v>
      </c>
      <c r="F383" s="84">
        <v>299</v>
      </c>
    </row>
    <row r="384" spans="1:6" s="42" customFormat="1" ht="22.8" x14ac:dyDescent="0.25">
      <c r="A384" s="128">
        <v>402974</v>
      </c>
      <c r="B384" s="237" t="s">
        <v>486</v>
      </c>
      <c r="C384" s="237"/>
      <c r="D384" s="94" t="s">
        <v>85</v>
      </c>
      <c r="E384" s="195" t="s">
        <v>487</v>
      </c>
      <c r="F384" s="84">
        <v>349</v>
      </c>
    </row>
    <row r="385" spans="1:6" s="42" customFormat="1" ht="22.8" x14ac:dyDescent="0.25">
      <c r="A385" s="128">
        <v>402982</v>
      </c>
      <c r="B385" s="237" t="s">
        <v>488</v>
      </c>
      <c r="C385" s="237"/>
      <c r="D385" s="94" t="s">
        <v>85</v>
      </c>
      <c r="E385" s="195" t="s">
        <v>489</v>
      </c>
      <c r="F385" s="84">
        <v>349</v>
      </c>
    </row>
    <row r="386" spans="1:6" s="42" customFormat="1" ht="22.8" x14ac:dyDescent="0.25">
      <c r="A386" s="129">
        <v>701599</v>
      </c>
      <c r="B386" s="238" t="s">
        <v>490</v>
      </c>
      <c r="C386" s="238"/>
      <c r="D386" s="201" t="s">
        <v>85</v>
      </c>
      <c r="E386" s="195" t="s">
        <v>491</v>
      </c>
      <c r="F386" s="203">
        <v>349</v>
      </c>
    </row>
    <row r="387" spans="1:6" s="42" customFormat="1" ht="22.8" x14ac:dyDescent="0.25">
      <c r="A387" s="128">
        <v>701602</v>
      </c>
      <c r="B387" s="237" t="s">
        <v>493</v>
      </c>
      <c r="C387" s="237"/>
      <c r="D387" s="94" t="s">
        <v>85</v>
      </c>
      <c r="E387" s="195" t="s">
        <v>492</v>
      </c>
      <c r="F387" s="84">
        <v>349</v>
      </c>
    </row>
    <row r="388" spans="1:6" s="42" customFormat="1" ht="34.200000000000003" x14ac:dyDescent="0.25">
      <c r="A388" s="128">
        <v>701564</v>
      </c>
      <c r="B388" s="237" t="s">
        <v>494</v>
      </c>
      <c r="C388" s="237"/>
      <c r="D388" s="94" t="s">
        <v>85</v>
      </c>
      <c r="E388" s="195" t="s">
        <v>575</v>
      </c>
      <c r="F388" s="84">
        <v>349</v>
      </c>
    </row>
    <row r="389" spans="1:6" s="42" customFormat="1" ht="34.200000000000003" x14ac:dyDescent="0.25">
      <c r="A389" s="128">
        <v>700517</v>
      </c>
      <c r="B389" s="237" t="s">
        <v>495</v>
      </c>
      <c r="C389" s="237"/>
      <c r="D389" s="94" t="s">
        <v>85</v>
      </c>
      <c r="E389" s="195" t="s">
        <v>576</v>
      </c>
      <c r="F389" s="84">
        <v>349</v>
      </c>
    </row>
    <row r="390" spans="1:6" s="42" customFormat="1" ht="34.200000000000003" x14ac:dyDescent="0.25">
      <c r="A390" s="128">
        <v>701629</v>
      </c>
      <c r="B390" s="237" t="s">
        <v>496</v>
      </c>
      <c r="C390" s="237"/>
      <c r="D390" s="94" t="s">
        <v>85</v>
      </c>
      <c r="E390" s="195" t="s">
        <v>576</v>
      </c>
      <c r="F390" s="84">
        <v>429</v>
      </c>
    </row>
    <row r="391" spans="1:6" s="42" customFormat="1" ht="22.8" x14ac:dyDescent="0.25">
      <c r="A391" s="129">
        <v>701610</v>
      </c>
      <c r="B391" s="238" t="s">
        <v>497</v>
      </c>
      <c r="C391" s="238"/>
      <c r="D391" s="201" t="s">
        <v>85</v>
      </c>
      <c r="E391" s="195" t="s">
        <v>498</v>
      </c>
      <c r="F391" s="203">
        <v>429</v>
      </c>
    </row>
    <row r="392" spans="1:6" s="42" customFormat="1" ht="34.200000000000003" x14ac:dyDescent="0.25">
      <c r="A392" s="128">
        <v>701459</v>
      </c>
      <c r="B392" s="237" t="s">
        <v>499</v>
      </c>
      <c r="C392" s="237"/>
      <c r="D392" s="94" t="s">
        <v>85</v>
      </c>
      <c r="E392" s="195" t="s">
        <v>500</v>
      </c>
      <c r="F392" s="84">
        <v>449</v>
      </c>
    </row>
    <row r="393" spans="1:6" s="42" customFormat="1" ht="34.200000000000003" x14ac:dyDescent="0.25">
      <c r="A393" s="128">
        <v>721042</v>
      </c>
      <c r="B393" s="237" t="s">
        <v>501</v>
      </c>
      <c r="C393" s="237"/>
      <c r="D393" s="94" t="s">
        <v>85</v>
      </c>
      <c r="E393" s="195" t="s">
        <v>502</v>
      </c>
      <c r="F393" s="84">
        <v>449</v>
      </c>
    </row>
    <row r="394" spans="1:6" s="42" customFormat="1" ht="34.200000000000003" x14ac:dyDescent="0.25">
      <c r="A394" s="129">
        <v>701467</v>
      </c>
      <c r="B394" s="238" t="s">
        <v>503</v>
      </c>
      <c r="C394" s="238"/>
      <c r="D394" s="201" t="s">
        <v>85</v>
      </c>
      <c r="E394" s="195" t="s">
        <v>504</v>
      </c>
      <c r="F394" s="203">
        <v>449</v>
      </c>
    </row>
    <row r="395" spans="1:6" s="42" customFormat="1" ht="22.8" x14ac:dyDescent="0.25">
      <c r="A395" s="129">
        <v>700533</v>
      </c>
      <c r="B395" s="238" t="s">
        <v>505</v>
      </c>
      <c r="C395" s="238"/>
      <c r="D395" s="201" t="s">
        <v>85</v>
      </c>
      <c r="E395" s="195" t="s">
        <v>506</v>
      </c>
      <c r="F395" s="203">
        <v>449</v>
      </c>
    </row>
    <row r="396" spans="1:6" s="42" customFormat="1" ht="22.8" x14ac:dyDescent="0.25">
      <c r="A396" s="129">
        <v>488747</v>
      </c>
      <c r="B396" s="238" t="s">
        <v>507</v>
      </c>
      <c r="C396" s="238"/>
      <c r="D396" s="201" t="s">
        <v>85</v>
      </c>
      <c r="E396" s="195" t="s">
        <v>508</v>
      </c>
      <c r="F396" s="203">
        <v>449.99</v>
      </c>
    </row>
    <row r="397" spans="1:6" s="42" customFormat="1" ht="22.8" x14ac:dyDescent="0.25">
      <c r="A397" s="128">
        <v>488755</v>
      </c>
      <c r="B397" s="237" t="s">
        <v>509</v>
      </c>
      <c r="C397" s="237"/>
      <c r="D397" s="94" t="s">
        <v>85</v>
      </c>
      <c r="E397" s="195" t="s">
        <v>510</v>
      </c>
      <c r="F397" s="84">
        <v>499.99</v>
      </c>
    </row>
    <row r="398" spans="1:6" s="42" customFormat="1" ht="34.200000000000003" x14ac:dyDescent="0.25">
      <c r="A398" s="128">
        <v>497894</v>
      </c>
      <c r="B398" s="237" t="s">
        <v>511</v>
      </c>
      <c r="C398" s="237"/>
      <c r="D398" s="94" t="s">
        <v>85</v>
      </c>
      <c r="E398" s="195" t="s">
        <v>512</v>
      </c>
      <c r="F398" s="84">
        <v>499.99</v>
      </c>
    </row>
    <row r="399" spans="1:6" s="42" customFormat="1" x14ac:dyDescent="0.25">
      <c r="A399" s="316" t="s">
        <v>562</v>
      </c>
      <c r="B399" s="317"/>
      <c r="C399" s="317"/>
      <c r="D399" s="317"/>
      <c r="E399" s="317"/>
      <c r="F399" s="318"/>
    </row>
    <row r="400" spans="1:6" s="42" customFormat="1" x14ac:dyDescent="0.25">
      <c r="A400" s="206">
        <v>101907</v>
      </c>
      <c r="B400" s="212" t="s">
        <v>513</v>
      </c>
      <c r="C400" s="212"/>
      <c r="D400" s="204"/>
      <c r="E400" s="195" t="s">
        <v>514</v>
      </c>
      <c r="F400" s="197">
        <v>39.99</v>
      </c>
    </row>
    <row r="401" spans="1:6" s="42" customFormat="1" x14ac:dyDescent="0.25">
      <c r="A401" s="206">
        <v>127949</v>
      </c>
      <c r="B401" s="214" t="s">
        <v>802</v>
      </c>
      <c r="C401" s="214"/>
      <c r="D401" s="213"/>
      <c r="E401" s="202" t="s">
        <v>565</v>
      </c>
      <c r="F401" s="197">
        <v>49.99</v>
      </c>
    </row>
    <row r="402" spans="1:6" s="42" customFormat="1" ht="22.8" x14ac:dyDescent="0.25">
      <c r="A402" s="206">
        <v>491802</v>
      </c>
      <c r="B402" s="212" t="s">
        <v>515</v>
      </c>
      <c r="C402" s="212"/>
      <c r="D402" s="204"/>
      <c r="E402" s="195" t="s">
        <v>594</v>
      </c>
      <c r="F402" s="197">
        <v>69.989999999999995</v>
      </c>
    </row>
    <row r="403" spans="1:6" s="42" customFormat="1" ht="57" x14ac:dyDescent="0.25">
      <c r="A403" s="206">
        <v>661759</v>
      </c>
      <c r="B403" s="212" t="s">
        <v>516</v>
      </c>
      <c r="C403" s="212"/>
      <c r="D403" s="204"/>
      <c r="E403" s="195" t="s">
        <v>566</v>
      </c>
      <c r="F403" s="197">
        <v>89.99</v>
      </c>
    </row>
    <row r="404" spans="1:6" s="42" customFormat="1" ht="22.8" x14ac:dyDescent="0.25">
      <c r="A404" s="128">
        <v>220132</v>
      </c>
      <c r="B404" s="69" t="s">
        <v>517</v>
      </c>
      <c r="C404" s="69"/>
      <c r="D404" s="94"/>
      <c r="E404" s="195" t="s">
        <v>518</v>
      </c>
      <c r="F404" s="89">
        <v>69.989999999999995</v>
      </c>
    </row>
    <row r="405" spans="1:6" s="42" customFormat="1" x14ac:dyDescent="0.25">
      <c r="A405" s="128">
        <v>406538</v>
      </c>
      <c r="B405" s="69" t="s">
        <v>519</v>
      </c>
      <c r="C405" s="69"/>
      <c r="D405" s="94"/>
      <c r="E405" s="195" t="s">
        <v>520</v>
      </c>
      <c r="F405" s="205">
        <v>69.989999999999995</v>
      </c>
    </row>
    <row r="406" spans="1:6" s="42" customFormat="1" x14ac:dyDescent="0.25">
      <c r="A406" s="128">
        <v>449121</v>
      </c>
      <c r="B406" s="69" t="s">
        <v>521</v>
      </c>
      <c r="C406" s="69"/>
      <c r="D406" s="94"/>
      <c r="E406" s="195" t="s">
        <v>611</v>
      </c>
      <c r="F406" s="89">
        <v>89.99</v>
      </c>
    </row>
    <row r="407" spans="1:6" s="42" customFormat="1" ht="22.8" x14ac:dyDescent="0.25">
      <c r="A407" s="128">
        <v>481688</v>
      </c>
      <c r="B407" s="69" t="s">
        <v>523</v>
      </c>
      <c r="C407" s="69"/>
      <c r="D407" s="94"/>
      <c r="E407" s="195" t="s">
        <v>577</v>
      </c>
      <c r="F407" s="205">
        <v>89.99</v>
      </c>
    </row>
    <row r="408" spans="1:6" s="42" customFormat="1" x14ac:dyDescent="0.25">
      <c r="A408" s="319" t="s">
        <v>563</v>
      </c>
      <c r="B408" s="318"/>
      <c r="C408" s="318"/>
      <c r="D408" s="318"/>
      <c r="E408" s="318"/>
      <c r="F408" s="318"/>
    </row>
    <row r="409" spans="1:6" s="43" customFormat="1" ht="22.8" x14ac:dyDescent="0.25">
      <c r="A409" s="215">
        <v>431575</v>
      </c>
      <c r="B409" s="220" t="s">
        <v>525</v>
      </c>
      <c r="C409" s="220"/>
      <c r="D409" s="221"/>
      <c r="E409" s="195" t="s">
        <v>526</v>
      </c>
      <c r="F409" s="89">
        <v>49.99</v>
      </c>
    </row>
    <row r="410" spans="1:6" s="43" customFormat="1" ht="22.8" x14ac:dyDescent="0.25">
      <c r="A410" s="219">
        <v>441937</v>
      </c>
      <c r="B410" s="220" t="s">
        <v>527</v>
      </c>
      <c r="C410" s="220"/>
      <c r="D410" s="221"/>
      <c r="E410" s="195" t="s">
        <v>528</v>
      </c>
      <c r="F410" s="89">
        <v>59.99</v>
      </c>
    </row>
    <row r="411" spans="1:6" s="43" customFormat="1" ht="22.8" x14ac:dyDescent="0.25">
      <c r="A411" s="219">
        <v>491799</v>
      </c>
      <c r="B411" s="220" t="s">
        <v>529</v>
      </c>
      <c r="C411" s="220"/>
      <c r="D411" s="221"/>
      <c r="E411" s="195" t="s">
        <v>595</v>
      </c>
      <c r="F411" s="89">
        <v>69.989999999999995</v>
      </c>
    </row>
    <row r="412" spans="1:6" s="43" customFormat="1" ht="57" x14ac:dyDescent="0.25">
      <c r="A412" s="219">
        <v>661740</v>
      </c>
      <c r="B412" s="220" t="s">
        <v>530</v>
      </c>
      <c r="C412" s="220"/>
      <c r="D412" s="221"/>
      <c r="E412" s="195" t="s">
        <v>567</v>
      </c>
      <c r="F412" s="89">
        <v>89.99</v>
      </c>
    </row>
    <row r="413" spans="1:6" s="43" customFormat="1" ht="22.8" x14ac:dyDescent="0.25">
      <c r="A413" s="219">
        <v>445304</v>
      </c>
      <c r="B413" s="220" t="s">
        <v>817</v>
      </c>
      <c r="C413" s="220"/>
      <c r="D413" s="221"/>
      <c r="E413" s="195" t="s">
        <v>531</v>
      </c>
      <c r="F413" s="89">
        <v>69.989999999999995</v>
      </c>
    </row>
    <row r="414" spans="1:6" s="42" customFormat="1" ht="22.8" x14ac:dyDescent="0.25">
      <c r="A414" s="215">
        <v>475181</v>
      </c>
      <c r="B414" s="220" t="s">
        <v>1018</v>
      </c>
      <c r="C414" s="220"/>
      <c r="D414" s="221"/>
      <c r="E414" s="195" t="s">
        <v>532</v>
      </c>
      <c r="F414" s="89">
        <v>79.989999999999995</v>
      </c>
    </row>
    <row r="415" spans="1:6" s="42" customFormat="1" ht="22.8" x14ac:dyDescent="0.25">
      <c r="A415" s="219">
        <v>445894</v>
      </c>
      <c r="B415" s="220" t="s">
        <v>535</v>
      </c>
      <c r="C415" s="220"/>
      <c r="D415" s="221"/>
      <c r="E415" s="195" t="s">
        <v>533</v>
      </c>
      <c r="F415" s="89">
        <v>79.989999999999995</v>
      </c>
    </row>
    <row r="416" spans="1:6" s="42" customFormat="1" ht="22.8" x14ac:dyDescent="0.25">
      <c r="A416" s="219">
        <v>446750</v>
      </c>
      <c r="B416" s="220" t="s">
        <v>534</v>
      </c>
      <c r="C416" s="220"/>
      <c r="D416" s="221"/>
      <c r="E416" s="195" t="s">
        <v>536</v>
      </c>
      <c r="F416" s="89">
        <v>89.99</v>
      </c>
    </row>
    <row r="417" spans="1:6" s="42" customFormat="1" ht="22.8" x14ac:dyDescent="0.25">
      <c r="A417" s="215">
        <v>445312</v>
      </c>
      <c r="B417" s="220" t="s">
        <v>537</v>
      </c>
      <c r="C417" s="220"/>
      <c r="D417" s="221"/>
      <c r="E417" s="195" t="s">
        <v>1019</v>
      </c>
      <c r="F417" s="89">
        <v>89.99</v>
      </c>
    </row>
    <row r="418" spans="1:6" s="42" customFormat="1" ht="22.8" x14ac:dyDescent="0.25">
      <c r="A418" s="215">
        <v>479470</v>
      </c>
      <c r="B418" s="220" t="s">
        <v>538</v>
      </c>
      <c r="C418" s="220"/>
      <c r="D418" s="221"/>
      <c r="E418" s="198" t="s">
        <v>578</v>
      </c>
      <c r="F418" s="89">
        <v>82.99</v>
      </c>
    </row>
    <row r="419" spans="1:6" s="42" customFormat="1" ht="22.8" x14ac:dyDescent="0.25">
      <c r="A419" s="215">
        <v>448176</v>
      </c>
      <c r="B419" s="224" t="s">
        <v>539</v>
      </c>
      <c r="C419" s="224"/>
      <c r="D419" s="225"/>
      <c r="E419" s="202" t="s">
        <v>579</v>
      </c>
      <c r="F419" s="205">
        <v>99.99</v>
      </c>
    </row>
    <row r="420" spans="1:6" s="42" customFormat="1" ht="17.399999999999999" x14ac:dyDescent="0.3">
      <c r="A420" s="322" t="s">
        <v>481</v>
      </c>
      <c r="B420" s="323"/>
      <c r="C420" s="323"/>
      <c r="D420" s="323"/>
      <c r="E420" s="323"/>
      <c r="F420" s="323"/>
    </row>
    <row r="421" spans="1:6" s="42" customFormat="1" ht="68.400000000000006" x14ac:dyDescent="0.25">
      <c r="A421" s="128">
        <v>716766</v>
      </c>
      <c r="B421" s="69" t="s">
        <v>540</v>
      </c>
      <c r="C421" s="69"/>
      <c r="D421" s="94"/>
      <c r="E421" s="195" t="s">
        <v>568</v>
      </c>
      <c r="F421" s="84">
        <v>1499</v>
      </c>
    </row>
    <row r="422" spans="1:6" s="42" customFormat="1" ht="17.399999999999999" x14ac:dyDescent="0.3">
      <c r="A422" s="312" t="s">
        <v>437</v>
      </c>
      <c r="B422" s="313"/>
      <c r="C422" s="313"/>
      <c r="D422" s="313"/>
      <c r="E422" s="313"/>
      <c r="F422" s="313"/>
    </row>
    <row r="423" spans="1:6" s="42" customFormat="1" ht="57" x14ac:dyDescent="0.25">
      <c r="A423" s="128">
        <v>718300</v>
      </c>
      <c r="B423" s="69" t="s">
        <v>1056</v>
      </c>
      <c r="C423" s="69"/>
      <c r="D423" s="153"/>
      <c r="E423" s="62" t="s">
        <v>427</v>
      </c>
      <c r="F423" s="84">
        <v>399</v>
      </c>
    </row>
  </sheetData>
  <mergeCells count="52">
    <mergeCell ref="A41:F41"/>
    <mergeCell ref="A51:F51"/>
    <mergeCell ref="A7:F7"/>
    <mergeCell ref="A23:F23"/>
    <mergeCell ref="A1:B1"/>
    <mergeCell ref="A6:F6"/>
    <mergeCell ref="A22:F22"/>
    <mergeCell ref="A31:F31"/>
    <mergeCell ref="A58:F58"/>
    <mergeCell ref="A64:F64"/>
    <mergeCell ref="A57:F57"/>
    <mergeCell ref="A95:F95"/>
    <mergeCell ref="A173:F173"/>
    <mergeCell ref="A136:F136"/>
    <mergeCell ref="A98:F98"/>
    <mergeCell ref="A163:F163"/>
    <mergeCell ref="A97:F97"/>
    <mergeCell ref="A110:F110"/>
    <mergeCell ref="A118:F118"/>
    <mergeCell ref="A122:F122"/>
    <mergeCell ref="A155:F155"/>
    <mergeCell ref="A153:F153"/>
    <mergeCell ref="A86:F86"/>
    <mergeCell ref="A82:F82"/>
    <mergeCell ref="A229:F229"/>
    <mergeCell ref="A235:F235"/>
    <mergeCell ref="A239:F239"/>
    <mergeCell ref="A214:F214"/>
    <mergeCell ref="A198:F198"/>
    <mergeCell ref="A323:F323"/>
    <mergeCell ref="A335:F335"/>
    <mergeCell ref="A259:F259"/>
    <mergeCell ref="A281:F281"/>
    <mergeCell ref="A291:F291"/>
    <mergeCell ref="A312:F312"/>
    <mergeCell ref="A314:F314"/>
    <mergeCell ref="A309:F309"/>
    <mergeCell ref="A317:F317"/>
    <mergeCell ref="A320:F320"/>
    <mergeCell ref="A422:F422"/>
    <mergeCell ref="A364:F364"/>
    <mergeCell ref="A381:F381"/>
    <mergeCell ref="A399:F399"/>
    <mergeCell ref="A408:F408"/>
    <mergeCell ref="A365:F365"/>
    <mergeCell ref="A366:F366"/>
    <mergeCell ref="A420:F420"/>
    <mergeCell ref="A343:F343"/>
    <mergeCell ref="A346:F346"/>
    <mergeCell ref="A348:F348"/>
    <mergeCell ref="A356:F356"/>
    <mergeCell ref="A327:F327"/>
  </mergeCells>
  <printOptions horizontalCentered="1"/>
  <pageMargins left="0.59055118110236204" right="0.59055118110236204" top="0.78740157480314998" bottom="0.78740157480314998" header="0.23622047244094499" footer="0.31496062992126"/>
  <pageSetup paperSize="32767" scale="78" firstPageNumber="3" orientation="portrait" useFirstPageNumber="1" r:id="rId1"/>
  <headerFooter>
    <oddFooter>&amp;C&amp;8Page &amp;P</oddFooter>
  </headerFooter>
  <rowBreaks count="15" manualBreakCount="15">
    <brk id="20" max="7" man="1"/>
    <brk id="55" max="7" man="1"/>
    <brk id="74" max="7" man="1"/>
    <brk id="92" max="7" man="1"/>
    <brk id="109" max="7" man="1"/>
    <brk id="128" max="7" man="1"/>
    <brk id="151" max="7" man="1"/>
    <brk id="162" max="7" man="1"/>
    <brk id="205" max="7" man="1"/>
    <brk id="227" max="7" man="1"/>
    <brk id="308" max="7" man="1"/>
    <brk id="332" max="7" man="1"/>
    <brk id="362" max="7" man="1"/>
    <brk id="387" max="7" man="1"/>
    <brk id="41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9"/>
  <sheetViews>
    <sheetView workbookViewId="0">
      <selection activeCell="E423" sqref="E420:M423"/>
    </sheetView>
  </sheetViews>
  <sheetFormatPr defaultColWidth="11.44140625" defaultRowHeight="13.2" x14ac:dyDescent="0.25"/>
  <sheetData>
    <row r="1" spans="1:7" ht="15" customHeight="1" x14ac:dyDescent="0.25">
      <c r="A1" s="298">
        <v>43739</v>
      </c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4"/>
    </row>
    <row r="4" spans="1:7" s="21" customFormat="1" ht="15" customHeight="1" x14ac:dyDescent="0.25">
      <c r="A4"/>
      <c r="B4"/>
      <c r="C4"/>
      <c r="D4" s="22"/>
      <c r="E4"/>
    </row>
    <row r="5" spans="1:7" s="11" customFormat="1" ht="15" customHeight="1" x14ac:dyDescent="0.25">
      <c r="A5"/>
      <c r="B5"/>
      <c r="C5"/>
      <c r="D5" s="23"/>
      <c r="E5" s="9"/>
    </row>
    <row r="6" spans="1:7" ht="15" customHeight="1" x14ac:dyDescent="0.25">
      <c r="A6" s="297"/>
      <c r="B6" s="9"/>
      <c r="C6" s="9"/>
      <c r="E6" s="21"/>
    </row>
    <row r="7" spans="1:7" ht="15" customHeight="1" x14ac:dyDescent="0.25">
      <c r="A7" s="21"/>
      <c r="B7" s="21"/>
      <c r="C7" s="21"/>
      <c r="E7" s="21"/>
    </row>
    <row r="8" spans="1:7" ht="15" customHeight="1" x14ac:dyDescent="0.25">
      <c r="A8" s="21"/>
      <c r="B8" s="21"/>
      <c r="C8" s="21"/>
      <c r="E8" s="21"/>
    </row>
    <row r="9" spans="1:7" ht="15" customHeight="1" x14ac:dyDescent="0.25">
      <c r="A9" s="21"/>
      <c r="B9" s="21"/>
      <c r="C9" s="21"/>
      <c r="E9" s="21"/>
    </row>
    <row r="10" spans="1:7" ht="15" customHeight="1" x14ac:dyDescent="0.25">
      <c r="A10" s="21"/>
      <c r="B10" s="21"/>
      <c r="C10" s="21"/>
      <c r="E10" s="21"/>
    </row>
    <row r="11" spans="1:7" ht="15" customHeight="1" x14ac:dyDescent="0.25">
      <c r="A11" s="21"/>
      <c r="B11" s="21"/>
      <c r="C11" s="21"/>
      <c r="E11" s="21"/>
    </row>
    <row r="12" spans="1:7" ht="15" customHeight="1" x14ac:dyDescent="0.25">
      <c r="A12" s="21"/>
      <c r="B12" s="21"/>
      <c r="C12" s="21"/>
      <c r="E12" s="21"/>
    </row>
    <row r="13" spans="1:7" s="17" customFormat="1" ht="15" customHeight="1" x14ac:dyDescent="0.25">
      <c r="A13" s="25"/>
      <c r="B13" s="16"/>
      <c r="C13" s="16"/>
      <c r="E13" s="24"/>
      <c r="F13" s="16"/>
      <c r="G13" s="16"/>
    </row>
    <row r="14" spans="1:7" s="17" customFormat="1" ht="15" customHeight="1" x14ac:dyDescent="0.25">
      <c r="A14" s="25"/>
      <c r="B14" s="16"/>
      <c r="C14" s="16"/>
      <c r="E14" s="24"/>
      <c r="F14" s="16"/>
      <c r="G14" s="16"/>
    </row>
    <row r="15" spans="1:7" s="17" customFormat="1" ht="15" customHeight="1" x14ac:dyDescent="0.25">
      <c r="A15" s="25"/>
      <c r="B15" s="16"/>
      <c r="C15" s="16"/>
      <c r="E15" s="24"/>
      <c r="F15" s="16"/>
      <c r="G15" s="16"/>
    </row>
    <row r="16" spans="1:7" s="17" customFormat="1" ht="15" customHeight="1" x14ac:dyDescent="0.25">
      <c r="A16" s="25"/>
      <c r="B16" s="16"/>
      <c r="C16" s="16"/>
      <c r="E16" s="24"/>
      <c r="F16" s="16"/>
      <c r="G16" s="16"/>
    </row>
    <row r="17" spans="1:8" s="17" customFormat="1" ht="15" customHeight="1" x14ac:dyDescent="0.25">
      <c r="A17" s="25"/>
      <c r="B17" s="16"/>
      <c r="C17" s="16"/>
      <c r="E17" s="24"/>
      <c r="F17" s="16"/>
      <c r="G17" s="16"/>
    </row>
    <row r="18" spans="1:8" s="17" customFormat="1" ht="15" customHeight="1" x14ac:dyDescent="0.25">
      <c r="A18" s="25"/>
      <c r="B18" s="16"/>
      <c r="C18" s="16"/>
      <c r="E18" s="24"/>
      <c r="F18" s="16"/>
      <c r="G18" s="16"/>
    </row>
    <row r="19" spans="1:8" s="17" customFormat="1" ht="15" customHeight="1" x14ac:dyDescent="0.25">
      <c r="A19" s="25"/>
      <c r="B19" s="16"/>
      <c r="C19" s="16"/>
      <c r="E19" s="24"/>
      <c r="F19" s="16"/>
      <c r="G19" s="16"/>
    </row>
    <row r="20" spans="1:8" s="17" customFormat="1" ht="15" customHeight="1" x14ac:dyDescent="0.25">
      <c r="A20" s="25"/>
      <c r="B20" s="16"/>
      <c r="C20" s="16"/>
      <c r="E20" s="24"/>
      <c r="F20" s="16"/>
      <c r="G20" s="16"/>
    </row>
    <row r="21" spans="1:8" s="17" customFormat="1" ht="15" customHeight="1" x14ac:dyDescent="0.25">
      <c r="A21" s="169"/>
      <c r="B21" s="170"/>
      <c r="C21" s="170"/>
      <c r="D21" s="171"/>
      <c r="E21" s="172"/>
      <c r="F21" s="170"/>
      <c r="G21" s="170"/>
      <c r="H21" s="171"/>
    </row>
    <row r="22" spans="1:8" s="17" customFormat="1" ht="15" customHeight="1" x14ac:dyDescent="0.25">
      <c r="A22" s="25"/>
      <c r="B22" s="16"/>
      <c r="C22" s="16"/>
      <c r="E22" s="24"/>
      <c r="F22" s="16"/>
      <c r="G22" s="16"/>
    </row>
    <row r="23" spans="1:8" s="17" customFormat="1" ht="15" customHeight="1" x14ac:dyDescent="0.25">
      <c r="A23" s="25"/>
      <c r="B23" s="16"/>
      <c r="C23" s="16"/>
      <c r="E23" s="24"/>
      <c r="F23" s="16"/>
      <c r="G23" s="16"/>
    </row>
    <row r="24" spans="1:8" s="17" customFormat="1" ht="15.75" customHeight="1" x14ac:dyDescent="0.3">
      <c r="A24" s="27" t="s">
        <v>24</v>
      </c>
      <c r="B24" s="28"/>
      <c r="C24" s="28"/>
      <c r="D24" s="7"/>
      <c r="E24" s="24"/>
      <c r="F24" s="16"/>
      <c r="G24" s="16"/>
    </row>
    <row r="25" spans="1:8" s="17" customFormat="1" ht="15" customHeight="1" x14ac:dyDescent="0.25">
      <c r="A25" s="25" t="s">
        <v>610</v>
      </c>
      <c r="B25" s="16"/>
      <c r="C25" s="16"/>
      <c r="E25" s="24"/>
      <c r="F25" s="16"/>
      <c r="G25" s="16"/>
    </row>
    <row r="26" spans="1:8" s="17" customFormat="1" ht="15" customHeight="1" x14ac:dyDescent="0.25">
      <c r="A26" s="25" t="s">
        <v>55</v>
      </c>
      <c r="B26" s="16"/>
      <c r="C26" s="16"/>
      <c r="E26" s="12"/>
    </row>
    <row r="27" spans="1:8" s="17" customFormat="1" ht="15" customHeight="1" x14ac:dyDescent="0.25">
      <c r="A27" s="25" t="s">
        <v>56</v>
      </c>
      <c r="B27" s="16"/>
      <c r="C27" s="16"/>
      <c r="E27" s="12"/>
    </row>
    <row r="28" spans="1:8" ht="15" customHeight="1" x14ac:dyDescent="0.25">
      <c r="A28" s="25" t="s">
        <v>57</v>
      </c>
      <c r="B28" s="16"/>
      <c r="C28" s="16"/>
      <c r="D28" s="17"/>
      <c r="E28" s="16"/>
    </row>
    <row r="29" spans="1:8" ht="15" customHeight="1" x14ac:dyDescent="0.25">
      <c r="A29" s="25" t="s">
        <v>58</v>
      </c>
      <c r="B29" s="16"/>
      <c r="C29" s="16"/>
      <c r="D29" s="17"/>
      <c r="E29" s="16"/>
    </row>
    <row r="30" spans="1:8" ht="15" customHeight="1" x14ac:dyDescent="0.25">
      <c r="A30" s="25" t="s">
        <v>59</v>
      </c>
      <c r="B30" s="18"/>
      <c r="C30" s="16"/>
      <c r="D30" s="17"/>
      <c r="E30" s="16"/>
    </row>
    <row r="31" spans="1:8" ht="15" customHeight="1" x14ac:dyDescent="0.25">
      <c r="A31" s="24"/>
      <c r="B31" s="19"/>
      <c r="C31" s="17"/>
      <c r="D31" s="17"/>
      <c r="E31" s="16"/>
    </row>
    <row r="32" spans="1:8" ht="15" customHeight="1" x14ac:dyDescent="0.25">
      <c r="A32" s="24" t="s">
        <v>450</v>
      </c>
      <c r="B32" s="19"/>
      <c r="C32" s="17"/>
      <c r="D32" s="17"/>
      <c r="E32" s="16"/>
    </row>
    <row r="33" spans="1:7" ht="15" customHeight="1" x14ac:dyDescent="0.25">
      <c r="A33" s="24" t="s">
        <v>60</v>
      </c>
      <c r="E33" s="16"/>
      <c r="F33" s="9"/>
      <c r="G33" s="13"/>
    </row>
    <row r="34" spans="1:7" ht="15" customHeight="1" x14ac:dyDescent="0.25">
      <c r="A34" s="24"/>
      <c r="E34" s="17"/>
    </row>
    <row r="35" spans="1:7" ht="15" customHeight="1" x14ac:dyDescent="0.25">
      <c r="A35" s="24"/>
    </row>
    <row r="36" spans="1:7" s="9" customFormat="1" ht="15" customHeight="1" x14ac:dyDescent="0.25">
      <c r="A36"/>
      <c r="B36" s="20"/>
      <c r="C36" s="15"/>
      <c r="D36"/>
      <c r="E36"/>
    </row>
    <row r="37" spans="1:7" s="21" customFormat="1" ht="15" customHeight="1" x14ac:dyDescent="0.25">
      <c r="A37"/>
      <c r="B37" s="17"/>
      <c r="C37" s="15"/>
      <c r="D37"/>
      <c r="E37"/>
    </row>
    <row r="38" spans="1:7" s="21" customFormat="1" ht="15.75" customHeight="1" x14ac:dyDescent="0.3">
      <c r="A38" s="26" t="s">
        <v>63</v>
      </c>
      <c r="B38" s="57"/>
      <c r="C38" s="10"/>
      <c r="D38"/>
      <c r="E38"/>
    </row>
    <row r="39" spans="1:7" s="21" customFormat="1" ht="15" customHeight="1" x14ac:dyDescent="0.25">
      <c r="A39" s="24" t="s">
        <v>209</v>
      </c>
      <c r="B39" s="57"/>
      <c r="C39" s="10"/>
      <c r="D39"/>
      <c r="E39"/>
    </row>
    <row r="40" spans="1:7" ht="15" customHeight="1" x14ac:dyDescent="0.25">
      <c r="A40" s="24" t="s">
        <v>210</v>
      </c>
      <c r="B40" s="57"/>
      <c r="C40" s="10"/>
    </row>
    <row r="41" spans="1:7" ht="15" customHeight="1" x14ac:dyDescent="0.25">
      <c r="A41" s="24" t="s">
        <v>211</v>
      </c>
      <c r="B41" s="57"/>
      <c r="C41" s="10"/>
      <c r="D41" s="9"/>
    </row>
    <row r="42" spans="1:7" ht="15" customHeight="1" x14ac:dyDescent="0.25">
      <c r="A42" s="24" t="s">
        <v>212</v>
      </c>
      <c r="B42" s="57"/>
      <c r="C42" s="10"/>
      <c r="D42" s="58"/>
    </row>
    <row r="43" spans="1:7" s="24" customFormat="1" ht="15" customHeight="1" x14ac:dyDescent="0.25">
      <c r="A43" s="24" t="s">
        <v>213</v>
      </c>
      <c r="D43" s="25"/>
    </row>
    <row r="44" spans="1:7" s="24" customFormat="1" ht="15" customHeight="1" x14ac:dyDescent="0.25">
      <c r="A44" s="173" t="s">
        <v>217</v>
      </c>
      <c r="D44" s="25"/>
    </row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329" spans="5:5" x14ac:dyDescent="0.25">
      <c r="E329" s="300"/>
    </row>
  </sheetData>
  <phoneticPr fontId="8" type="noConversion"/>
  <pageMargins left="0.74803149606299202" right="0.74803149606299202" top="0.98425196850393704" bottom="0.98425196850393704" header="0.511811023622047" footer="0.511811023622047"/>
  <pageSetup paperSize="32767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389"/>
  <sheetViews>
    <sheetView workbookViewId="0">
      <pane ySplit="3" topLeftCell="A4" activePane="bottomLeft" state="frozen"/>
      <selection sqref="A1:G1"/>
      <selection pane="bottomLeft" activeCell="B384" sqref="B384"/>
    </sheetView>
  </sheetViews>
  <sheetFormatPr defaultRowHeight="13.2" x14ac:dyDescent="0.25"/>
  <cols>
    <col min="1" max="1" width="13.5546875" customWidth="1"/>
    <col min="2" max="2" width="22.5546875" customWidth="1"/>
    <col min="4" max="4" width="20.5546875" customWidth="1"/>
    <col min="5" max="5" width="19.109375" customWidth="1"/>
    <col min="6" max="6" width="10.5546875" customWidth="1"/>
  </cols>
  <sheetData>
    <row r="2" spans="1:7" ht="39.6" x14ac:dyDescent="0.25">
      <c r="A2" s="281" t="s">
        <v>723</v>
      </c>
      <c r="B2" s="281" t="s">
        <v>724</v>
      </c>
      <c r="C2" s="282" t="s">
        <v>725</v>
      </c>
      <c r="D2" s="281" t="s">
        <v>729</v>
      </c>
      <c r="E2" s="282" t="s">
        <v>726</v>
      </c>
      <c r="F2" s="282" t="s">
        <v>727</v>
      </c>
      <c r="G2" s="282" t="s">
        <v>728</v>
      </c>
    </row>
    <row r="3" spans="1:7" x14ac:dyDescent="0.25">
      <c r="A3" s="256"/>
      <c r="B3" s="256"/>
      <c r="C3" s="259"/>
      <c r="D3" s="257"/>
      <c r="E3" s="256"/>
      <c r="F3" s="257"/>
      <c r="G3" s="257"/>
    </row>
    <row r="4" spans="1:7" x14ac:dyDescent="0.25">
      <c r="A4" s="166">
        <v>707244</v>
      </c>
      <c r="B4" s="261" t="s">
        <v>730</v>
      </c>
      <c r="C4" s="260">
        <v>1.7350359399999999</v>
      </c>
      <c r="D4" s="258" t="s">
        <v>731</v>
      </c>
      <c r="E4" s="264">
        <v>4010118707247</v>
      </c>
      <c r="F4" s="258"/>
      <c r="G4" s="258"/>
    </row>
    <row r="5" spans="1:7" x14ac:dyDescent="0.25">
      <c r="A5" s="166">
        <v>707252</v>
      </c>
      <c r="B5" s="261" t="s">
        <v>584</v>
      </c>
      <c r="C5" s="260">
        <v>1.3205673799999997</v>
      </c>
      <c r="D5" s="258" t="s">
        <v>731</v>
      </c>
      <c r="E5" s="264">
        <v>4010118707254</v>
      </c>
      <c r="F5" s="258"/>
      <c r="G5" s="258"/>
    </row>
    <row r="6" spans="1:7" x14ac:dyDescent="0.25">
      <c r="A6" s="166">
        <v>707260</v>
      </c>
      <c r="B6" s="261" t="s">
        <v>732</v>
      </c>
      <c r="C6" s="260">
        <v>1.2897026999999999</v>
      </c>
      <c r="D6" s="258" t="s">
        <v>731</v>
      </c>
      <c r="E6" s="264">
        <v>4010118707261</v>
      </c>
      <c r="F6" s="258"/>
      <c r="G6" s="258"/>
    </row>
    <row r="7" spans="1:7" x14ac:dyDescent="0.25">
      <c r="A7" s="166">
        <v>707279</v>
      </c>
      <c r="B7" s="261" t="s">
        <v>586</v>
      </c>
      <c r="C7" s="260">
        <v>1.10451462</v>
      </c>
      <c r="D7" s="258" t="s">
        <v>731</v>
      </c>
      <c r="E7" s="264">
        <v>4010118707278</v>
      </c>
      <c r="F7" s="258"/>
      <c r="G7" s="258"/>
    </row>
    <row r="8" spans="1:7" x14ac:dyDescent="0.25">
      <c r="A8" s="166">
        <v>707295</v>
      </c>
      <c r="B8" s="261" t="s">
        <v>587</v>
      </c>
      <c r="C8" s="260">
        <v>1.3227719999999998</v>
      </c>
      <c r="D8" s="258" t="s">
        <v>731</v>
      </c>
      <c r="E8" s="264">
        <v>4010118707292</v>
      </c>
      <c r="F8" s="258"/>
      <c r="G8" s="258"/>
    </row>
    <row r="9" spans="1:7" x14ac:dyDescent="0.25">
      <c r="A9" s="166">
        <v>707287</v>
      </c>
      <c r="B9" s="261" t="s">
        <v>733</v>
      </c>
      <c r="C9" s="260">
        <v>1.3051350399999999</v>
      </c>
      <c r="D9" s="258" t="s">
        <v>731</v>
      </c>
      <c r="E9" s="264">
        <v>4010118707285</v>
      </c>
      <c r="F9" s="258"/>
      <c r="G9" s="258"/>
    </row>
    <row r="10" spans="1:7" x14ac:dyDescent="0.25">
      <c r="A10" s="166">
        <v>707317</v>
      </c>
      <c r="B10" s="261" t="s">
        <v>589</v>
      </c>
      <c r="C10" s="260">
        <v>1.4726861599999999</v>
      </c>
      <c r="D10" s="258" t="s">
        <v>734</v>
      </c>
      <c r="E10" s="264">
        <v>4010118707315</v>
      </c>
      <c r="F10" s="258"/>
      <c r="G10" s="258"/>
    </row>
    <row r="11" spans="1:7" x14ac:dyDescent="0.25">
      <c r="A11" s="166">
        <v>707325</v>
      </c>
      <c r="B11" s="261" t="s">
        <v>590</v>
      </c>
      <c r="C11" s="260">
        <v>1.3073396599999998</v>
      </c>
      <c r="D11" s="258" t="s">
        <v>734</v>
      </c>
      <c r="E11" s="264">
        <v>4010118707322</v>
      </c>
      <c r="F11" s="258"/>
      <c r="G11" s="258"/>
    </row>
    <row r="12" spans="1:7" x14ac:dyDescent="0.25">
      <c r="A12" s="166">
        <v>706477</v>
      </c>
      <c r="B12" s="261" t="s">
        <v>735</v>
      </c>
      <c r="C12" s="260">
        <v>0.25132667999999997</v>
      </c>
      <c r="D12" s="258" t="s">
        <v>734</v>
      </c>
      <c r="E12" s="264">
        <v>4010118706479</v>
      </c>
      <c r="F12" s="258"/>
      <c r="G12" s="258"/>
    </row>
    <row r="13" spans="1:7" x14ac:dyDescent="0.25">
      <c r="A13" s="166">
        <v>708313</v>
      </c>
      <c r="B13" s="261" t="s">
        <v>736</v>
      </c>
      <c r="C13" s="260">
        <v>0.98105589999999998</v>
      </c>
      <c r="D13" s="258" t="s">
        <v>737</v>
      </c>
      <c r="E13" s="264">
        <v>4010118708312</v>
      </c>
      <c r="F13" s="258"/>
      <c r="G13" s="258"/>
    </row>
    <row r="14" spans="1:7" x14ac:dyDescent="0.25">
      <c r="A14" s="166">
        <v>708321</v>
      </c>
      <c r="B14" s="261" t="s">
        <v>738</v>
      </c>
      <c r="C14" s="260">
        <v>0.98105589999999998</v>
      </c>
      <c r="D14" s="258" t="s">
        <v>737</v>
      </c>
      <c r="E14" s="264">
        <v>4010118708329</v>
      </c>
      <c r="F14" s="258"/>
      <c r="G14" s="258"/>
    </row>
    <row r="15" spans="1:7" x14ac:dyDescent="0.25">
      <c r="A15" s="166">
        <v>705888</v>
      </c>
      <c r="B15" s="261" t="s">
        <v>739</v>
      </c>
      <c r="C15" s="260">
        <v>0.29321446000000001</v>
      </c>
      <c r="D15" s="258" t="s">
        <v>740</v>
      </c>
      <c r="E15" s="264">
        <v>4010118705885</v>
      </c>
      <c r="F15" s="258"/>
      <c r="G15" s="258"/>
    </row>
    <row r="16" spans="1:7" x14ac:dyDescent="0.25">
      <c r="A16" s="166">
        <v>705853</v>
      </c>
      <c r="B16" s="261" t="s">
        <v>741</v>
      </c>
      <c r="C16" s="260">
        <v>0.29321446000000001</v>
      </c>
      <c r="D16" s="258" t="s">
        <v>740</v>
      </c>
      <c r="E16" s="264">
        <v>4010118705854</v>
      </c>
      <c r="F16" s="258"/>
      <c r="G16" s="258"/>
    </row>
    <row r="17" spans="1:7" x14ac:dyDescent="0.25">
      <c r="A17" s="166">
        <v>708364</v>
      </c>
      <c r="B17" s="261" t="s">
        <v>742</v>
      </c>
      <c r="C17" s="260">
        <v>1.0163298199999999</v>
      </c>
      <c r="D17" s="258" t="s">
        <v>737</v>
      </c>
      <c r="E17" s="264">
        <v>4010118708367</v>
      </c>
      <c r="F17" s="258"/>
      <c r="G17" s="258"/>
    </row>
    <row r="18" spans="1:7" x14ac:dyDescent="0.25">
      <c r="A18" s="166">
        <v>708372</v>
      </c>
      <c r="B18" s="261" t="s">
        <v>743</v>
      </c>
      <c r="C18" s="260">
        <v>1.0163298199999999</v>
      </c>
      <c r="D18" s="258" t="s">
        <v>737</v>
      </c>
      <c r="E18" s="264">
        <v>4010118708374</v>
      </c>
      <c r="F18" s="258"/>
      <c r="G18" s="258"/>
    </row>
    <row r="19" spans="1:7" x14ac:dyDescent="0.25">
      <c r="A19" s="166">
        <v>706221</v>
      </c>
      <c r="B19" s="261" t="s">
        <v>744</v>
      </c>
      <c r="C19" s="260">
        <v>0.48942563999999994</v>
      </c>
      <c r="D19" s="258" t="s">
        <v>731</v>
      </c>
      <c r="E19" s="264">
        <v>4010118706226</v>
      </c>
      <c r="F19" s="258"/>
      <c r="G19" s="258"/>
    </row>
    <row r="20" spans="1:7" x14ac:dyDescent="0.25">
      <c r="A20" s="166">
        <v>705926</v>
      </c>
      <c r="B20" s="261" t="s">
        <v>745</v>
      </c>
      <c r="C20" s="260">
        <v>0.48942563999999994</v>
      </c>
      <c r="D20" s="258" t="s">
        <v>731</v>
      </c>
      <c r="E20" s="264">
        <v>4010118705922</v>
      </c>
      <c r="F20" s="258"/>
      <c r="G20" s="258"/>
    </row>
    <row r="21" spans="1:7" x14ac:dyDescent="0.25">
      <c r="A21" s="166">
        <v>729744</v>
      </c>
      <c r="B21" s="261" t="s">
        <v>221</v>
      </c>
      <c r="C21" s="260">
        <v>0.57320119999999997</v>
      </c>
      <c r="D21" s="258" t="s">
        <v>746</v>
      </c>
      <c r="E21" s="264">
        <v>4010118729744</v>
      </c>
      <c r="F21" s="258"/>
      <c r="G21" s="258"/>
    </row>
    <row r="22" spans="1:7" x14ac:dyDescent="0.25">
      <c r="A22" s="166">
        <v>729752</v>
      </c>
      <c r="B22" s="261" t="s">
        <v>222</v>
      </c>
      <c r="C22" s="260">
        <v>0.82232325999999989</v>
      </c>
      <c r="D22" s="258" t="s">
        <v>746</v>
      </c>
      <c r="E22" s="264">
        <v>4010118729751</v>
      </c>
      <c r="F22" s="258"/>
      <c r="G22" s="258"/>
    </row>
    <row r="23" spans="1:7" x14ac:dyDescent="0.25">
      <c r="A23" s="263">
        <v>722383</v>
      </c>
      <c r="B23" s="261" t="s">
        <v>124</v>
      </c>
      <c r="C23" s="260">
        <v>0.74516156</v>
      </c>
      <c r="D23" s="258" t="s">
        <v>747</v>
      </c>
      <c r="E23" s="264">
        <v>4010118722387</v>
      </c>
      <c r="F23" s="258"/>
      <c r="G23" s="258"/>
    </row>
    <row r="24" spans="1:7" x14ac:dyDescent="0.25">
      <c r="A24" s="263">
        <v>722405</v>
      </c>
      <c r="B24" s="261" t="s">
        <v>748</v>
      </c>
      <c r="C24" s="260">
        <v>0.90168957999999988</v>
      </c>
      <c r="D24" s="258" t="s">
        <v>749</v>
      </c>
      <c r="E24" s="264">
        <v>4010118722400</v>
      </c>
      <c r="F24" s="258"/>
      <c r="G24" s="258"/>
    </row>
    <row r="25" spans="1:7" x14ac:dyDescent="0.25">
      <c r="A25" s="263">
        <v>724246</v>
      </c>
      <c r="B25" s="261" t="s">
        <v>91</v>
      </c>
      <c r="C25" s="260">
        <v>0.92814501999999988</v>
      </c>
      <c r="D25" s="258" t="s">
        <v>749</v>
      </c>
      <c r="E25" s="264">
        <v>4010118724244</v>
      </c>
      <c r="F25" s="258"/>
      <c r="G25" s="258"/>
    </row>
    <row r="26" spans="1:7" x14ac:dyDescent="0.25">
      <c r="A26" s="263">
        <v>729787</v>
      </c>
      <c r="B26" s="261" t="s">
        <v>458</v>
      </c>
      <c r="C26" s="260">
        <v>0.83996021999999992</v>
      </c>
      <c r="D26" s="258" t="s">
        <v>750</v>
      </c>
      <c r="E26" s="264">
        <v>4010118729782</v>
      </c>
      <c r="F26" s="258"/>
      <c r="G26" s="258"/>
    </row>
    <row r="27" spans="1:7" x14ac:dyDescent="0.25">
      <c r="A27" s="263">
        <v>722456</v>
      </c>
      <c r="B27" s="261" t="s">
        <v>126</v>
      </c>
      <c r="C27" s="260">
        <v>0.91050805999999984</v>
      </c>
      <c r="D27" s="258" t="s">
        <v>749</v>
      </c>
      <c r="E27" s="264">
        <v>4010118722455</v>
      </c>
      <c r="F27" s="258"/>
      <c r="G27" s="258"/>
    </row>
    <row r="28" spans="1:7" x14ac:dyDescent="0.25">
      <c r="A28" s="263">
        <v>729809</v>
      </c>
      <c r="B28" s="261" t="s">
        <v>451</v>
      </c>
      <c r="C28" s="260">
        <v>0</v>
      </c>
      <c r="D28" s="258" t="s">
        <v>751</v>
      </c>
      <c r="E28" s="264">
        <v>4010118729805</v>
      </c>
      <c r="F28" s="258"/>
      <c r="G28" s="258"/>
    </row>
    <row r="29" spans="1:7" x14ac:dyDescent="0.25">
      <c r="A29" s="263">
        <v>729795</v>
      </c>
      <c r="B29" s="261" t="s">
        <v>457</v>
      </c>
      <c r="C29" s="260">
        <v>0.98546513999999996</v>
      </c>
      <c r="D29" s="258" t="s">
        <v>751</v>
      </c>
      <c r="E29" s="264">
        <v>4010118729799</v>
      </c>
      <c r="F29" s="258"/>
      <c r="G29" s="258"/>
    </row>
    <row r="30" spans="1:7" x14ac:dyDescent="0.25">
      <c r="A30" s="263">
        <v>489395</v>
      </c>
      <c r="B30" s="261" t="s">
        <v>127</v>
      </c>
      <c r="C30" s="260">
        <v>0.43210551999999997</v>
      </c>
      <c r="D30" s="258" t="s">
        <v>752</v>
      </c>
      <c r="E30" s="264">
        <v>4010118489396</v>
      </c>
      <c r="F30" s="258"/>
      <c r="G30" s="258"/>
    </row>
    <row r="31" spans="1:7" x14ac:dyDescent="0.25">
      <c r="A31" s="263">
        <v>489387</v>
      </c>
      <c r="B31" s="261" t="s">
        <v>64</v>
      </c>
      <c r="C31" s="260">
        <v>0.43210551999999997</v>
      </c>
      <c r="D31" s="258" t="s">
        <v>753</v>
      </c>
      <c r="E31" s="264">
        <v>4010118489389</v>
      </c>
      <c r="F31" s="258"/>
      <c r="G31" s="258"/>
    </row>
    <row r="32" spans="1:7" x14ac:dyDescent="0.25">
      <c r="A32" s="263">
        <v>489409</v>
      </c>
      <c r="B32" s="261" t="s">
        <v>128</v>
      </c>
      <c r="C32" s="260">
        <v>0.42769627999999998</v>
      </c>
      <c r="D32" s="258" t="s">
        <v>754</v>
      </c>
      <c r="E32" s="264">
        <v>4010118489402</v>
      </c>
      <c r="F32" s="258"/>
      <c r="G32" s="258"/>
    </row>
    <row r="33" spans="1:7" x14ac:dyDescent="0.25">
      <c r="A33" s="263">
        <v>489425</v>
      </c>
      <c r="B33" s="261" t="s">
        <v>65</v>
      </c>
      <c r="C33" s="260">
        <v>0.42990089999999997</v>
      </c>
      <c r="D33" s="258" t="s">
        <v>754</v>
      </c>
      <c r="E33" s="264">
        <v>4010118489426</v>
      </c>
      <c r="F33" s="258"/>
      <c r="G33" s="258"/>
    </row>
    <row r="34" spans="1:7" x14ac:dyDescent="0.25">
      <c r="A34" s="263">
        <v>489417</v>
      </c>
      <c r="B34" s="261" t="s">
        <v>67</v>
      </c>
      <c r="C34" s="260">
        <v>0.42990089999999997</v>
      </c>
      <c r="D34" s="258" t="s">
        <v>755</v>
      </c>
      <c r="E34" s="264">
        <v>4010118489419</v>
      </c>
      <c r="F34" s="258"/>
      <c r="G34" s="258"/>
    </row>
    <row r="35" spans="1:7" x14ac:dyDescent="0.25">
      <c r="A35" s="263">
        <v>489433</v>
      </c>
      <c r="B35" s="261" t="s">
        <v>66</v>
      </c>
      <c r="C35" s="260">
        <v>0.42769627999999998</v>
      </c>
      <c r="D35" s="258" t="s">
        <v>752</v>
      </c>
      <c r="E35" s="264">
        <v>4010118489433</v>
      </c>
      <c r="F35" s="258"/>
      <c r="G35" s="258"/>
    </row>
    <row r="36" spans="1:7" x14ac:dyDescent="0.25">
      <c r="A36" s="263">
        <v>489360</v>
      </c>
      <c r="B36" s="261" t="s">
        <v>68</v>
      </c>
      <c r="C36" s="260">
        <v>0.42990089999999997</v>
      </c>
      <c r="D36" s="258" t="s">
        <v>753</v>
      </c>
      <c r="E36" s="264">
        <v>4010118489365</v>
      </c>
      <c r="F36" s="258"/>
      <c r="G36" s="258"/>
    </row>
    <row r="37" spans="1:7" x14ac:dyDescent="0.25">
      <c r="A37" s="263">
        <v>489352</v>
      </c>
      <c r="B37" s="261" t="s">
        <v>70</v>
      </c>
      <c r="C37" s="260">
        <v>0.43431013999999996</v>
      </c>
      <c r="D37" s="258" t="s">
        <v>756</v>
      </c>
      <c r="E37" s="264">
        <v>4010118489358</v>
      </c>
      <c r="F37" s="258"/>
      <c r="G37" s="258"/>
    </row>
    <row r="38" spans="1:7" x14ac:dyDescent="0.25">
      <c r="A38" s="263">
        <v>489379</v>
      </c>
      <c r="B38" s="261" t="s">
        <v>69</v>
      </c>
      <c r="C38" s="260">
        <v>0.42769627999999998</v>
      </c>
      <c r="D38" s="258" t="s">
        <v>757</v>
      </c>
      <c r="E38" s="264">
        <v>4010118489372</v>
      </c>
      <c r="F38" s="258"/>
      <c r="G38" s="258"/>
    </row>
    <row r="39" spans="1:7" x14ac:dyDescent="0.25">
      <c r="A39" s="263">
        <v>723789</v>
      </c>
      <c r="B39" s="261" t="s">
        <v>155</v>
      </c>
      <c r="C39" s="260">
        <v>0.68343219999999993</v>
      </c>
      <c r="D39" s="258" t="s">
        <v>753</v>
      </c>
      <c r="E39" s="264">
        <v>4010118723780</v>
      </c>
      <c r="F39" s="258"/>
      <c r="G39" s="258"/>
    </row>
    <row r="40" spans="1:7" x14ac:dyDescent="0.25">
      <c r="A40" s="263">
        <v>729507</v>
      </c>
      <c r="B40" s="261" t="s">
        <v>157</v>
      </c>
      <c r="C40" s="260">
        <v>0.74516156</v>
      </c>
      <c r="D40" s="258" t="s">
        <v>753</v>
      </c>
      <c r="E40" s="264">
        <v>4010118729508</v>
      </c>
      <c r="F40" s="258"/>
      <c r="G40" s="258"/>
    </row>
    <row r="41" spans="1:7" x14ac:dyDescent="0.25">
      <c r="A41" s="263">
        <v>723797</v>
      </c>
      <c r="B41" s="261" t="s">
        <v>156</v>
      </c>
      <c r="C41" s="260">
        <v>0.68343219999999993</v>
      </c>
      <c r="D41" s="258" t="s">
        <v>753</v>
      </c>
      <c r="E41" s="264">
        <v>4010118723797</v>
      </c>
      <c r="F41" s="258"/>
      <c r="G41" s="258"/>
    </row>
    <row r="42" spans="1:7" x14ac:dyDescent="0.25">
      <c r="A42" s="263">
        <v>723800</v>
      </c>
      <c r="B42" s="261" t="s">
        <v>158</v>
      </c>
      <c r="C42" s="260">
        <v>0.67461371999999997</v>
      </c>
      <c r="D42" s="258" t="s">
        <v>758</v>
      </c>
      <c r="E42" s="264">
        <v>4010118723803</v>
      </c>
      <c r="F42" s="258"/>
      <c r="G42" s="258"/>
    </row>
    <row r="43" spans="1:7" x14ac:dyDescent="0.25">
      <c r="A43" s="263">
        <v>729515</v>
      </c>
      <c r="B43" s="261" t="s">
        <v>160</v>
      </c>
      <c r="C43" s="260">
        <v>0.68</v>
      </c>
      <c r="D43" s="258" t="s">
        <v>753</v>
      </c>
      <c r="E43" s="264">
        <v>4010118729515</v>
      </c>
      <c r="F43" s="258"/>
      <c r="G43" s="258"/>
    </row>
    <row r="44" spans="1:7" x14ac:dyDescent="0.25">
      <c r="A44" s="263">
        <v>723819</v>
      </c>
      <c r="B44" s="261" t="s">
        <v>159</v>
      </c>
      <c r="C44" s="260">
        <v>0.68343219999999993</v>
      </c>
      <c r="D44" s="258" t="s">
        <v>753</v>
      </c>
      <c r="E44" s="264">
        <v>4010118723810</v>
      </c>
      <c r="F44" s="258"/>
      <c r="G44" s="258"/>
    </row>
    <row r="45" spans="1:7" x14ac:dyDescent="0.25">
      <c r="A45" s="263">
        <v>729442</v>
      </c>
      <c r="B45" s="261" t="s">
        <v>254</v>
      </c>
      <c r="C45" s="260">
        <v>0.78704933999999993</v>
      </c>
      <c r="D45" s="258" t="s">
        <v>753</v>
      </c>
      <c r="E45" s="264">
        <v>4010118729447</v>
      </c>
      <c r="F45" s="258"/>
      <c r="G45" s="258"/>
    </row>
    <row r="46" spans="1:7" x14ac:dyDescent="0.25">
      <c r="A46" s="263">
        <v>729450</v>
      </c>
      <c r="B46" s="261" t="s">
        <v>255</v>
      </c>
      <c r="C46" s="260">
        <v>0.78704933999999993</v>
      </c>
      <c r="D46" s="258" t="s">
        <v>759</v>
      </c>
      <c r="E46" s="264">
        <v>4010118729454</v>
      </c>
      <c r="F46" s="258"/>
      <c r="G46" s="258"/>
    </row>
    <row r="47" spans="1:7" x14ac:dyDescent="0.25">
      <c r="A47" s="166">
        <v>729469</v>
      </c>
      <c r="B47" s="261" t="s">
        <v>559</v>
      </c>
      <c r="C47" s="260">
        <v>0.34</v>
      </c>
      <c r="D47" s="258" t="s">
        <v>955</v>
      </c>
      <c r="E47" s="264">
        <v>4010118729461</v>
      </c>
      <c r="F47" s="258"/>
      <c r="G47" s="258"/>
    </row>
    <row r="48" spans="1:7" x14ac:dyDescent="0.25">
      <c r="A48" s="263">
        <v>453862</v>
      </c>
      <c r="B48" s="261" t="s">
        <v>760</v>
      </c>
      <c r="C48" s="260">
        <v>3.1305603999999994</v>
      </c>
      <c r="D48" s="258" t="s">
        <v>761</v>
      </c>
      <c r="E48" s="264">
        <v>4010118453861</v>
      </c>
      <c r="F48" s="258"/>
      <c r="G48" s="258"/>
    </row>
    <row r="49" spans="1:7" x14ac:dyDescent="0.25">
      <c r="A49" s="263">
        <v>729388</v>
      </c>
      <c r="B49" s="261" t="s">
        <v>307</v>
      </c>
      <c r="C49" s="260">
        <v>0.85980179999999995</v>
      </c>
      <c r="D49" s="258" t="s">
        <v>762</v>
      </c>
      <c r="E49" s="264">
        <v>4010118729386</v>
      </c>
      <c r="F49" s="258"/>
      <c r="G49" s="258"/>
    </row>
    <row r="50" spans="1:7" x14ac:dyDescent="0.25">
      <c r="A50" s="263">
        <v>729701</v>
      </c>
      <c r="B50" s="261" t="s">
        <v>225</v>
      </c>
      <c r="C50" s="260">
        <v>0.85980179999999995</v>
      </c>
      <c r="D50" s="258" t="s">
        <v>762</v>
      </c>
      <c r="E50" s="264">
        <v>4010118729706</v>
      </c>
      <c r="F50" s="258"/>
      <c r="G50" s="258"/>
    </row>
    <row r="51" spans="1:7" x14ac:dyDescent="0.25">
      <c r="A51" s="263">
        <v>729825</v>
      </c>
      <c r="B51" s="261" t="s">
        <v>300</v>
      </c>
      <c r="C51" s="260">
        <v>0.92594039999999989</v>
      </c>
      <c r="D51" s="258" t="s">
        <v>763</v>
      </c>
      <c r="E51" s="264">
        <v>4010118729829</v>
      </c>
      <c r="F51" s="258"/>
      <c r="G51" s="258"/>
    </row>
    <row r="52" spans="1:7" x14ac:dyDescent="0.25">
      <c r="A52" s="263">
        <v>729396</v>
      </c>
      <c r="B52" s="261" t="s">
        <v>256</v>
      </c>
      <c r="C52" s="260">
        <v>0</v>
      </c>
      <c r="D52" s="258" t="s">
        <v>762</v>
      </c>
      <c r="E52" s="264">
        <v>4010118729393</v>
      </c>
      <c r="F52" s="258"/>
      <c r="G52" s="258"/>
    </row>
    <row r="53" spans="1:7" x14ac:dyDescent="0.25">
      <c r="A53" s="166">
        <v>489255</v>
      </c>
      <c r="B53" s="261" t="s">
        <v>71</v>
      </c>
      <c r="C53" s="260">
        <v>0.5</v>
      </c>
      <c r="D53" s="258" t="s">
        <v>871</v>
      </c>
      <c r="E53" s="268" t="str">
        <f>"4010118489259"</f>
        <v>4010118489259</v>
      </c>
      <c r="F53" s="258"/>
      <c r="G53" s="258"/>
    </row>
    <row r="54" spans="1:7" x14ac:dyDescent="0.25">
      <c r="A54" s="166">
        <v>489271</v>
      </c>
      <c r="B54" s="261" t="s">
        <v>72</v>
      </c>
      <c r="C54" s="260">
        <v>0.6</v>
      </c>
      <c r="D54" s="258" t="s">
        <v>996</v>
      </c>
      <c r="E54" s="268" t="str">
        <f>"4010118489273"</f>
        <v>4010118489273</v>
      </c>
      <c r="F54" s="258"/>
      <c r="G54" s="258"/>
    </row>
    <row r="55" spans="1:7" x14ac:dyDescent="0.25">
      <c r="A55" s="263">
        <v>725145</v>
      </c>
      <c r="B55" s="261" t="s">
        <v>73</v>
      </c>
      <c r="C55" s="260">
        <v>1.5123693199999999</v>
      </c>
      <c r="D55" s="258" t="s">
        <v>764</v>
      </c>
      <c r="E55" s="264">
        <v>4010118725142</v>
      </c>
      <c r="F55" s="258"/>
      <c r="G55" s="258"/>
    </row>
    <row r="56" spans="1:7" x14ac:dyDescent="0.25">
      <c r="A56" s="263">
        <v>725080</v>
      </c>
      <c r="B56" s="261" t="s">
        <v>74</v>
      </c>
      <c r="C56" s="260">
        <v>1.5366201399999997</v>
      </c>
      <c r="D56" s="258" t="s">
        <v>764</v>
      </c>
      <c r="E56" s="264">
        <v>4010118725081</v>
      </c>
      <c r="F56" s="258"/>
      <c r="G56" s="258"/>
    </row>
    <row r="57" spans="1:7" x14ac:dyDescent="0.25">
      <c r="A57" s="166">
        <v>710520</v>
      </c>
      <c r="B57" s="261" t="s">
        <v>452</v>
      </c>
      <c r="C57" s="260">
        <v>1.51</v>
      </c>
      <c r="D57" s="258" t="s">
        <v>764</v>
      </c>
      <c r="E57" s="268" t="str">
        <f>"4010118710520"</f>
        <v>4010118710520</v>
      </c>
      <c r="F57" s="258"/>
      <c r="G57" s="258"/>
    </row>
    <row r="58" spans="1:7" x14ac:dyDescent="0.25">
      <c r="A58" s="263">
        <v>725099</v>
      </c>
      <c r="B58" s="261" t="s">
        <v>75</v>
      </c>
      <c r="C58" s="260">
        <v>1.4660723</v>
      </c>
      <c r="D58" s="258" t="s">
        <v>764</v>
      </c>
      <c r="E58" s="264">
        <v>4010118725098</v>
      </c>
      <c r="F58" s="258"/>
      <c r="G58" s="258"/>
    </row>
    <row r="59" spans="1:7" x14ac:dyDescent="0.25">
      <c r="A59" s="263">
        <v>725218</v>
      </c>
      <c r="B59" s="261" t="s">
        <v>83</v>
      </c>
      <c r="C59" s="260">
        <v>0.12125409999999999</v>
      </c>
      <c r="D59" s="258" t="s">
        <v>765</v>
      </c>
      <c r="E59" s="264">
        <v>4010118725210</v>
      </c>
      <c r="F59" s="258"/>
      <c r="G59" s="258"/>
    </row>
    <row r="60" spans="1:7" x14ac:dyDescent="0.25">
      <c r="A60" s="263">
        <v>725242</v>
      </c>
      <c r="B60" s="261" t="s">
        <v>150</v>
      </c>
      <c r="C60" s="260">
        <v>3.1746527999999996</v>
      </c>
      <c r="D60" s="258" t="s">
        <v>766</v>
      </c>
      <c r="E60" s="264">
        <v>4010118725241</v>
      </c>
      <c r="F60" s="258"/>
      <c r="G60" s="258"/>
    </row>
    <row r="61" spans="1:7" x14ac:dyDescent="0.25">
      <c r="A61" s="263">
        <v>725188</v>
      </c>
      <c r="B61" s="261" t="s">
        <v>151</v>
      </c>
      <c r="C61" s="260">
        <v>3.1746527999999996</v>
      </c>
      <c r="D61" s="258" t="s">
        <v>766</v>
      </c>
      <c r="E61" s="264">
        <v>4010118725180</v>
      </c>
      <c r="F61" s="258"/>
      <c r="G61" s="258"/>
    </row>
    <row r="62" spans="1:7" x14ac:dyDescent="0.25">
      <c r="A62" s="263">
        <v>729582</v>
      </c>
      <c r="B62" s="261" t="s">
        <v>767</v>
      </c>
      <c r="C62" s="260">
        <v>0.3086468</v>
      </c>
      <c r="D62" s="258" t="s">
        <v>768</v>
      </c>
      <c r="E62" s="264">
        <v>4010118729584</v>
      </c>
      <c r="F62" s="258"/>
      <c r="G62" s="258"/>
    </row>
    <row r="63" spans="1:7" x14ac:dyDescent="0.25">
      <c r="A63" s="263">
        <v>729760</v>
      </c>
      <c r="B63" s="261" t="s">
        <v>769</v>
      </c>
      <c r="C63" s="260">
        <v>0.3086468</v>
      </c>
      <c r="D63" s="258" t="s">
        <v>768</v>
      </c>
      <c r="E63" s="264">
        <v>4010118729768</v>
      </c>
      <c r="F63" s="258"/>
      <c r="G63" s="258"/>
    </row>
    <row r="64" spans="1:7" x14ac:dyDescent="0.25">
      <c r="A64" s="263">
        <v>729434</v>
      </c>
      <c r="B64" s="261" t="s">
        <v>770</v>
      </c>
      <c r="C64" s="260">
        <v>0.3086468</v>
      </c>
      <c r="D64" s="258" t="s">
        <v>768</v>
      </c>
      <c r="E64" s="264">
        <v>4010118729430</v>
      </c>
      <c r="F64" s="258"/>
      <c r="G64" s="258"/>
    </row>
    <row r="65" spans="1:7" x14ac:dyDescent="0.25">
      <c r="A65" s="263">
        <v>729779</v>
      </c>
      <c r="B65" s="261" t="s">
        <v>771</v>
      </c>
      <c r="C65" s="260">
        <v>0.3086468</v>
      </c>
      <c r="D65" s="258" t="s">
        <v>768</v>
      </c>
      <c r="E65" s="264">
        <v>4010118729775</v>
      </c>
      <c r="F65" s="258"/>
      <c r="G65" s="258"/>
    </row>
    <row r="66" spans="1:7" x14ac:dyDescent="0.25">
      <c r="A66" s="263">
        <v>454559</v>
      </c>
      <c r="B66" s="261" t="s">
        <v>772</v>
      </c>
      <c r="C66" s="260">
        <v>0.11243561999999999</v>
      </c>
      <c r="D66" s="258" t="s">
        <v>773</v>
      </c>
      <c r="E66" s="264">
        <v>4010118454554</v>
      </c>
      <c r="F66" s="258"/>
      <c r="G66" s="258"/>
    </row>
    <row r="67" spans="1:7" x14ac:dyDescent="0.25">
      <c r="A67" s="263">
        <v>721832</v>
      </c>
      <c r="B67" s="261" t="s">
        <v>774</v>
      </c>
      <c r="C67" s="260">
        <v>0.43431013999999996</v>
      </c>
      <c r="D67" s="258" t="s">
        <v>775</v>
      </c>
      <c r="E67" s="264">
        <v>4010118721830</v>
      </c>
      <c r="F67" s="258"/>
      <c r="G67" s="258"/>
    </row>
    <row r="68" spans="1:7" x14ac:dyDescent="0.25">
      <c r="A68" s="263">
        <v>273309</v>
      </c>
      <c r="B68" s="261" t="s">
        <v>15</v>
      </c>
      <c r="C68" s="260">
        <v>2.9762369999999998</v>
      </c>
      <c r="D68" s="258" t="s">
        <v>776</v>
      </c>
      <c r="E68" s="264">
        <v>4010118273308</v>
      </c>
      <c r="F68" s="258"/>
      <c r="G68" s="258"/>
    </row>
    <row r="69" spans="1:7" x14ac:dyDescent="0.25">
      <c r="A69" s="263">
        <v>722766</v>
      </c>
      <c r="B69" s="261" t="s">
        <v>152</v>
      </c>
      <c r="C69" s="260">
        <v>7.4957079999999995E-2</v>
      </c>
      <c r="D69" s="258" t="s">
        <v>777</v>
      </c>
      <c r="E69" s="264">
        <v>4010118722769</v>
      </c>
      <c r="F69" s="258"/>
      <c r="G69" s="258"/>
    </row>
    <row r="70" spans="1:7" x14ac:dyDescent="0.25">
      <c r="A70" s="263">
        <v>722782</v>
      </c>
      <c r="B70" s="261" t="s">
        <v>154</v>
      </c>
      <c r="C70" s="260">
        <v>7.4957079999999995E-2</v>
      </c>
      <c r="D70" s="258" t="s">
        <v>777</v>
      </c>
      <c r="E70" s="264">
        <v>4010118722783</v>
      </c>
      <c r="F70" s="258"/>
      <c r="G70" s="258"/>
    </row>
    <row r="71" spans="1:7" x14ac:dyDescent="0.25">
      <c r="A71" s="263">
        <v>716766</v>
      </c>
      <c r="B71" s="261" t="s">
        <v>778</v>
      </c>
      <c r="C71" s="260">
        <v>8.4944008599999989</v>
      </c>
      <c r="D71" s="258" t="s">
        <v>779</v>
      </c>
      <c r="E71" s="264">
        <v>4010118716768</v>
      </c>
      <c r="F71" s="258"/>
      <c r="G71" s="258"/>
    </row>
    <row r="72" spans="1:7" x14ac:dyDescent="0.25">
      <c r="A72" s="263">
        <v>716014</v>
      </c>
      <c r="B72" s="261" t="s">
        <v>780</v>
      </c>
      <c r="C72" s="260">
        <v>6.3559194599999991</v>
      </c>
      <c r="D72" s="258" t="s">
        <v>781</v>
      </c>
      <c r="E72" s="264">
        <v>4010118716010</v>
      </c>
      <c r="F72" s="258"/>
      <c r="G72" s="258"/>
    </row>
    <row r="73" spans="1:7" x14ac:dyDescent="0.25">
      <c r="A73" s="263">
        <v>718300</v>
      </c>
      <c r="B73" s="261" t="s">
        <v>782</v>
      </c>
      <c r="C73" s="260">
        <v>0</v>
      </c>
      <c r="D73" s="258" t="s">
        <v>783</v>
      </c>
      <c r="E73" s="264">
        <v>4010118718304</v>
      </c>
      <c r="F73" s="258"/>
      <c r="G73" s="258"/>
    </row>
    <row r="74" spans="1:7" x14ac:dyDescent="0.25">
      <c r="A74" s="263">
        <v>474177</v>
      </c>
      <c r="B74" s="261" t="s">
        <v>784</v>
      </c>
      <c r="C74" s="260">
        <v>1.3337950999999999</v>
      </c>
      <c r="D74" s="258" t="s">
        <v>785</v>
      </c>
      <c r="E74" s="264">
        <v>4010118474170</v>
      </c>
      <c r="F74" s="258"/>
      <c r="G74" s="258"/>
    </row>
    <row r="75" spans="1:7" x14ac:dyDescent="0.25">
      <c r="A75" s="263">
        <v>421464</v>
      </c>
      <c r="B75" s="261" t="s">
        <v>786</v>
      </c>
      <c r="C75" s="260">
        <v>1.3337950999999999</v>
      </c>
      <c r="D75" s="258" t="s">
        <v>785</v>
      </c>
      <c r="E75" s="264">
        <v>4010118421464</v>
      </c>
      <c r="F75" s="258"/>
      <c r="G75" s="258"/>
    </row>
    <row r="76" spans="1:7" x14ac:dyDescent="0.25">
      <c r="A76" s="263">
        <v>442844</v>
      </c>
      <c r="B76" s="261" t="s">
        <v>787</v>
      </c>
      <c r="C76" s="260">
        <v>1.3404089599999998</v>
      </c>
      <c r="D76" s="258" t="s">
        <v>788</v>
      </c>
      <c r="E76" s="264">
        <v>4010118442841</v>
      </c>
      <c r="F76" s="258"/>
      <c r="G76" s="258"/>
    </row>
    <row r="77" spans="1:7" x14ac:dyDescent="0.25">
      <c r="A77" s="263">
        <v>443530</v>
      </c>
      <c r="B77" s="261" t="s">
        <v>789</v>
      </c>
      <c r="C77" s="260">
        <v>1.3404089599999998</v>
      </c>
      <c r="D77" s="258" t="s">
        <v>788</v>
      </c>
      <c r="E77" s="264">
        <v>4010118443534</v>
      </c>
      <c r="F77" s="258"/>
      <c r="G77" s="258"/>
    </row>
    <row r="78" spans="1:7" x14ac:dyDescent="0.25">
      <c r="A78" s="263">
        <v>710717</v>
      </c>
      <c r="B78" s="261" t="s">
        <v>790</v>
      </c>
      <c r="C78" s="260">
        <v>2.8219135999999998</v>
      </c>
      <c r="D78" s="258" t="s">
        <v>791</v>
      </c>
      <c r="E78" s="264">
        <v>4010118710711</v>
      </c>
      <c r="F78" s="258"/>
      <c r="G78" s="258"/>
    </row>
    <row r="79" spans="1:7" x14ac:dyDescent="0.25">
      <c r="A79" s="263">
        <v>474746</v>
      </c>
      <c r="B79" s="261" t="s">
        <v>792</v>
      </c>
      <c r="C79" s="260">
        <v>1.4087521799999998</v>
      </c>
      <c r="D79" s="258" t="s">
        <v>793</v>
      </c>
      <c r="E79" s="264">
        <v>4010118474743</v>
      </c>
      <c r="F79" s="258"/>
      <c r="G79" s="258"/>
    </row>
    <row r="80" spans="1:7" x14ac:dyDescent="0.25">
      <c r="A80" s="263">
        <v>459046</v>
      </c>
      <c r="B80" s="261" t="s">
        <v>794</v>
      </c>
      <c r="C80" s="260">
        <v>1.4550491999999999</v>
      </c>
      <c r="D80" s="258" t="s">
        <v>793</v>
      </c>
      <c r="E80" s="264">
        <v>4010118459047</v>
      </c>
      <c r="F80" s="258"/>
      <c r="G80" s="258"/>
    </row>
    <row r="81" spans="1:7" x14ac:dyDescent="0.25">
      <c r="A81" s="263">
        <v>702072</v>
      </c>
      <c r="B81" s="261" t="s">
        <v>795</v>
      </c>
      <c r="C81" s="260">
        <v>1.1508116399999999</v>
      </c>
      <c r="D81" s="258" t="s">
        <v>796</v>
      </c>
      <c r="E81" s="264">
        <v>4010118702075</v>
      </c>
      <c r="F81" s="258"/>
      <c r="G81" s="258"/>
    </row>
    <row r="82" spans="1:7" x14ac:dyDescent="0.25">
      <c r="A82" s="263">
        <v>402958</v>
      </c>
      <c r="B82" s="261" t="s">
        <v>797</v>
      </c>
      <c r="C82" s="260">
        <v>1.0141252000000001</v>
      </c>
      <c r="D82" s="258" t="s">
        <v>785</v>
      </c>
      <c r="E82" s="264">
        <v>4010118402951</v>
      </c>
      <c r="F82" s="258"/>
      <c r="G82" s="258"/>
    </row>
    <row r="83" spans="1:7" x14ac:dyDescent="0.25">
      <c r="A83" s="263">
        <v>402966</v>
      </c>
      <c r="B83" s="261" t="s">
        <v>798</v>
      </c>
      <c r="C83" s="260">
        <v>0.90389419999999987</v>
      </c>
      <c r="D83" s="258" t="s">
        <v>785</v>
      </c>
      <c r="E83" s="264">
        <v>4010118402968</v>
      </c>
      <c r="F83" s="258"/>
      <c r="G83" s="258"/>
    </row>
    <row r="84" spans="1:7" x14ac:dyDescent="0.25">
      <c r="A84" s="263">
        <v>402974</v>
      </c>
      <c r="B84" s="261" t="s">
        <v>799</v>
      </c>
      <c r="C84" s="260">
        <v>1.0758545599999998</v>
      </c>
      <c r="D84" s="258" t="s">
        <v>785</v>
      </c>
      <c r="E84" s="264">
        <v>4010118402975</v>
      </c>
      <c r="F84" s="258"/>
      <c r="G84" s="258"/>
    </row>
    <row r="85" spans="1:7" x14ac:dyDescent="0.25">
      <c r="A85" s="263">
        <v>402982</v>
      </c>
      <c r="B85" s="261" t="s">
        <v>800</v>
      </c>
      <c r="C85" s="260">
        <v>1.0758545599999998</v>
      </c>
      <c r="D85" s="258" t="s">
        <v>785</v>
      </c>
      <c r="E85" s="264">
        <v>4010118402982</v>
      </c>
      <c r="F85" s="258"/>
      <c r="G85" s="258"/>
    </row>
    <row r="86" spans="1:7" x14ac:dyDescent="0.25">
      <c r="A86" s="263">
        <v>101907</v>
      </c>
      <c r="B86" s="261" t="s">
        <v>513</v>
      </c>
      <c r="C86" s="260">
        <v>0.16534649999999998</v>
      </c>
      <c r="D86" s="258" t="s">
        <v>801</v>
      </c>
      <c r="E86" s="264">
        <v>4010118101908</v>
      </c>
      <c r="F86" s="258"/>
      <c r="G86" s="258"/>
    </row>
    <row r="87" spans="1:7" x14ac:dyDescent="0.25">
      <c r="A87" s="263">
        <v>127949</v>
      </c>
      <c r="B87" s="261" t="s">
        <v>802</v>
      </c>
      <c r="C87" s="260">
        <v>0.17416498</v>
      </c>
      <c r="D87" s="258" t="s">
        <v>803</v>
      </c>
      <c r="E87" s="264">
        <v>4010118127946</v>
      </c>
      <c r="F87" s="258"/>
      <c r="G87" s="258"/>
    </row>
    <row r="88" spans="1:7" x14ac:dyDescent="0.25">
      <c r="A88" s="263">
        <v>491802</v>
      </c>
      <c r="B88" s="261" t="s">
        <v>515</v>
      </c>
      <c r="C88" s="260">
        <v>0.16534649999999998</v>
      </c>
      <c r="D88" s="258" t="s">
        <v>801</v>
      </c>
      <c r="E88" s="264">
        <v>4010118491801</v>
      </c>
      <c r="F88" s="258"/>
      <c r="G88" s="258"/>
    </row>
    <row r="89" spans="1:7" x14ac:dyDescent="0.25">
      <c r="A89" s="263">
        <v>661759</v>
      </c>
      <c r="B89" s="261" t="s">
        <v>516</v>
      </c>
      <c r="C89" s="260">
        <v>0</v>
      </c>
      <c r="D89" s="258" t="s">
        <v>801</v>
      </c>
      <c r="E89" s="264">
        <v>4010118661754</v>
      </c>
      <c r="F89" s="258"/>
      <c r="G89" s="258"/>
    </row>
    <row r="90" spans="1:7" x14ac:dyDescent="0.25">
      <c r="A90" s="263">
        <v>220132</v>
      </c>
      <c r="B90" s="261" t="s">
        <v>517</v>
      </c>
      <c r="C90" s="260">
        <v>0.16534649999999998</v>
      </c>
      <c r="D90" s="258" t="s">
        <v>801</v>
      </c>
      <c r="E90" s="264">
        <v>4010118220135</v>
      </c>
      <c r="F90" s="258"/>
      <c r="G90" s="258"/>
    </row>
    <row r="91" spans="1:7" x14ac:dyDescent="0.25">
      <c r="A91" s="263">
        <v>406538</v>
      </c>
      <c r="B91" s="261" t="s">
        <v>519</v>
      </c>
      <c r="C91" s="260">
        <v>0.16534649999999998</v>
      </c>
      <c r="D91" s="258" t="s">
        <v>801</v>
      </c>
      <c r="E91" s="264">
        <v>4010118406539</v>
      </c>
      <c r="F91" s="258"/>
      <c r="G91" s="258"/>
    </row>
    <row r="92" spans="1:7" x14ac:dyDescent="0.25">
      <c r="A92" s="263">
        <v>449121</v>
      </c>
      <c r="B92" s="261" t="s">
        <v>521</v>
      </c>
      <c r="C92" s="260">
        <v>0.30644218000000001</v>
      </c>
      <c r="D92" s="258" t="s">
        <v>801</v>
      </c>
      <c r="E92" s="264">
        <v>4010118449123</v>
      </c>
      <c r="F92" s="258"/>
      <c r="G92" s="258"/>
    </row>
    <row r="93" spans="1:7" x14ac:dyDescent="0.25">
      <c r="A93" s="263">
        <v>446548</v>
      </c>
      <c r="B93" s="261" t="s">
        <v>522</v>
      </c>
      <c r="C93" s="260">
        <v>0.24471281999999997</v>
      </c>
      <c r="D93" s="258" t="s">
        <v>997</v>
      </c>
      <c r="E93" s="264">
        <v>4010118446542</v>
      </c>
      <c r="F93" s="258"/>
      <c r="G93" s="258"/>
    </row>
    <row r="94" spans="1:7" x14ac:dyDescent="0.25">
      <c r="A94" s="263">
        <v>481688</v>
      </c>
      <c r="B94" s="261" t="s">
        <v>804</v>
      </c>
      <c r="C94" s="260">
        <v>0.17416498</v>
      </c>
      <c r="D94" s="258" t="s">
        <v>803</v>
      </c>
      <c r="E94" s="264">
        <v>4010118481680</v>
      </c>
      <c r="F94" s="258"/>
      <c r="G94" s="258"/>
    </row>
    <row r="95" spans="1:7" x14ac:dyDescent="0.25">
      <c r="A95" s="263">
        <v>198900</v>
      </c>
      <c r="B95" s="261" t="s">
        <v>524</v>
      </c>
      <c r="C95" s="260">
        <v>0.17636959999999999</v>
      </c>
      <c r="D95" s="258" t="s">
        <v>805</v>
      </c>
      <c r="E95" s="264">
        <v>4010118198908</v>
      </c>
      <c r="F95" s="258"/>
      <c r="G95" s="258"/>
    </row>
    <row r="96" spans="1:7" x14ac:dyDescent="0.25">
      <c r="A96" s="263">
        <v>701599</v>
      </c>
      <c r="B96" s="261" t="s">
        <v>806</v>
      </c>
      <c r="C96" s="260">
        <v>0.96121431999999996</v>
      </c>
      <c r="D96" s="258" t="s">
        <v>788</v>
      </c>
      <c r="E96" s="264">
        <v>4010118701597</v>
      </c>
      <c r="F96" s="258"/>
      <c r="G96" s="258"/>
    </row>
    <row r="97" spans="1:7" x14ac:dyDescent="0.25">
      <c r="A97" s="263">
        <v>701602</v>
      </c>
      <c r="B97" s="261" t="s">
        <v>807</v>
      </c>
      <c r="C97" s="260">
        <v>0.96121431999999996</v>
      </c>
      <c r="D97" s="258" t="s">
        <v>788</v>
      </c>
      <c r="E97" s="264">
        <v>4010118701603</v>
      </c>
      <c r="F97" s="258"/>
      <c r="G97" s="258"/>
    </row>
    <row r="98" spans="1:7" x14ac:dyDescent="0.25">
      <c r="A98" s="263">
        <v>701564</v>
      </c>
      <c r="B98" s="261" t="s">
        <v>808</v>
      </c>
      <c r="C98" s="260">
        <v>0.93916811999999994</v>
      </c>
      <c r="D98" s="258" t="s">
        <v>788</v>
      </c>
      <c r="E98" s="264">
        <v>4010118701566</v>
      </c>
      <c r="F98" s="258"/>
      <c r="G98" s="258"/>
    </row>
    <row r="99" spans="1:7" x14ac:dyDescent="0.25">
      <c r="A99" s="263">
        <v>700517</v>
      </c>
      <c r="B99" s="261" t="s">
        <v>809</v>
      </c>
      <c r="C99" s="260">
        <v>0.94578197999999991</v>
      </c>
      <c r="D99" s="258" t="s">
        <v>788</v>
      </c>
      <c r="E99" s="264">
        <v>4010118700514</v>
      </c>
      <c r="F99" s="258"/>
      <c r="G99" s="258"/>
    </row>
    <row r="100" spans="1:7" x14ac:dyDescent="0.25">
      <c r="A100" s="263">
        <v>701629</v>
      </c>
      <c r="B100" s="261" t="s">
        <v>810</v>
      </c>
      <c r="C100" s="260">
        <v>1.1243562</v>
      </c>
      <c r="D100" s="258" t="s">
        <v>788</v>
      </c>
      <c r="E100" s="264">
        <v>4010118701627</v>
      </c>
      <c r="F100" s="258"/>
      <c r="G100" s="258"/>
    </row>
    <row r="101" spans="1:7" x14ac:dyDescent="0.25">
      <c r="A101" s="263">
        <v>701610</v>
      </c>
      <c r="B101" s="261" t="s">
        <v>811</v>
      </c>
      <c r="C101" s="260">
        <v>1.1243562</v>
      </c>
      <c r="D101" s="258" t="s">
        <v>788</v>
      </c>
      <c r="E101" s="264">
        <v>4010118701610</v>
      </c>
      <c r="F101" s="258"/>
      <c r="G101" s="258"/>
    </row>
    <row r="102" spans="1:7" x14ac:dyDescent="0.25">
      <c r="A102" s="263">
        <v>701459</v>
      </c>
      <c r="B102" s="261" t="s">
        <v>812</v>
      </c>
      <c r="C102" s="260">
        <v>1.08467304</v>
      </c>
      <c r="D102" s="258" t="s">
        <v>788</v>
      </c>
      <c r="E102" s="264">
        <v>4010118701450</v>
      </c>
      <c r="F102" s="258"/>
      <c r="G102" s="258"/>
    </row>
    <row r="103" spans="1:7" x14ac:dyDescent="0.25">
      <c r="A103" s="263">
        <v>721042</v>
      </c>
      <c r="B103" s="261" t="s">
        <v>813</v>
      </c>
      <c r="C103" s="260">
        <v>1.0979007599999999</v>
      </c>
      <c r="D103" s="258" t="s">
        <v>788</v>
      </c>
      <c r="E103" s="264">
        <v>4010118721045</v>
      </c>
      <c r="F103" s="258"/>
      <c r="G103" s="258"/>
    </row>
    <row r="104" spans="1:7" x14ac:dyDescent="0.25">
      <c r="A104" s="263">
        <v>701467</v>
      </c>
      <c r="B104" s="261" t="s">
        <v>814</v>
      </c>
      <c r="C104" s="260">
        <v>1.0979007599999999</v>
      </c>
      <c r="D104" s="258" t="s">
        <v>788</v>
      </c>
      <c r="E104" s="264">
        <v>4010118701467</v>
      </c>
      <c r="F104" s="258"/>
      <c r="G104" s="258"/>
    </row>
    <row r="105" spans="1:7" x14ac:dyDescent="0.25">
      <c r="A105" s="263">
        <v>700533</v>
      </c>
      <c r="B105" s="261" t="s">
        <v>815</v>
      </c>
      <c r="C105" s="260">
        <v>1.0824684199999999</v>
      </c>
      <c r="D105" s="258" t="s">
        <v>788</v>
      </c>
      <c r="E105" s="264">
        <v>4010118700538</v>
      </c>
      <c r="F105" s="258"/>
      <c r="G105" s="258"/>
    </row>
    <row r="106" spans="1:7" x14ac:dyDescent="0.25">
      <c r="A106" s="263">
        <v>431575</v>
      </c>
      <c r="B106" s="261" t="s">
        <v>525</v>
      </c>
      <c r="C106" s="260">
        <v>0.18077884</v>
      </c>
      <c r="D106" s="258" t="s">
        <v>801</v>
      </c>
      <c r="E106" s="264">
        <v>4010118431579</v>
      </c>
      <c r="F106" s="258"/>
      <c r="G106" s="258"/>
    </row>
    <row r="107" spans="1:7" x14ac:dyDescent="0.25">
      <c r="A107" s="263">
        <v>441937</v>
      </c>
      <c r="B107" s="261" t="s">
        <v>527</v>
      </c>
      <c r="C107" s="260">
        <v>0.33730685999999999</v>
      </c>
      <c r="D107" s="258" t="s">
        <v>803</v>
      </c>
      <c r="E107" s="264">
        <v>4010118441936</v>
      </c>
      <c r="F107" s="258"/>
      <c r="G107" s="258"/>
    </row>
    <row r="108" spans="1:7" x14ac:dyDescent="0.25">
      <c r="A108" s="263">
        <v>491799</v>
      </c>
      <c r="B108" s="261" t="s">
        <v>816</v>
      </c>
      <c r="C108" s="260">
        <v>7.71617E-2</v>
      </c>
      <c r="D108" s="258" t="s">
        <v>801</v>
      </c>
      <c r="E108" s="264">
        <v>4010118491795</v>
      </c>
      <c r="F108" s="258"/>
      <c r="G108" s="258"/>
    </row>
    <row r="109" spans="1:7" x14ac:dyDescent="0.25">
      <c r="A109" s="263">
        <v>661740</v>
      </c>
      <c r="B109" s="261" t="s">
        <v>530</v>
      </c>
      <c r="C109" s="260">
        <v>0</v>
      </c>
      <c r="D109" s="258" t="s">
        <v>801</v>
      </c>
      <c r="E109" s="264">
        <v>4010118661747</v>
      </c>
      <c r="F109" s="258"/>
      <c r="G109" s="258"/>
    </row>
    <row r="110" spans="1:7" x14ac:dyDescent="0.25">
      <c r="A110" s="263">
        <v>445304</v>
      </c>
      <c r="B110" s="261" t="s">
        <v>817</v>
      </c>
      <c r="C110" s="260">
        <v>0.25573592000000001</v>
      </c>
      <c r="D110" s="258" t="s">
        <v>818</v>
      </c>
      <c r="E110" s="264">
        <v>4010118445309</v>
      </c>
      <c r="F110" s="258"/>
      <c r="G110" s="258"/>
    </row>
    <row r="111" spans="1:7" x14ac:dyDescent="0.25">
      <c r="A111" s="263">
        <v>475181</v>
      </c>
      <c r="B111" s="261" t="s">
        <v>819</v>
      </c>
      <c r="C111" s="260">
        <v>0.24912205999999998</v>
      </c>
      <c r="D111" s="258" t="s">
        <v>801</v>
      </c>
      <c r="E111" s="264">
        <v>4010118475184</v>
      </c>
      <c r="F111" s="258"/>
      <c r="G111" s="258"/>
    </row>
    <row r="112" spans="1:7" x14ac:dyDescent="0.25">
      <c r="A112" s="263">
        <v>445894</v>
      </c>
      <c r="B112" s="261" t="s">
        <v>535</v>
      </c>
      <c r="C112" s="260">
        <v>0.29541908</v>
      </c>
      <c r="D112" s="258" t="s">
        <v>801</v>
      </c>
      <c r="E112" s="264">
        <v>4010118445897</v>
      </c>
      <c r="F112" s="258"/>
      <c r="G112" s="258"/>
    </row>
    <row r="113" spans="1:7" x14ac:dyDescent="0.25">
      <c r="A113" s="263">
        <v>446750</v>
      </c>
      <c r="B113" s="261" t="s">
        <v>820</v>
      </c>
      <c r="C113" s="260">
        <v>0.13227719999999998</v>
      </c>
      <c r="D113" s="258" t="s">
        <v>821</v>
      </c>
      <c r="E113" s="264">
        <v>4010118446757</v>
      </c>
      <c r="F113" s="258"/>
      <c r="G113" s="258"/>
    </row>
    <row r="114" spans="1:7" x14ac:dyDescent="0.25">
      <c r="A114" s="263">
        <v>445312</v>
      </c>
      <c r="B114" s="261" t="s">
        <v>537</v>
      </c>
      <c r="C114" s="260">
        <v>0.24030357999999999</v>
      </c>
      <c r="D114" s="258" t="s">
        <v>822</v>
      </c>
      <c r="E114" s="264">
        <v>4010118445316</v>
      </c>
      <c r="F114" s="258"/>
      <c r="G114" s="258"/>
    </row>
    <row r="115" spans="1:7" x14ac:dyDescent="0.25">
      <c r="A115" s="263">
        <v>479470</v>
      </c>
      <c r="B115" s="261" t="s">
        <v>538</v>
      </c>
      <c r="C115" s="260">
        <v>0.17416498</v>
      </c>
      <c r="D115" s="258" t="s">
        <v>803</v>
      </c>
      <c r="E115" s="264">
        <v>4010118479472</v>
      </c>
      <c r="F115" s="258"/>
      <c r="G115" s="258"/>
    </row>
    <row r="116" spans="1:7" x14ac:dyDescent="0.25">
      <c r="A116" s="263">
        <v>448176</v>
      </c>
      <c r="B116" s="261" t="s">
        <v>539</v>
      </c>
      <c r="C116" s="260">
        <v>0.35714843999999996</v>
      </c>
      <c r="D116" s="258" t="s">
        <v>805</v>
      </c>
      <c r="E116" s="264">
        <v>4010118448171</v>
      </c>
      <c r="F116" s="258"/>
      <c r="G116" s="258"/>
    </row>
    <row r="117" spans="1:7" x14ac:dyDescent="0.25">
      <c r="A117" s="263">
        <v>488747</v>
      </c>
      <c r="B117" s="261" t="s">
        <v>823</v>
      </c>
      <c r="C117" s="260">
        <v>1.2345872</v>
      </c>
      <c r="D117" s="258" t="s">
        <v>824</v>
      </c>
      <c r="E117" s="264">
        <v>4010118488740</v>
      </c>
      <c r="F117" s="258"/>
      <c r="G117" s="258"/>
    </row>
    <row r="118" spans="1:7" x14ac:dyDescent="0.25">
      <c r="A118" s="263">
        <v>488755</v>
      </c>
      <c r="B118" s="261" t="s">
        <v>825</v>
      </c>
      <c r="C118" s="260">
        <v>1.4969369799999999</v>
      </c>
      <c r="D118" s="258" t="s">
        <v>824</v>
      </c>
      <c r="E118" s="264">
        <v>4010118488757</v>
      </c>
      <c r="F118" s="258"/>
      <c r="G118" s="258"/>
    </row>
    <row r="119" spans="1:7" x14ac:dyDescent="0.25">
      <c r="A119" s="263">
        <v>497894</v>
      </c>
      <c r="B119" s="261" t="s">
        <v>826</v>
      </c>
      <c r="C119" s="260">
        <v>1.3889106</v>
      </c>
      <c r="D119" s="258" t="s">
        <v>824</v>
      </c>
      <c r="E119" s="264">
        <v>4010118497896</v>
      </c>
      <c r="F119" s="258"/>
      <c r="G119" s="258"/>
    </row>
    <row r="120" spans="1:7" x14ac:dyDescent="0.25">
      <c r="A120" s="263">
        <v>712108</v>
      </c>
      <c r="B120" s="261" t="s">
        <v>828</v>
      </c>
      <c r="C120" s="260">
        <v>0.74</v>
      </c>
      <c r="D120" s="258" t="s">
        <v>731</v>
      </c>
      <c r="E120" s="264">
        <v>4010118712104</v>
      </c>
      <c r="F120" s="258"/>
      <c r="G120" s="258"/>
    </row>
    <row r="121" spans="1:7" x14ac:dyDescent="0.25">
      <c r="A121" s="263">
        <v>712205</v>
      </c>
      <c r="B121" s="261" t="s">
        <v>829</v>
      </c>
      <c r="C121" s="260">
        <v>1.1000000000000001</v>
      </c>
      <c r="D121" s="258" t="s">
        <v>845</v>
      </c>
      <c r="E121" s="264">
        <v>4010118712203</v>
      </c>
      <c r="F121" s="258"/>
      <c r="G121" s="258"/>
    </row>
    <row r="122" spans="1:7" x14ac:dyDescent="0.25">
      <c r="A122" s="263">
        <v>712167</v>
      </c>
      <c r="B122" s="261" t="s">
        <v>830</v>
      </c>
      <c r="C122" s="260">
        <v>1.21</v>
      </c>
      <c r="D122" s="258" t="s">
        <v>845</v>
      </c>
      <c r="E122" s="264">
        <v>4010118712166</v>
      </c>
      <c r="F122" s="258"/>
      <c r="G122" s="258"/>
    </row>
    <row r="123" spans="1:7" x14ac:dyDescent="0.25">
      <c r="A123" s="263">
        <v>712272</v>
      </c>
      <c r="B123" s="261" t="s">
        <v>831</v>
      </c>
      <c r="C123" s="260">
        <v>2.63</v>
      </c>
      <c r="D123" s="258" t="s">
        <v>998</v>
      </c>
      <c r="E123" s="264">
        <v>4010118712272</v>
      </c>
      <c r="F123" s="258"/>
      <c r="G123" s="258"/>
    </row>
    <row r="124" spans="1:7" x14ac:dyDescent="0.25">
      <c r="A124" s="263">
        <v>712329</v>
      </c>
      <c r="B124" s="261" t="s">
        <v>612</v>
      </c>
      <c r="C124" s="260"/>
      <c r="D124" s="258"/>
      <c r="E124" s="264"/>
      <c r="F124" s="258"/>
      <c r="G124" s="258"/>
    </row>
    <row r="125" spans="1:7" x14ac:dyDescent="0.25">
      <c r="A125" s="263">
        <v>712388</v>
      </c>
      <c r="B125" s="261" t="s">
        <v>832</v>
      </c>
      <c r="C125" s="260">
        <v>4.1005931999999996</v>
      </c>
      <c r="D125" s="258" t="s">
        <v>963</v>
      </c>
      <c r="E125" s="264">
        <v>4010118712388</v>
      </c>
      <c r="F125" s="258"/>
      <c r="G125" s="258"/>
    </row>
    <row r="126" spans="1:7" x14ac:dyDescent="0.25">
      <c r="A126" s="263">
        <v>712442</v>
      </c>
      <c r="B126" s="261" t="s">
        <v>833</v>
      </c>
      <c r="C126" s="260">
        <v>4.45</v>
      </c>
      <c r="D126" s="258" t="s">
        <v>963</v>
      </c>
      <c r="E126" s="264">
        <v>4010118712449</v>
      </c>
      <c r="F126" s="258"/>
      <c r="G126" s="258"/>
    </row>
    <row r="127" spans="1:7" x14ac:dyDescent="0.25">
      <c r="A127" s="263">
        <v>712515</v>
      </c>
      <c r="B127" s="261" t="s">
        <v>834</v>
      </c>
      <c r="C127" s="260">
        <v>4.4533323999999999</v>
      </c>
      <c r="D127" s="258" t="s">
        <v>963</v>
      </c>
      <c r="E127" s="264">
        <v>4010118712517</v>
      </c>
      <c r="F127" s="258"/>
      <c r="G127" s="258"/>
    </row>
    <row r="128" spans="1:7" x14ac:dyDescent="0.25">
      <c r="A128" s="263">
        <v>712574</v>
      </c>
      <c r="B128" s="261" t="s">
        <v>835</v>
      </c>
      <c r="C128" s="260">
        <v>4.3210551999999991</v>
      </c>
      <c r="D128" s="258" t="s">
        <v>963</v>
      </c>
      <c r="E128" s="264">
        <v>4010118712579</v>
      </c>
      <c r="F128" s="258"/>
      <c r="G128" s="258"/>
    </row>
    <row r="129" spans="1:7" x14ac:dyDescent="0.25">
      <c r="A129" s="263">
        <v>712620</v>
      </c>
      <c r="B129" s="261" t="s">
        <v>836</v>
      </c>
      <c r="C129" s="260">
        <v>4.0565008000000002</v>
      </c>
      <c r="D129" s="258" t="s">
        <v>963</v>
      </c>
      <c r="E129" s="264">
        <v>4010118712623</v>
      </c>
      <c r="F129" s="258"/>
      <c r="G129" s="258"/>
    </row>
    <row r="130" spans="1:7" x14ac:dyDescent="0.25">
      <c r="A130" s="263">
        <v>473588</v>
      </c>
      <c r="B130" s="261" t="s">
        <v>291</v>
      </c>
      <c r="C130" s="260">
        <v>0.38360387999999995</v>
      </c>
      <c r="D130" s="258" t="s">
        <v>997</v>
      </c>
      <c r="E130" s="264">
        <v>4010118473586</v>
      </c>
      <c r="F130" s="258"/>
      <c r="G130" s="258"/>
    </row>
    <row r="131" spans="1:7" x14ac:dyDescent="0.25">
      <c r="A131" s="263">
        <v>473596</v>
      </c>
      <c r="B131" s="261" t="s">
        <v>292</v>
      </c>
      <c r="C131" s="260">
        <v>0.74075232000000002</v>
      </c>
      <c r="D131" s="258" t="s">
        <v>997</v>
      </c>
      <c r="E131" s="264">
        <v>4010118473593</v>
      </c>
      <c r="F131" s="258"/>
      <c r="G131" s="258"/>
    </row>
    <row r="132" spans="1:7" x14ac:dyDescent="0.25">
      <c r="A132" s="263">
        <v>473618</v>
      </c>
      <c r="B132" s="261" t="s">
        <v>293</v>
      </c>
      <c r="C132" s="260">
        <v>1.9841579999999999</v>
      </c>
      <c r="D132" s="258" t="s">
        <v>997</v>
      </c>
      <c r="E132" s="264">
        <v>4010118473616</v>
      </c>
      <c r="F132" s="258"/>
      <c r="G132" s="258"/>
    </row>
    <row r="133" spans="1:7" x14ac:dyDescent="0.25">
      <c r="A133" s="263">
        <v>473626</v>
      </c>
      <c r="B133" s="261" t="s">
        <v>294</v>
      </c>
      <c r="C133" s="260">
        <v>4.629702</v>
      </c>
      <c r="D133" s="258" t="s">
        <v>997</v>
      </c>
      <c r="E133" s="264">
        <v>4010118473623</v>
      </c>
      <c r="F133" s="258"/>
      <c r="G133" s="258"/>
    </row>
    <row r="134" spans="1:7" x14ac:dyDescent="0.25">
      <c r="A134" s="263">
        <v>707732</v>
      </c>
      <c r="B134" s="261" t="s">
        <v>837</v>
      </c>
      <c r="C134" s="260">
        <v>1.9687256599999998</v>
      </c>
      <c r="D134" s="258" t="s">
        <v>838</v>
      </c>
      <c r="E134" s="264">
        <v>4010118707735</v>
      </c>
      <c r="F134" s="258"/>
      <c r="G134" s="258"/>
    </row>
    <row r="135" spans="1:7" x14ac:dyDescent="0.25">
      <c r="A135" s="263">
        <v>711144</v>
      </c>
      <c r="B135" s="261" t="s">
        <v>167</v>
      </c>
      <c r="C135" s="260">
        <v>3.7478539999999994</v>
      </c>
      <c r="D135" s="258" t="s">
        <v>839</v>
      </c>
      <c r="E135" s="264">
        <v>4010118711145</v>
      </c>
      <c r="F135" s="258"/>
      <c r="G135" s="258"/>
    </row>
    <row r="136" spans="1:7" x14ac:dyDescent="0.25">
      <c r="A136" s="263">
        <v>711608</v>
      </c>
      <c r="B136" s="261" t="s">
        <v>205</v>
      </c>
      <c r="C136" s="260">
        <v>0.13007257999999999</v>
      </c>
      <c r="D136" s="258" t="s">
        <v>840</v>
      </c>
      <c r="E136" s="264">
        <v>4010118711602</v>
      </c>
      <c r="F136" s="258"/>
      <c r="G136" s="258"/>
    </row>
    <row r="137" spans="1:7" x14ac:dyDescent="0.25">
      <c r="A137" s="263">
        <v>711101</v>
      </c>
      <c r="B137" s="261" t="s">
        <v>259</v>
      </c>
      <c r="C137" s="260">
        <v>0.14991415999999999</v>
      </c>
      <c r="D137" s="258" t="s">
        <v>840</v>
      </c>
      <c r="E137" s="264">
        <v>4010118711107</v>
      </c>
      <c r="F137" s="258"/>
      <c r="G137" s="258"/>
    </row>
    <row r="138" spans="1:7" x14ac:dyDescent="0.25">
      <c r="A138" s="263">
        <v>712051</v>
      </c>
      <c r="B138" s="261" t="s">
        <v>552</v>
      </c>
      <c r="C138" s="260">
        <v>0.38139925999999996</v>
      </c>
      <c r="D138" s="258" t="s">
        <v>841</v>
      </c>
      <c r="E138" s="264">
        <v>4010118712050</v>
      </c>
      <c r="F138" s="258"/>
      <c r="G138" s="258"/>
    </row>
    <row r="139" spans="1:7" x14ac:dyDescent="0.25">
      <c r="A139" s="263">
        <v>711950</v>
      </c>
      <c r="B139" s="261" t="s">
        <v>842</v>
      </c>
      <c r="C139" s="260">
        <v>1.8386530799999998</v>
      </c>
      <c r="D139" s="258" t="s">
        <v>731</v>
      </c>
      <c r="E139" s="264">
        <v>4010118711954</v>
      </c>
      <c r="F139" s="258"/>
      <c r="G139" s="258"/>
    </row>
    <row r="140" spans="1:7" x14ac:dyDescent="0.25">
      <c r="A140" s="263">
        <v>709123</v>
      </c>
      <c r="B140" s="261" t="s">
        <v>1003</v>
      </c>
      <c r="C140" s="260">
        <v>9.689304899999998</v>
      </c>
      <c r="D140" s="258" t="s">
        <v>843</v>
      </c>
      <c r="E140" s="268" t="str">
        <f>"4010118703128"</f>
        <v>4010118703128</v>
      </c>
      <c r="F140" s="258"/>
      <c r="G140" s="258"/>
    </row>
    <row r="141" spans="1:7" x14ac:dyDescent="0.25">
      <c r="A141" s="263">
        <v>711047</v>
      </c>
      <c r="B141" s="261" t="s">
        <v>844</v>
      </c>
      <c r="C141" s="260">
        <v>1.1926994200000001</v>
      </c>
      <c r="D141" s="258" t="s">
        <v>845</v>
      </c>
      <c r="E141" s="264">
        <v>4010118711046</v>
      </c>
      <c r="F141" s="258"/>
      <c r="G141" s="258"/>
    </row>
    <row r="142" spans="1:7" x14ac:dyDescent="0.25">
      <c r="A142" s="263">
        <v>712043</v>
      </c>
      <c r="B142" s="261" t="s">
        <v>226</v>
      </c>
      <c r="C142" s="260">
        <v>0.48281177999999997</v>
      </c>
      <c r="D142" s="258" t="s">
        <v>846</v>
      </c>
      <c r="E142" s="264">
        <v>4010118712043</v>
      </c>
      <c r="F142" s="258"/>
      <c r="G142" s="258"/>
    </row>
    <row r="143" spans="1:7" x14ac:dyDescent="0.25">
      <c r="A143" s="263">
        <v>711438</v>
      </c>
      <c r="B143" s="261" t="s">
        <v>93</v>
      </c>
      <c r="C143" s="260">
        <v>0.78484471999999994</v>
      </c>
      <c r="D143" s="258" t="s">
        <v>731</v>
      </c>
      <c r="E143" s="264">
        <v>4010118711435</v>
      </c>
      <c r="F143" s="258"/>
      <c r="G143" s="258"/>
    </row>
    <row r="144" spans="1:7" x14ac:dyDescent="0.25">
      <c r="A144" s="263">
        <v>711446</v>
      </c>
      <c r="B144" s="261" t="s">
        <v>94</v>
      </c>
      <c r="C144" s="260">
        <v>0.6657952399999999</v>
      </c>
      <c r="D144" s="258" t="s">
        <v>731</v>
      </c>
      <c r="E144" s="264">
        <v>4010118711442</v>
      </c>
      <c r="F144" s="258"/>
      <c r="G144" s="258"/>
    </row>
    <row r="145" spans="1:7" x14ac:dyDescent="0.25">
      <c r="A145" s="263">
        <v>711551</v>
      </c>
      <c r="B145" s="261" t="s">
        <v>99</v>
      </c>
      <c r="C145" s="260">
        <v>1.8518807999999998</v>
      </c>
      <c r="D145" s="258" t="s">
        <v>847</v>
      </c>
      <c r="E145" s="264">
        <v>4010118711558</v>
      </c>
      <c r="F145" s="258"/>
      <c r="G145" s="258"/>
    </row>
    <row r="146" spans="1:7" x14ac:dyDescent="0.25">
      <c r="A146" s="263">
        <v>711578</v>
      </c>
      <c r="B146" s="261" t="s">
        <v>100</v>
      </c>
      <c r="C146" s="260">
        <v>4.629702</v>
      </c>
      <c r="D146" s="258" t="s">
        <v>848</v>
      </c>
      <c r="E146" s="264">
        <v>4010118711572</v>
      </c>
      <c r="F146" s="258"/>
      <c r="G146" s="258"/>
    </row>
    <row r="147" spans="1:7" x14ac:dyDescent="0.25">
      <c r="A147" s="263">
        <v>711543</v>
      </c>
      <c r="B147" s="261" t="s">
        <v>98</v>
      </c>
      <c r="C147" s="260">
        <v>1.0582175999999999</v>
      </c>
      <c r="D147" s="258" t="s">
        <v>849</v>
      </c>
      <c r="E147" s="264">
        <v>4010118711541</v>
      </c>
      <c r="F147" s="258"/>
      <c r="G147" s="258"/>
    </row>
    <row r="148" spans="1:7" x14ac:dyDescent="0.25">
      <c r="A148" s="263">
        <v>712035</v>
      </c>
      <c r="B148" s="261" t="s">
        <v>850</v>
      </c>
      <c r="C148" s="260">
        <v>0</v>
      </c>
      <c r="D148" s="258" t="s">
        <v>851</v>
      </c>
      <c r="E148" s="264">
        <v>4010118712036</v>
      </c>
      <c r="F148" s="258"/>
      <c r="G148" s="258"/>
    </row>
    <row r="149" spans="1:7" x14ac:dyDescent="0.25">
      <c r="A149" s="263">
        <v>711160</v>
      </c>
      <c r="B149" s="261" t="s">
        <v>455</v>
      </c>
      <c r="C149" s="260">
        <v>0</v>
      </c>
      <c r="D149" s="258" t="s">
        <v>851</v>
      </c>
      <c r="E149" s="264">
        <v>4010118711169</v>
      </c>
      <c r="F149" s="258"/>
      <c r="G149" s="258"/>
    </row>
    <row r="150" spans="1:7" x14ac:dyDescent="0.25">
      <c r="A150" s="263">
        <v>711004</v>
      </c>
      <c r="B150" s="261" t="s">
        <v>852</v>
      </c>
      <c r="C150" s="260">
        <v>0.85980179999999995</v>
      </c>
      <c r="D150" s="258" t="s">
        <v>853</v>
      </c>
      <c r="E150" s="264">
        <v>4010118711008</v>
      </c>
      <c r="F150" s="258"/>
      <c r="G150" s="258"/>
    </row>
    <row r="151" spans="1:7" x14ac:dyDescent="0.25">
      <c r="A151" s="263">
        <v>711586</v>
      </c>
      <c r="B151" s="261" t="s">
        <v>257</v>
      </c>
      <c r="C151" s="260">
        <v>0.65477213999999995</v>
      </c>
      <c r="D151" s="258" t="s">
        <v>854</v>
      </c>
      <c r="E151" s="264">
        <v>4010118711589</v>
      </c>
      <c r="F151" s="258"/>
      <c r="G151" s="258"/>
    </row>
    <row r="152" spans="1:7" x14ac:dyDescent="0.25">
      <c r="A152" s="263">
        <v>711527</v>
      </c>
      <c r="B152" s="261" t="s">
        <v>102</v>
      </c>
      <c r="C152" s="260">
        <v>0.19400655999999997</v>
      </c>
      <c r="D152" s="258" t="s">
        <v>855</v>
      </c>
      <c r="E152" s="264">
        <v>4010118711527</v>
      </c>
      <c r="F152" s="258"/>
      <c r="G152" s="258"/>
    </row>
    <row r="153" spans="1:7" x14ac:dyDescent="0.25">
      <c r="A153" s="263">
        <v>711535</v>
      </c>
      <c r="B153" s="261" t="s">
        <v>101</v>
      </c>
      <c r="C153" s="260">
        <v>0.13889105999999998</v>
      </c>
      <c r="D153" s="258" t="s">
        <v>856</v>
      </c>
      <c r="E153" s="264">
        <v>4010118711534</v>
      </c>
      <c r="F153" s="258"/>
      <c r="G153" s="258"/>
    </row>
    <row r="154" spans="1:7" x14ac:dyDescent="0.25">
      <c r="A154" s="263">
        <v>711012</v>
      </c>
      <c r="B154" s="261" t="s">
        <v>261</v>
      </c>
      <c r="C154" s="260">
        <v>0.26675901999999996</v>
      </c>
      <c r="D154" s="258" t="s">
        <v>846</v>
      </c>
      <c r="E154" s="264">
        <v>4010118711015</v>
      </c>
      <c r="F154" s="258"/>
      <c r="G154" s="258"/>
    </row>
    <row r="155" spans="1:7" x14ac:dyDescent="0.25">
      <c r="A155" s="263">
        <v>711152</v>
      </c>
      <c r="B155" s="261" t="s">
        <v>857</v>
      </c>
      <c r="C155" s="260">
        <v>5.0706259999999996E-2</v>
      </c>
      <c r="D155" s="258" t="s">
        <v>856</v>
      </c>
      <c r="E155" s="264">
        <v>4010118711152</v>
      </c>
      <c r="F155" s="258"/>
      <c r="G155" s="258"/>
    </row>
    <row r="156" spans="1:7" x14ac:dyDescent="0.25">
      <c r="A156" s="263">
        <v>711217</v>
      </c>
      <c r="B156" s="261" t="s">
        <v>858</v>
      </c>
      <c r="C156" s="260">
        <v>0.25132667999999997</v>
      </c>
      <c r="D156" s="258" t="s">
        <v>859</v>
      </c>
      <c r="E156" s="264">
        <v>4010118711213</v>
      </c>
      <c r="F156" s="258"/>
      <c r="G156" s="258"/>
    </row>
    <row r="157" spans="1:7" x14ac:dyDescent="0.25">
      <c r="A157" s="263">
        <v>725692</v>
      </c>
      <c r="B157" s="261" t="s">
        <v>170</v>
      </c>
      <c r="C157" s="260">
        <v>8.9066647999999997</v>
      </c>
      <c r="D157" s="258" t="s">
        <v>860</v>
      </c>
      <c r="E157" s="264">
        <v>4010118725692</v>
      </c>
      <c r="F157" s="258"/>
      <c r="G157" s="258"/>
    </row>
    <row r="158" spans="1:7" x14ac:dyDescent="0.25">
      <c r="A158" s="263">
        <v>725706</v>
      </c>
      <c r="B158" s="261" t="s">
        <v>171</v>
      </c>
      <c r="C158" s="260">
        <v>1.9466794599999999</v>
      </c>
      <c r="D158" s="258" t="s">
        <v>861</v>
      </c>
      <c r="E158" s="264">
        <v>4010118725708</v>
      </c>
      <c r="F158" s="258"/>
      <c r="G158" s="258"/>
    </row>
    <row r="159" spans="1:7" x14ac:dyDescent="0.25">
      <c r="A159" s="263">
        <v>725714</v>
      </c>
      <c r="B159" s="261" t="s">
        <v>172</v>
      </c>
      <c r="C159" s="260">
        <v>1.9466794599999999</v>
      </c>
      <c r="D159" s="258" t="s">
        <v>861</v>
      </c>
      <c r="E159" s="264">
        <v>4010118725715</v>
      </c>
      <c r="F159" s="258"/>
      <c r="G159" s="258"/>
    </row>
    <row r="160" spans="1:7" x14ac:dyDescent="0.25">
      <c r="A160" s="263">
        <v>725722</v>
      </c>
      <c r="B160" s="261" t="s">
        <v>173</v>
      </c>
      <c r="C160" s="260">
        <v>1.5873263999999998</v>
      </c>
      <c r="D160" s="258" t="s">
        <v>861</v>
      </c>
      <c r="E160" s="264">
        <v>4010118725722</v>
      </c>
      <c r="F160" s="258"/>
      <c r="G160" s="258"/>
    </row>
    <row r="161" spans="1:7" x14ac:dyDescent="0.25">
      <c r="A161" s="263">
        <v>725730</v>
      </c>
      <c r="B161" s="261" t="s">
        <v>174</v>
      </c>
      <c r="C161" s="260">
        <v>1.5873263999999998</v>
      </c>
      <c r="D161" s="258" t="s">
        <v>861</v>
      </c>
      <c r="E161" s="264">
        <v>4010118725739</v>
      </c>
      <c r="F161" s="258"/>
      <c r="G161" s="258"/>
    </row>
    <row r="162" spans="1:7" x14ac:dyDescent="0.25">
      <c r="A162" s="263">
        <v>725749</v>
      </c>
      <c r="B162" s="261" t="s">
        <v>175</v>
      </c>
      <c r="C162" s="260">
        <v>1.15301626</v>
      </c>
      <c r="D162" s="258" t="s">
        <v>861</v>
      </c>
      <c r="E162" s="264">
        <v>4010118725746</v>
      </c>
      <c r="F162" s="258"/>
      <c r="G162" s="258"/>
    </row>
    <row r="163" spans="1:7" x14ac:dyDescent="0.25">
      <c r="A163" s="263">
        <v>489565</v>
      </c>
      <c r="B163" s="261" t="s">
        <v>183</v>
      </c>
      <c r="C163" s="260">
        <v>0.90830343999999985</v>
      </c>
      <c r="D163" s="258" t="s">
        <v>751</v>
      </c>
      <c r="E163" s="264">
        <v>4010118489563</v>
      </c>
      <c r="F163" s="258"/>
      <c r="G163" s="258"/>
    </row>
    <row r="164" spans="1:7" x14ac:dyDescent="0.25">
      <c r="A164" s="263">
        <v>729302</v>
      </c>
      <c r="B164" s="261" t="s">
        <v>163</v>
      </c>
      <c r="C164" s="260">
        <v>0.83775559999999993</v>
      </c>
      <c r="D164" s="258" t="s">
        <v>862</v>
      </c>
      <c r="E164" s="264">
        <v>4010118729300</v>
      </c>
      <c r="F164" s="258"/>
      <c r="G164" s="258"/>
    </row>
    <row r="165" spans="1:7" x14ac:dyDescent="0.25">
      <c r="A165" s="263">
        <v>725811</v>
      </c>
      <c r="B165" s="261" t="s">
        <v>185</v>
      </c>
      <c r="C165" s="260">
        <v>0.110231</v>
      </c>
      <c r="D165" s="258" t="s">
        <v>997</v>
      </c>
      <c r="E165" s="264">
        <v>4010118725814</v>
      </c>
      <c r="F165" s="258"/>
      <c r="G165" s="258"/>
    </row>
    <row r="166" spans="1:7" x14ac:dyDescent="0.25">
      <c r="A166" s="263">
        <v>725854</v>
      </c>
      <c r="B166" s="261" t="s">
        <v>188</v>
      </c>
      <c r="C166" s="260">
        <v>0.85539255999999997</v>
      </c>
      <c r="D166" s="258" t="s">
        <v>863</v>
      </c>
      <c r="E166" s="264">
        <v>4010118725852</v>
      </c>
      <c r="F166" s="258"/>
      <c r="G166" s="258"/>
    </row>
    <row r="167" spans="1:7" x14ac:dyDescent="0.25">
      <c r="A167" s="263">
        <v>729108</v>
      </c>
      <c r="B167" s="261" t="s">
        <v>191</v>
      </c>
      <c r="C167" s="260">
        <v>8.2011863999999992</v>
      </c>
      <c r="D167" s="258" t="s">
        <v>864</v>
      </c>
      <c r="E167" s="264">
        <v>4010118729102</v>
      </c>
      <c r="F167" s="258"/>
      <c r="G167" s="258"/>
    </row>
    <row r="168" spans="1:7" x14ac:dyDescent="0.25">
      <c r="A168" s="263">
        <v>725838</v>
      </c>
      <c r="B168" s="261" t="s">
        <v>186</v>
      </c>
      <c r="C168" s="260">
        <v>0.23809895999999997</v>
      </c>
      <c r="D168" s="258" t="s">
        <v>997</v>
      </c>
      <c r="E168" s="264">
        <v>4010118725838</v>
      </c>
      <c r="F168" s="258"/>
      <c r="G168" s="258"/>
    </row>
    <row r="169" spans="1:7" x14ac:dyDescent="0.25">
      <c r="A169" s="263">
        <v>725862</v>
      </c>
      <c r="B169" s="261" t="s">
        <v>189</v>
      </c>
      <c r="C169" s="260">
        <v>1.7306267</v>
      </c>
      <c r="D169" s="258" t="s">
        <v>865</v>
      </c>
      <c r="E169" s="264">
        <v>4010118725869</v>
      </c>
      <c r="F169" s="258"/>
      <c r="G169" s="258"/>
    </row>
    <row r="170" spans="1:7" x14ac:dyDescent="0.25">
      <c r="A170" s="263">
        <v>725846</v>
      </c>
      <c r="B170" s="261" t="s">
        <v>187</v>
      </c>
      <c r="C170" s="260">
        <v>0.44533323999999996</v>
      </c>
      <c r="D170" s="258" t="s">
        <v>866</v>
      </c>
      <c r="E170" s="264">
        <v>4010118725845</v>
      </c>
      <c r="F170" s="258"/>
      <c r="G170" s="258"/>
    </row>
    <row r="171" spans="1:7" x14ac:dyDescent="0.25">
      <c r="A171" s="263">
        <v>725889</v>
      </c>
      <c r="B171" s="261" t="s">
        <v>190</v>
      </c>
      <c r="C171" s="260">
        <v>4.144685599999999</v>
      </c>
      <c r="D171" s="258" t="s">
        <v>867</v>
      </c>
      <c r="E171" s="264">
        <v>4010118725883</v>
      </c>
      <c r="F171" s="258"/>
      <c r="G171" s="258"/>
    </row>
    <row r="172" spans="1:7" x14ac:dyDescent="0.25">
      <c r="A172" s="263">
        <v>729116</v>
      </c>
      <c r="B172" s="261" t="s">
        <v>197</v>
      </c>
      <c r="C172" s="260">
        <v>1.3227719999999998E-2</v>
      </c>
      <c r="D172" s="258" t="s">
        <v>868</v>
      </c>
      <c r="E172" s="264">
        <v>4010118729119</v>
      </c>
      <c r="F172" s="258"/>
      <c r="G172" s="258"/>
    </row>
    <row r="173" spans="1:7" x14ac:dyDescent="0.25">
      <c r="A173" s="263">
        <v>725757</v>
      </c>
      <c r="B173" s="261" t="s">
        <v>195</v>
      </c>
      <c r="C173" s="260">
        <v>1.2786795999999998</v>
      </c>
      <c r="D173" s="258" t="s">
        <v>861</v>
      </c>
      <c r="E173" s="264">
        <v>4010118725753</v>
      </c>
      <c r="F173" s="258"/>
      <c r="G173" s="258"/>
    </row>
    <row r="174" spans="1:7" x14ac:dyDescent="0.25">
      <c r="A174" s="263">
        <v>725773</v>
      </c>
      <c r="B174" s="261" t="s">
        <v>192</v>
      </c>
      <c r="C174" s="260">
        <v>7.4957079999999995E-2</v>
      </c>
      <c r="D174" s="258" t="s">
        <v>997</v>
      </c>
      <c r="E174" s="264">
        <v>4010118725777</v>
      </c>
      <c r="F174" s="258"/>
      <c r="G174" s="258"/>
    </row>
    <row r="175" spans="1:7" x14ac:dyDescent="0.25">
      <c r="A175" s="263">
        <v>725781</v>
      </c>
      <c r="B175" s="261" t="s">
        <v>193</v>
      </c>
      <c r="C175" s="260">
        <v>5.7320119999999995E-2</v>
      </c>
      <c r="D175" s="258" t="s">
        <v>997</v>
      </c>
      <c r="E175" s="264">
        <v>4010118725784</v>
      </c>
      <c r="F175" s="258"/>
      <c r="G175" s="258"/>
    </row>
    <row r="176" spans="1:7" x14ac:dyDescent="0.25">
      <c r="A176" s="263">
        <v>725803</v>
      </c>
      <c r="B176" s="261" t="s">
        <v>194</v>
      </c>
      <c r="C176" s="260">
        <v>7.4957079999999995E-2</v>
      </c>
      <c r="D176" s="258" t="s">
        <v>997</v>
      </c>
      <c r="E176" s="264">
        <v>4010118725807</v>
      </c>
      <c r="F176" s="258"/>
      <c r="G176" s="258"/>
    </row>
    <row r="177" spans="1:7" x14ac:dyDescent="0.25">
      <c r="A177" s="263">
        <v>725978</v>
      </c>
      <c r="B177" s="261" t="s">
        <v>196</v>
      </c>
      <c r="C177" s="260">
        <v>6.4154441999999996</v>
      </c>
      <c r="D177" s="258" t="s">
        <v>869</v>
      </c>
      <c r="E177" s="264">
        <v>4010118725975</v>
      </c>
      <c r="F177" s="258"/>
      <c r="G177" s="258"/>
    </row>
    <row r="178" spans="1:7" x14ac:dyDescent="0.25">
      <c r="A178" s="263">
        <v>729310</v>
      </c>
      <c r="B178" s="261" t="s">
        <v>201</v>
      </c>
      <c r="C178" s="260">
        <v>13.977290799999999</v>
      </c>
      <c r="D178" s="258" t="s">
        <v>870</v>
      </c>
      <c r="E178" s="264">
        <v>4010118729317</v>
      </c>
      <c r="F178" s="258"/>
      <c r="G178" s="258"/>
    </row>
    <row r="179" spans="1:7" x14ac:dyDescent="0.25">
      <c r="A179" s="263">
        <v>729175</v>
      </c>
      <c r="B179" s="261" t="s">
        <v>200</v>
      </c>
      <c r="C179" s="260">
        <v>1.4660723</v>
      </c>
      <c r="D179" s="258" t="s">
        <v>871</v>
      </c>
      <c r="E179" s="264">
        <v>4010118729171</v>
      </c>
      <c r="F179" s="258"/>
      <c r="G179" s="258"/>
    </row>
    <row r="180" spans="1:7" x14ac:dyDescent="0.25">
      <c r="A180" s="263">
        <v>483060</v>
      </c>
      <c r="B180" s="261" t="s">
        <v>0</v>
      </c>
      <c r="C180" s="260">
        <v>18.342438399999999</v>
      </c>
      <c r="D180" s="258" t="s">
        <v>872</v>
      </c>
      <c r="E180" s="264">
        <v>4010118483066</v>
      </c>
      <c r="F180" s="258"/>
      <c r="G180" s="258"/>
    </row>
    <row r="181" spans="1:7" x14ac:dyDescent="0.25">
      <c r="A181" s="263">
        <v>482943</v>
      </c>
      <c r="B181" s="261" t="s">
        <v>1</v>
      </c>
      <c r="C181" s="260">
        <v>7.0988764</v>
      </c>
      <c r="D181" s="258" t="s">
        <v>873</v>
      </c>
      <c r="E181" s="264">
        <v>4010118482946</v>
      </c>
      <c r="F181" s="258"/>
      <c r="G181" s="258"/>
    </row>
    <row r="182" spans="1:7" x14ac:dyDescent="0.25">
      <c r="A182" s="263">
        <v>489506</v>
      </c>
      <c r="B182" s="261" t="s">
        <v>2</v>
      </c>
      <c r="C182" s="260">
        <v>2.9078937799999998</v>
      </c>
      <c r="D182" s="258" t="s">
        <v>874</v>
      </c>
      <c r="E182" s="264">
        <v>4010118489501</v>
      </c>
      <c r="F182" s="258"/>
      <c r="G182" s="258"/>
    </row>
    <row r="183" spans="1:7" x14ac:dyDescent="0.25">
      <c r="A183" s="263">
        <v>721336</v>
      </c>
      <c r="B183" s="261" t="s">
        <v>3</v>
      </c>
      <c r="C183" s="260">
        <v>2.9078937799999998</v>
      </c>
      <c r="D183" s="258" t="s">
        <v>874</v>
      </c>
      <c r="E183" s="264">
        <v>4010118721335</v>
      </c>
      <c r="F183" s="258"/>
      <c r="G183" s="258"/>
    </row>
    <row r="184" spans="1:7" x14ac:dyDescent="0.25">
      <c r="A184" s="263">
        <v>489514</v>
      </c>
      <c r="B184" s="261" t="s">
        <v>4</v>
      </c>
      <c r="C184" s="260">
        <v>2.9519861799999996</v>
      </c>
      <c r="D184" s="258" t="s">
        <v>874</v>
      </c>
      <c r="E184" s="264">
        <v>4010118489518</v>
      </c>
      <c r="F184" s="258"/>
      <c r="G184" s="258"/>
    </row>
    <row r="185" spans="1:7" x14ac:dyDescent="0.25">
      <c r="A185" s="263">
        <v>721344</v>
      </c>
      <c r="B185" s="261" t="s">
        <v>5</v>
      </c>
      <c r="C185" s="260">
        <v>2.9078937799999998</v>
      </c>
      <c r="D185" s="258" t="s">
        <v>874</v>
      </c>
      <c r="E185" s="264">
        <v>4010118721342</v>
      </c>
      <c r="F185" s="258"/>
      <c r="G185" s="258"/>
    </row>
    <row r="186" spans="1:7" x14ac:dyDescent="0.25">
      <c r="A186" s="263">
        <v>489522</v>
      </c>
      <c r="B186" s="261" t="s">
        <v>109</v>
      </c>
      <c r="C186" s="260">
        <v>2.8704152399999998</v>
      </c>
      <c r="D186" s="258" t="s">
        <v>874</v>
      </c>
      <c r="E186" s="264">
        <v>4010118489525</v>
      </c>
      <c r="F186" s="258"/>
      <c r="G186" s="258"/>
    </row>
    <row r="187" spans="1:7" x14ac:dyDescent="0.25">
      <c r="A187" s="263">
        <v>721751</v>
      </c>
      <c r="B187" s="261" t="s">
        <v>110</v>
      </c>
      <c r="C187" s="260">
        <v>2.9078937799999998</v>
      </c>
      <c r="D187" s="258" t="s">
        <v>874</v>
      </c>
      <c r="E187" s="264">
        <v>4010118721755</v>
      </c>
      <c r="F187" s="258"/>
      <c r="G187" s="258"/>
    </row>
    <row r="188" spans="1:7" x14ac:dyDescent="0.25">
      <c r="A188" s="263">
        <v>489530</v>
      </c>
      <c r="B188" s="261" t="s">
        <v>111</v>
      </c>
      <c r="C188" s="260">
        <v>2.8704152399999998</v>
      </c>
      <c r="D188" s="258" t="s">
        <v>874</v>
      </c>
      <c r="E188" s="264">
        <v>4010118489532</v>
      </c>
      <c r="F188" s="258"/>
      <c r="G188" s="258"/>
    </row>
    <row r="189" spans="1:7" x14ac:dyDescent="0.25">
      <c r="A189" s="263">
        <v>721743</v>
      </c>
      <c r="B189" s="261" t="s">
        <v>112</v>
      </c>
      <c r="C189" s="260">
        <v>2.7271149399999999</v>
      </c>
      <c r="D189" s="258" t="s">
        <v>874</v>
      </c>
      <c r="E189" s="264">
        <v>4010118721748</v>
      </c>
      <c r="F189" s="258"/>
      <c r="G189" s="258"/>
    </row>
    <row r="190" spans="1:7" x14ac:dyDescent="0.25">
      <c r="A190" s="263">
        <v>489492</v>
      </c>
      <c r="B190" s="261" t="s">
        <v>113</v>
      </c>
      <c r="C190" s="260">
        <v>2.9078937799999998</v>
      </c>
      <c r="D190" s="258" t="s">
        <v>874</v>
      </c>
      <c r="E190" s="264">
        <v>4010118489495</v>
      </c>
      <c r="F190" s="258"/>
      <c r="G190" s="258"/>
    </row>
    <row r="191" spans="1:7" x14ac:dyDescent="0.25">
      <c r="A191" s="263">
        <v>721778</v>
      </c>
      <c r="B191" s="261" t="s">
        <v>114</v>
      </c>
      <c r="C191" s="260">
        <v>2.9078937799999998</v>
      </c>
      <c r="D191" s="258" t="s">
        <v>874</v>
      </c>
      <c r="E191" s="264">
        <v>4010118721779</v>
      </c>
      <c r="F191" s="258"/>
      <c r="G191" s="258"/>
    </row>
    <row r="192" spans="1:7" x14ac:dyDescent="0.25">
      <c r="A192" s="263">
        <v>489484</v>
      </c>
      <c r="B192" s="261" t="s">
        <v>26</v>
      </c>
      <c r="C192" s="260">
        <v>2.8704152399999998</v>
      </c>
      <c r="D192" s="258" t="s">
        <v>874</v>
      </c>
      <c r="E192" s="264">
        <v>4010118489488</v>
      </c>
      <c r="F192" s="258"/>
      <c r="G192" s="258"/>
    </row>
    <row r="193" spans="1:7" x14ac:dyDescent="0.25">
      <c r="A193" s="263">
        <v>721786</v>
      </c>
      <c r="B193" s="261" t="s">
        <v>27</v>
      </c>
      <c r="C193" s="260">
        <v>2.7271149399999999</v>
      </c>
      <c r="D193" s="258" t="s">
        <v>874</v>
      </c>
      <c r="E193" s="264">
        <v>4010118721786</v>
      </c>
      <c r="F193" s="258"/>
      <c r="G193" s="258"/>
    </row>
    <row r="194" spans="1:7" x14ac:dyDescent="0.25">
      <c r="A194" s="263">
        <v>486787</v>
      </c>
      <c r="B194" s="261" t="s">
        <v>875</v>
      </c>
      <c r="C194" s="260">
        <v>2.7778212</v>
      </c>
      <c r="D194" s="258" t="s">
        <v>874</v>
      </c>
      <c r="E194" s="264">
        <v>4010118486784</v>
      </c>
      <c r="F194" s="258"/>
      <c r="G194" s="258"/>
    </row>
    <row r="195" spans="1:7" x14ac:dyDescent="0.25">
      <c r="A195" s="263">
        <v>487961</v>
      </c>
      <c r="B195" s="261" t="s">
        <v>28</v>
      </c>
      <c r="C195" s="260">
        <v>2.7778212</v>
      </c>
      <c r="D195" s="258" t="s">
        <v>874</v>
      </c>
      <c r="E195" s="264">
        <v>4010118487965</v>
      </c>
      <c r="F195" s="258"/>
      <c r="G195" s="258"/>
    </row>
    <row r="196" spans="1:7" x14ac:dyDescent="0.25">
      <c r="A196" s="263">
        <v>486795</v>
      </c>
      <c r="B196" s="261" t="s">
        <v>29</v>
      </c>
      <c r="C196" s="260">
        <v>2.6808179199999995</v>
      </c>
      <c r="D196" s="258" t="s">
        <v>874</v>
      </c>
      <c r="E196" s="264">
        <v>4010118486791</v>
      </c>
      <c r="F196" s="258"/>
      <c r="G196" s="258"/>
    </row>
    <row r="197" spans="1:7" x14ac:dyDescent="0.25">
      <c r="A197" s="263">
        <v>487988</v>
      </c>
      <c r="B197" s="261" t="s">
        <v>30</v>
      </c>
      <c r="C197" s="260">
        <v>2.4361050999999998</v>
      </c>
      <c r="D197" s="258" t="s">
        <v>874</v>
      </c>
      <c r="E197" s="264">
        <v>4010118487989</v>
      </c>
      <c r="F197" s="258"/>
      <c r="G197" s="258"/>
    </row>
    <row r="198" spans="1:7" x14ac:dyDescent="0.25">
      <c r="A198" s="263">
        <v>486809</v>
      </c>
      <c r="B198" s="261" t="s">
        <v>876</v>
      </c>
      <c r="C198" s="260">
        <v>2.7778212</v>
      </c>
      <c r="D198" s="258" t="s">
        <v>874</v>
      </c>
      <c r="E198" s="264">
        <v>4010118486807</v>
      </c>
      <c r="F198" s="258"/>
      <c r="G198" s="258"/>
    </row>
    <row r="199" spans="1:7" x14ac:dyDescent="0.25">
      <c r="A199" s="263">
        <v>487996</v>
      </c>
      <c r="B199" s="261" t="s">
        <v>877</v>
      </c>
      <c r="C199" s="260">
        <v>2.7778212</v>
      </c>
      <c r="D199" s="258" t="s">
        <v>874</v>
      </c>
      <c r="E199" s="264">
        <v>4010118487996</v>
      </c>
      <c r="F199" s="258"/>
      <c r="G199" s="258"/>
    </row>
    <row r="200" spans="1:7" x14ac:dyDescent="0.25">
      <c r="A200" s="263">
        <v>486817</v>
      </c>
      <c r="B200" s="261" t="s">
        <v>878</v>
      </c>
      <c r="C200" s="260">
        <v>2.7778212</v>
      </c>
      <c r="D200" s="258" t="s">
        <v>874</v>
      </c>
      <c r="E200" s="264">
        <v>4010118486814</v>
      </c>
      <c r="F200" s="258"/>
      <c r="G200" s="258"/>
    </row>
    <row r="201" spans="1:7" x14ac:dyDescent="0.25">
      <c r="A201" s="263">
        <v>488003</v>
      </c>
      <c r="B201" s="261" t="s">
        <v>879</v>
      </c>
      <c r="C201" s="260">
        <v>2.5264945199999995</v>
      </c>
      <c r="D201" s="258" t="s">
        <v>874</v>
      </c>
      <c r="E201" s="264">
        <v>4010118488009</v>
      </c>
      <c r="F201" s="258"/>
      <c r="G201" s="258"/>
    </row>
    <row r="202" spans="1:7" x14ac:dyDescent="0.25">
      <c r="A202" s="263">
        <v>486825</v>
      </c>
      <c r="B202" s="261" t="s">
        <v>880</v>
      </c>
      <c r="C202" s="260">
        <v>2.7778212</v>
      </c>
      <c r="D202" s="258" t="s">
        <v>874</v>
      </c>
      <c r="E202" s="264">
        <v>4010118486821</v>
      </c>
      <c r="F202" s="258"/>
      <c r="G202" s="258"/>
    </row>
    <row r="203" spans="1:7" x14ac:dyDescent="0.25">
      <c r="A203" s="263">
        <v>487945</v>
      </c>
      <c r="B203" s="261" t="s">
        <v>121</v>
      </c>
      <c r="C203" s="260">
        <v>2.7778212</v>
      </c>
      <c r="D203" s="258" t="s">
        <v>874</v>
      </c>
      <c r="E203" s="264">
        <v>4010118487941</v>
      </c>
      <c r="F203" s="258"/>
      <c r="G203" s="258"/>
    </row>
    <row r="204" spans="1:7" x14ac:dyDescent="0.25">
      <c r="A204" s="263">
        <v>486833</v>
      </c>
      <c r="B204" s="261" t="s">
        <v>122</v>
      </c>
      <c r="C204" s="260">
        <v>2.7778212</v>
      </c>
      <c r="D204" s="258" t="s">
        <v>874</v>
      </c>
      <c r="E204" s="264">
        <v>4010118486838</v>
      </c>
      <c r="F204" s="258"/>
      <c r="G204" s="258"/>
    </row>
    <row r="205" spans="1:7" x14ac:dyDescent="0.25">
      <c r="A205" s="263">
        <v>487953</v>
      </c>
      <c r="B205" s="261" t="s">
        <v>123</v>
      </c>
      <c r="C205" s="260">
        <v>2.5353129999999995</v>
      </c>
      <c r="D205" s="258" t="s">
        <v>874</v>
      </c>
      <c r="E205" s="264">
        <v>4010118487958</v>
      </c>
      <c r="F205" s="258"/>
      <c r="G205" s="258"/>
    </row>
    <row r="206" spans="1:7" x14ac:dyDescent="0.25">
      <c r="A206" s="263">
        <v>721352</v>
      </c>
      <c r="B206" s="261" t="s">
        <v>31</v>
      </c>
      <c r="C206" s="260">
        <v>14.462307199999998</v>
      </c>
      <c r="D206" s="258" t="s">
        <v>881</v>
      </c>
      <c r="E206" s="264">
        <v>4010118721359</v>
      </c>
      <c r="F206" s="258"/>
      <c r="G206" s="258"/>
    </row>
    <row r="207" spans="1:7" x14ac:dyDescent="0.25">
      <c r="A207" s="263">
        <v>721409</v>
      </c>
      <c r="B207" s="261" t="s">
        <v>32</v>
      </c>
      <c r="C207" s="260">
        <v>14.330029999999999</v>
      </c>
      <c r="D207" s="258" t="s">
        <v>881</v>
      </c>
      <c r="E207" s="264">
        <v>4010118721403</v>
      </c>
      <c r="F207" s="258"/>
      <c r="G207" s="258"/>
    </row>
    <row r="208" spans="1:7" x14ac:dyDescent="0.25">
      <c r="A208" s="263">
        <v>721433</v>
      </c>
      <c r="B208" s="261" t="s">
        <v>33</v>
      </c>
      <c r="C208" s="260">
        <v>14.2859376</v>
      </c>
      <c r="D208" s="258" t="s">
        <v>881</v>
      </c>
      <c r="E208" s="264">
        <v>4010118721434</v>
      </c>
      <c r="F208" s="258"/>
      <c r="G208" s="258"/>
    </row>
    <row r="209" spans="1:7" x14ac:dyDescent="0.25">
      <c r="A209" s="263">
        <v>721441</v>
      </c>
      <c r="B209" s="261" t="s">
        <v>34</v>
      </c>
      <c r="C209" s="260">
        <v>15.079600799999998</v>
      </c>
      <c r="D209" s="258" t="s">
        <v>881</v>
      </c>
      <c r="E209" s="264">
        <v>4010118721441</v>
      </c>
      <c r="F209" s="258"/>
      <c r="G209" s="258"/>
    </row>
    <row r="210" spans="1:7" x14ac:dyDescent="0.25">
      <c r="A210" s="263">
        <v>483613</v>
      </c>
      <c r="B210" s="261" t="s">
        <v>35</v>
      </c>
      <c r="C210" s="260">
        <v>0</v>
      </c>
      <c r="D210" s="258" t="s">
        <v>997</v>
      </c>
      <c r="E210" s="264">
        <v>4010118483615</v>
      </c>
      <c r="F210" s="258"/>
      <c r="G210" s="258"/>
    </row>
    <row r="211" spans="1:7" x14ac:dyDescent="0.25">
      <c r="A211" s="263">
        <v>483605</v>
      </c>
      <c r="B211" s="261" t="s">
        <v>36</v>
      </c>
      <c r="C211" s="260">
        <v>0</v>
      </c>
      <c r="D211" s="258" t="s">
        <v>997</v>
      </c>
      <c r="E211" s="264">
        <v>4010118483608</v>
      </c>
      <c r="F211" s="258"/>
      <c r="G211" s="258"/>
    </row>
    <row r="212" spans="1:7" x14ac:dyDescent="0.25">
      <c r="A212" s="263">
        <v>483583</v>
      </c>
      <c r="B212" s="261" t="s">
        <v>37</v>
      </c>
      <c r="C212" s="260">
        <v>1.1552208799999999</v>
      </c>
      <c r="D212" s="258" t="s">
        <v>997</v>
      </c>
      <c r="E212" s="264">
        <v>4010118483585</v>
      </c>
      <c r="F212" s="258"/>
      <c r="G212" s="258"/>
    </row>
    <row r="213" spans="1:7" x14ac:dyDescent="0.25">
      <c r="A213" s="263">
        <v>486779</v>
      </c>
      <c r="B213" s="261" t="s">
        <v>38</v>
      </c>
      <c r="C213" s="260">
        <v>15.917356399999997</v>
      </c>
      <c r="D213" s="258" t="s">
        <v>882</v>
      </c>
      <c r="E213" s="264">
        <v>4010118486777</v>
      </c>
      <c r="F213" s="258"/>
      <c r="G213" s="258"/>
    </row>
    <row r="214" spans="1:7" x14ac:dyDescent="0.25">
      <c r="A214" s="263">
        <v>483249</v>
      </c>
      <c r="B214" s="261" t="s">
        <v>39</v>
      </c>
      <c r="C214" s="260">
        <v>0.45415171999999993</v>
      </c>
      <c r="D214" s="258" t="s">
        <v>883</v>
      </c>
      <c r="E214" s="264">
        <v>4010118483240</v>
      </c>
      <c r="F214" s="258"/>
      <c r="G214" s="258"/>
    </row>
    <row r="215" spans="1:7" x14ac:dyDescent="0.25">
      <c r="A215" s="263">
        <v>483257</v>
      </c>
      <c r="B215" s="261" t="s">
        <v>40</v>
      </c>
      <c r="C215" s="260">
        <v>13.668643999999999</v>
      </c>
      <c r="D215" s="258" t="s">
        <v>997</v>
      </c>
      <c r="E215" s="264">
        <v>4010118483257</v>
      </c>
      <c r="F215" s="258"/>
      <c r="G215" s="258"/>
    </row>
    <row r="216" spans="1:7" x14ac:dyDescent="0.25">
      <c r="A216" s="263">
        <v>724858</v>
      </c>
      <c r="B216" s="261" t="s">
        <v>203</v>
      </c>
      <c r="C216" s="260">
        <v>0.45415171999999993</v>
      </c>
      <c r="D216" s="258" t="s">
        <v>884</v>
      </c>
      <c r="E216" s="264">
        <v>4010118724855</v>
      </c>
      <c r="F216" s="258"/>
      <c r="G216" s="258"/>
    </row>
    <row r="217" spans="1:7" x14ac:dyDescent="0.25">
      <c r="A217" s="263">
        <v>483281</v>
      </c>
      <c r="B217" s="261" t="s">
        <v>129</v>
      </c>
      <c r="C217" s="260">
        <v>0.46517481999999993</v>
      </c>
      <c r="D217" s="258" t="s">
        <v>885</v>
      </c>
      <c r="E217" s="264">
        <v>4010118483288</v>
      </c>
      <c r="F217" s="258"/>
      <c r="G217" s="258"/>
    </row>
    <row r="218" spans="1:7" x14ac:dyDescent="0.25">
      <c r="A218" s="263">
        <v>483303</v>
      </c>
      <c r="B218" s="261" t="s">
        <v>130</v>
      </c>
      <c r="C218" s="260">
        <v>0.17636959999999999</v>
      </c>
      <c r="D218" s="258" t="s">
        <v>886</v>
      </c>
      <c r="E218" s="264">
        <v>4010118483301</v>
      </c>
      <c r="F218" s="258"/>
      <c r="G218" s="258"/>
    </row>
    <row r="219" spans="1:7" x14ac:dyDescent="0.25">
      <c r="A219" s="263">
        <v>483311</v>
      </c>
      <c r="B219" s="261" t="s">
        <v>131</v>
      </c>
      <c r="C219" s="260">
        <v>5.2910879999999993E-2</v>
      </c>
      <c r="D219" s="258" t="s">
        <v>887</v>
      </c>
      <c r="E219" s="264">
        <v>4010118483318</v>
      </c>
      <c r="F219" s="258"/>
      <c r="G219" s="258"/>
    </row>
    <row r="220" spans="1:7" x14ac:dyDescent="0.25">
      <c r="A220" s="263">
        <v>483338</v>
      </c>
      <c r="B220" s="261" t="s">
        <v>134</v>
      </c>
      <c r="C220" s="260">
        <v>5.0706259999999996E-2</v>
      </c>
      <c r="D220" s="258" t="s">
        <v>888</v>
      </c>
      <c r="E220" s="264">
        <v>4010118483332</v>
      </c>
      <c r="F220" s="258"/>
      <c r="G220" s="258"/>
    </row>
    <row r="221" spans="1:7" x14ac:dyDescent="0.25">
      <c r="A221" s="263">
        <v>483346</v>
      </c>
      <c r="B221" s="261" t="s">
        <v>136</v>
      </c>
      <c r="C221" s="260">
        <v>0.40785469999999996</v>
      </c>
      <c r="D221" s="258" t="s">
        <v>997</v>
      </c>
      <c r="E221" s="264">
        <v>4010118483349</v>
      </c>
      <c r="F221" s="258"/>
      <c r="G221" s="258"/>
    </row>
    <row r="222" spans="1:7" x14ac:dyDescent="0.25">
      <c r="A222" s="263">
        <v>483354</v>
      </c>
      <c r="B222" s="261" t="s">
        <v>137</v>
      </c>
      <c r="C222" s="260">
        <v>0.16534649999999998</v>
      </c>
      <c r="D222" s="258" t="s">
        <v>997</v>
      </c>
      <c r="E222" s="264">
        <v>4010118483356</v>
      </c>
      <c r="F222" s="258"/>
      <c r="G222" s="258"/>
    </row>
    <row r="223" spans="1:7" x14ac:dyDescent="0.25">
      <c r="A223" s="263">
        <v>483361</v>
      </c>
      <c r="B223" s="261" t="s">
        <v>138</v>
      </c>
      <c r="C223" s="260">
        <v>0.39683159999999995</v>
      </c>
      <c r="D223" s="258" t="s">
        <v>889</v>
      </c>
      <c r="E223" s="264">
        <v>4010118483363</v>
      </c>
      <c r="F223" s="258"/>
      <c r="G223" s="258"/>
    </row>
    <row r="224" spans="1:7" x14ac:dyDescent="0.25">
      <c r="A224" s="263">
        <v>483370</v>
      </c>
      <c r="B224" s="261" t="s">
        <v>139</v>
      </c>
      <c r="C224" s="260">
        <v>0.85539255999999997</v>
      </c>
      <c r="D224" s="258" t="s">
        <v>890</v>
      </c>
      <c r="E224" s="264">
        <v>4010118483370</v>
      </c>
      <c r="F224" s="258"/>
      <c r="G224" s="258"/>
    </row>
    <row r="225" spans="1:7" x14ac:dyDescent="0.25">
      <c r="A225" s="263">
        <v>483389</v>
      </c>
      <c r="B225" s="261" t="s">
        <v>140</v>
      </c>
      <c r="C225" s="260">
        <v>1.5873263999999998</v>
      </c>
      <c r="D225" s="258" t="s">
        <v>999</v>
      </c>
      <c r="E225" s="264">
        <v>4010118483387</v>
      </c>
      <c r="F225" s="258"/>
      <c r="G225" s="258"/>
    </row>
    <row r="226" spans="1:7" x14ac:dyDescent="0.25">
      <c r="A226" s="263">
        <v>483397</v>
      </c>
      <c r="B226" s="261" t="s">
        <v>141</v>
      </c>
      <c r="C226" s="260">
        <v>3.1085141999999997</v>
      </c>
      <c r="D226" s="258" t="s">
        <v>891</v>
      </c>
      <c r="E226" s="264">
        <v>4010118483394</v>
      </c>
      <c r="F226" s="258"/>
      <c r="G226" s="258"/>
    </row>
    <row r="227" spans="1:7" x14ac:dyDescent="0.25">
      <c r="A227" s="263">
        <v>722677</v>
      </c>
      <c r="B227" s="261" t="s">
        <v>142</v>
      </c>
      <c r="C227" s="260">
        <v>8.27614348</v>
      </c>
      <c r="D227" s="258" t="s">
        <v>882</v>
      </c>
      <c r="E227" s="264">
        <v>4010118722677</v>
      </c>
      <c r="F227" s="258"/>
      <c r="G227" s="258"/>
    </row>
    <row r="228" spans="1:7" x14ac:dyDescent="0.25">
      <c r="A228" s="263">
        <v>483451</v>
      </c>
      <c r="B228" s="261" t="s">
        <v>143</v>
      </c>
      <c r="C228" s="260">
        <v>1.1023099999999999E-2</v>
      </c>
      <c r="D228" s="258" t="s">
        <v>892</v>
      </c>
      <c r="E228" s="264">
        <v>4010118483455</v>
      </c>
      <c r="F228" s="258"/>
      <c r="G228" s="258"/>
    </row>
    <row r="229" spans="1:7" x14ac:dyDescent="0.25">
      <c r="A229" s="263">
        <v>483869</v>
      </c>
      <c r="B229" s="261" t="s">
        <v>144</v>
      </c>
      <c r="C229" s="260">
        <v>1.2786795999999998</v>
      </c>
      <c r="D229" s="258" t="s">
        <v>893</v>
      </c>
      <c r="E229" s="264">
        <v>4010118483868</v>
      </c>
      <c r="F229" s="258"/>
      <c r="G229" s="258"/>
    </row>
    <row r="230" spans="1:7" x14ac:dyDescent="0.25">
      <c r="A230" s="263">
        <v>723924</v>
      </c>
      <c r="B230" s="261" t="s">
        <v>146</v>
      </c>
      <c r="C230" s="260">
        <v>9.9759054999999996</v>
      </c>
      <c r="D230" s="258" t="s">
        <v>894</v>
      </c>
      <c r="E230" s="264">
        <v>4010118723926</v>
      </c>
      <c r="F230" s="258"/>
      <c r="G230" s="258"/>
    </row>
    <row r="231" spans="1:7" x14ac:dyDescent="0.25">
      <c r="A231" s="263">
        <v>723959</v>
      </c>
      <c r="B231" s="261" t="s">
        <v>149</v>
      </c>
      <c r="C231" s="260">
        <v>3.9462697999999996</v>
      </c>
      <c r="D231" s="258" t="s">
        <v>1000</v>
      </c>
      <c r="E231" s="264">
        <v>4010118723957</v>
      </c>
      <c r="F231" s="258"/>
      <c r="G231" s="258"/>
    </row>
    <row r="232" spans="1:7" x14ac:dyDescent="0.25">
      <c r="A232" s="263">
        <v>726060</v>
      </c>
      <c r="B232" s="261" t="s">
        <v>162</v>
      </c>
      <c r="C232" s="260">
        <v>3.9286328399999997</v>
      </c>
      <c r="D232" s="258" t="s">
        <v>1001</v>
      </c>
      <c r="E232" s="264">
        <v>4010118726064</v>
      </c>
      <c r="F232" s="258"/>
      <c r="G232" s="258"/>
    </row>
    <row r="233" spans="1:7" x14ac:dyDescent="0.25">
      <c r="A233" s="263">
        <v>723940</v>
      </c>
      <c r="B233" s="261" t="s">
        <v>148</v>
      </c>
      <c r="C233" s="260">
        <v>3.9440651799999995</v>
      </c>
      <c r="D233" s="258" t="s">
        <v>1000</v>
      </c>
      <c r="E233" s="264">
        <v>4010118723940</v>
      </c>
      <c r="F233" s="258"/>
      <c r="G233" s="258"/>
    </row>
    <row r="234" spans="1:7" x14ac:dyDescent="0.25">
      <c r="A234" s="263">
        <v>723932</v>
      </c>
      <c r="B234" s="261" t="s">
        <v>147</v>
      </c>
      <c r="C234" s="260">
        <v>3.9286328399999997</v>
      </c>
      <c r="D234" s="258" t="s">
        <v>1000</v>
      </c>
      <c r="E234" s="264">
        <v>4010118723933</v>
      </c>
      <c r="F234" s="258"/>
      <c r="G234" s="258"/>
    </row>
    <row r="235" spans="1:7" x14ac:dyDescent="0.25">
      <c r="A235" s="263">
        <v>726079</v>
      </c>
      <c r="B235" s="261" t="s">
        <v>161</v>
      </c>
      <c r="C235" s="260">
        <v>3.9286328399999997</v>
      </c>
      <c r="D235" s="258" t="s">
        <v>1000</v>
      </c>
      <c r="E235" s="264">
        <v>4010118726071</v>
      </c>
      <c r="F235" s="258"/>
      <c r="G235" s="258"/>
    </row>
    <row r="236" spans="1:7" x14ac:dyDescent="0.25">
      <c r="A236" s="263">
        <v>725110</v>
      </c>
      <c r="B236" s="261" t="s">
        <v>79</v>
      </c>
      <c r="C236" s="260">
        <v>3.2760653199999998</v>
      </c>
      <c r="D236" s="258" t="s">
        <v>895</v>
      </c>
      <c r="E236" s="264">
        <v>4010118725111</v>
      </c>
      <c r="F236" s="258"/>
      <c r="G236" s="258"/>
    </row>
    <row r="237" spans="1:7" x14ac:dyDescent="0.25">
      <c r="A237" s="263">
        <v>725102</v>
      </c>
      <c r="B237" s="261" t="s">
        <v>78</v>
      </c>
      <c r="C237" s="260">
        <v>3.26945146</v>
      </c>
      <c r="D237" s="258" t="s">
        <v>895</v>
      </c>
      <c r="E237" s="264">
        <v>4010118725104</v>
      </c>
      <c r="F237" s="258"/>
      <c r="G237" s="258"/>
    </row>
    <row r="238" spans="1:7" x14ac:dyDescent="0.25">
      <c r="A238" s="263">
        <v>729604</v>
      </c>
      <c r="B238" s="261" t="s">
        <v>263</v>
      </c>
      <c r="C238" s="260">
        <v>1.7636959999999999</v>
      </c>
      <c r="D238" s="258" t="s">
        <v>871</v>
      </c>
      <c r="E238" s="264">
        <v>4010118729607</v>
      </c>
      <c r="F238" s="258"/>
      <c r="G238" s="258"/>
    </row>
    <row r="239" spans="1:7" x14ac:dyDescent="0.25">
      <c r="A239" s="263">
        <v>729329</v>
      </c>
      <c r="B239" s="261" t="s">
        <v>164</v>
      </c>
      <c r="C239" s="260">
        <v>0.36376229999999998</v>
      </c>
      <c r="D239" s="258" t="s">
        <v>896</v>
      </c>
      <c r="E239" s="264">
        <v>4010118729324</v>
      </c>
      <c r="F239" s="258"/>
      <c r="G239" s="258"/>
    </row>
    <row r="240" spans="1:7" ht="24" x14ac:dyDescent="0.25">
      <c r="A240" s="263">
        <v>729299</v>
      </c>
      <c r="B240" s="262" t="s">
        <v>897</v>
      </c>
      <c r="C240" s="260">
        <v>0</v>
      </c>
      <c r="D240" s="258" t="s">
        <v>997</v>
      </c>
      <c r="E240" s="264">
        <v>4010118729294</v>
      </c>
      <c r="F240" s="258"/>
      <c r="G240" s="258"/>
    </row>
    <row r="241" spans="1:7" x14ac:dyDescent="0.25">
      <c r="A241" s="263">
        <v>726095</v>
      </c>
      <c r="B241" s="261" t="s">
        <v>181</v>
      </c>
      <c r="C241" s="260">
        <v>0.48501639999999996</v>
      </c>
      <c r="D241" s="258" t="s">
        <v>898</v>
      </c>
      <c r="E241" s="264">
        <v>4010118726095</v>
      </c>
      <c r="F241" s="258"/>
      <c r="G241" s="258"/>
    </row>
    <row r="242" spans="1:7" x14ac:dyDescent="0.25">
      <c r="A242" s="263">
        <v>724203</v>
      </c>
      <c r="B242" s="261" t="s">
        <v>177</v>
      </c>
      <c r="C242" s="260">
        <v>0.60627050000000005</v>
      </c>
      <c r="D242" s="258" t="s">
        <v>899</v>
      </c>
      <c r="E242" s="264">
        <v>4010118724206</v>
      </c>
      <c r="F242" s="258"/>
      <c r="G242" s="258"/>
    </row>
    <row r="243" spans="1:7" x14ac:dyDescent="0.25">
      <c r="A243" s="263">
        <v>724211</v>
      </c>
      <c r="B243" s="261" t="s">
        <v>178</v>
      </c>
      <c r="C243" s="260">
        <v>0.63052131999999994</v>
      </c>
      <c r="D243" s="258" t="s">
        <v>899</v>
      </c>
      <c r="E243" s="264">
        <v>4010118724213</v>
      </c>
      <c r="F243" s="258"/>
      <c r="G243" s="258"/>
    </row>
    <row r="244" spans="1:7" x14ac:dyDescent="0.25">
      <c r="A244" s="263">
        <v>724238</v>
      </c>
      <c r="B244" s="261" t="s">
        <v>179</v>
      </c>
      <c r="C244" s="260">
        <v>0.75398003999999996</v>
      </c>
      <c r="D244" s="258" t="s">
        <v>751</v>
      </c>
      <c r="E244" s="264">
        <v>4010118724237</v>
      </c>
      <c r="F244" s="258"/>
      <c r="G244" s="258"/>
    </row>
    <row r="245" spans="1:7" x14ac:dyDescent="0.25">
      <c r="A245" s="263">
        <v>724351</v>
      </c>
      <c r="B245" s="261" t="s">
        <v>180</v>
      </c>
      <c r="C245" s="260">
        <v>0.77602623999999987</v>
      </c>
      <c r="D245" s="258" t="s">
        <v>751</v>
      </c>
      <c r="E245" s="264">
        <v>4010118724350</v>
      </c>
      <c r="F245" s="258"/>
      <c r="G245" s="258"/>
    </row>
    <row r="246" spans="1:7" x14ac:dyDescent="0.25">
      <c r="A246" s="263">
        <v>729493</v>
      </c>
      <c r="B246" s="261" t="s">
        <v>264</v>
      </c>
      <c r="C246" s="260">
        <v>0.99428361999999992</v>
      </c>
      <c r="D246" s="258" t="s">
        <v>900</v>
      </c>
      <c r="E246" s="264">
        <v>4010118729492</v>
      </c>
      <c r="F246" s="258"/>
      <c r="G246" s="258"/>
    </row>
    <row r="247" spans="1:7" x14ac:dyDescent="0.25">
      <c r="A247" s="263">
        <v>724882</v>
      </c>
      <c r="B247" s="261" t="s">
        <v>901</v>
      </c>
      <c r="C247" s="260">
        <v>4.4996294199999998</v>
      </c>
      <c r="D247" s="258" t="s">
        <v>902</v>
      </c>
      <c r="E247" s="264">
        <v>4010118724886</v>
      </c>
      <c r="F247" s="258"/>
      <c r="G247" s="258"/>
    </row>
    <row r="248" spans="1:7" x14ac:dyDescent="0.25">
      <c r="A248" s="263">
        <v>729817</v>
      </c>
      <c r="B248" s="261" t="s">
        <v>273</v>
      </c>
      <c r="C248" s="260">
        <v>2.1561183599999998</v>
      </c>
      <c r="D248" s="258" t="s">
        <v>1002</v>
      </c>
      <c r="E248" s="264">
        <v>4010118729812</v>
      </c>
      <c r="F248" s="258"/>
      <c r="G248" s="258"/>
    </row>
    <row r="249" spans="1:7" x14ac:dyDescent="0.25">
      <c r="A249" s="263">
        <v>723967</v>
      </c>
      <c r="B249" s="261" t="s">
        <v>42</v>
      </c>
      <c r="C249" s="260">
        <v>0</v>
      </c>
      <c r="D249" s="258" t="s">
        <v>903</v>
      </c>
      <c r="E249" s="264">
        <v>4010118723964</v>
      </c>
      <c r="F249" s="258"/>
      <c r="G249" s="258"/>
    </row>
    <row r="250" spans="1:7" x14ac:dyDescent="0.25">
      <c r="A250" s="263">
        <v>724572</v>
      </c>
      <c r="B250" s="261" t="s">
        <v>43</v>
      </c>
      <c r="C250" s="260">
        <v>0</v>
      </c>
      <c r="D250" s="258" t="s">
        <v>904</v>
      </c>
      <c r="E250" s="264">
        <v>4010118724572</v>
      </c>
      <c r="F250" s="258"/>
      <c r="G250" s="258"/>
    </row>
    <row r="251" spans="1:7" x14ac:dyDescent="0.25">
      <c r="A251" s="263">
        <v>723975</v>
      </c>
      <c r="B251" s="261" t="s">
        <v>44</v>
      </c>
      <c r="C251" s="260">
        <v>28.516759699999998</v>
      </c>
      <c r="D251" s="258" t="s">
        <v>903</v>
      </c>
      <c r="E251" s="264">
        <v>4010118723971</v>
      </c>
      <c r="F251" s="258"/>
      <c r="G251" s="258"/>
    </row>
    <row r="252" spans="1:7" x14ac:dyDescent="0.25">
      <c r="A252" s="263">
        <v>725137</v>
      </c>
      <c r="B252" s="261" t="s">
        <v>81</v>
      </c>
      <c r="C252" s="260">
        <v>28.055994120000001</v>
      </c>
      <c r="D252" s="258" t="s">
        <v>997</v>
      </c>
      <c r="E252" s="264">
        <v>4010118725135</v>
      </c>
      <c r="F252" s="258"/>
      <c r="G252" s="258"/>
    </row>
    <row r="253" spans="1:7" x14ac:dyDescent="0.25">
      <c r="A253" s="263">
        <v>724556</v>
      </c>
      <c r="B253" s="261" t="s">
        <v>46</v>
      </c>
      <c r="C253" s="260">
        <v>4.2130288199999999</v>
      </c>
      <c r="D253" s="258" t="s">
        <v>905</v>
      </c>
      <c r="E253" s="264">
        <v>4010118724558</v>
      </c>
      <c r="F253" s="258"/>
      <c r="G253" s="258"/>
    </row>
    <row r="254" spans="1:7" x14ac:dyDescent="0.25">
      <c r="A254" s="263">
        <v>724564</v>
      </c>
      <c r="B254" s="261" t="s">
        <v>45</v>
      </c>
      <c r="C254" s="260">
        <v>17.312880859999996</v>
      </c>
      <c r="D254" s="258" t="s">
        <v>906</v>
      </c>
      <c r="E254" s="264">
        <v>4010118724565</v>
      </c>
      <c r="F254" s="258"/>
      <c r="G254" s="258"/>
    </row>
    <row r="255" spans="1:7" x14ac:dyDescent="0.25">
      <c r="A255" s="263">
        <v>724394</v>
      </c>
      <c r="B255" s="261" t="s">
        <v>48</v>
      </c>
      <c r="C255" s="260">
        <v>1.2125410000000001</v>
      </c>
      <c r="D255" s="258" t="s">
        <v>907</v>
      </c>
      <c r="E255" s="264">
        <v>4010118724398</v>
      </c>
      <c r="F255" s="258"/>
      <c r="G255" s="258"/>
    </row>
    <row r="256" spans="1:7" x14ac:dyDescent="0.25">
      <c r="A256" s="263">
        <v>724408</v>
      </c>
      <c r="B256" s="261" t="s">
        <v>49</v>
      </c>
      <c r="C256" s="260">
        <v>0.41887779999999997</v>
      </c>
      <c r="D256" s="258" t="s">
        <v>908</v>
      </c>
      <c r="E256" s="264">
        <v>4010118724404</v>
      </c>
      <c r="F256" s="258"/>
      <c r="G256" s="258"/>
    </row>
    <row r="257" spans="1:7" x14ac:dyDescent="0.25">
      <c r="A257" s="263">
        <v>723894</v>
      </c>
      <c r="B257" s="261" t="s">
        <v>50</v>
      </c>
      <c r="C257" s="260">
        <v>0.35935306</v>
      </c>
      <c r="D257" s="258" t="s">
        <v>909</v>
      </c>
      <c r="E257" s="264">
        <v>4010118723896</v>
      </c>
      <c r="F257" s="258"/>
      <c r="G257" s="258"/>
    </row>
    <row r="258" spans="1:7" x14ac:dyDescent="0.25">
      <c r="A258" s="263">
        <v>729167</v>
      </c>
      <c r="B258" s="261" t="s">
        <v>314</v>
      </c>
      <c r="C258" s="260">
        <v>0</v>
      </c>
      <c r="D258" s="258" t="s">
        <v>827</v>
      </c>
      <c r="E258" s="264">
        <v>4010118729164</v>
      </c>
      <c r="F258" s="258"/>
      <c r="G258" s="258"/>
    </row>
    <row r="259" spans="1:7" x14ac:dyDescent="0.25">
      <c r="A259" s="263">
        <v>729159</v>
      </c>
      <c r="B259" s="261" t="s">
        <v>315</v>
      </c>
      <c r="C259" s="260">
        <v>0</v>
      </c>
      <c r="D259" s="258" t="s">
        <v>827</v>
      </c>
      <c r="E259" s="264">
        <v>4010118729157</v>
      </c>
      <c r="F259" s="258"/>
      <c r="G259" s="258"/>
    </row>
    <row r="260" spans="1:7" x14ac:dyDescent="0.25">
      <c r="A260" s="263">
        <v>724440</v>
      </c>
      <c r="B260" s="261" t="s">
        <v>266</v>
      </c>
      <c r="C260" s="260">
        <v>0.19841579999999998</v>
      </c>
      <c r="D260" s="258" t="s">
        <v>910</v>
      </c>
      <c r="E260" s="264">
        <v>4010118724440</v>
      </c>
      <c r="F260" s="258"/>
      <c r="G260" s="258"/>
    </row>
    <row r="261" spans="1:7" x14ac:dyDescent="0.25">
      <c r="A261" s="263">
        <v>724416</v>
      </c>
      <c r="B261" s="261" t="s">
        <v>51</v>
      </c>
      <c r="C261" s="260">
        <v>4.3453060199999998</v>
      </c>
      <c r="D261" s="258" t="s">
        <v>911</v>
      </c>
      <c r="E261" s="264">
        <v>4010118724411</v>
      </c>
      <c r="F261" s="258"/>
      <c r="G261" s="258"/>
    </row>
    <row r="262" spans="1:7" x14ac:dyDescent="0.25">
      <c r="A262" s="263">
        <v>724424</v>
      </c>
      <c r="B262" s="261" t="s">
        <v>52</v>
      </c>
      <c r="C262" s="260">
        <v>8.3312589799999994</v>
      </c>
      <c r="D262" s="258" t="s">
        <v>912</v>
      </c>
      <c r="E262" s="264">
        <v>4010118724428</v>
      </c>
      <c r="F262" s="258"/>
      <c r="G262" s="258"/>
    </row>
    <row r="263" spans="1:7" x14ac:dyDescent="0.25">
      <c r="A263" s="263">
        <v>724432</v>
      </c>
      <c r="B263" s="261" t="s">
        <v>92</v>
      </c>
      <c r="C263" s="260">
        <v>0.19841579999999998</v>
      </c>
      <c r="D263" s="258" t="s">
        <v>913</v>
      </c>
      <c r="E263" s="264">
        <v>4010118724435</v>
      </c>
      <c r="F263" s="258"/>
      <c r="G263" s="258"/>
    </row>
    <row r="264" spans="1:7" x14ac:dyDescent="0.25">
      <c r="A264" s="263">
        <v>724793</v>
      </c>
      <c r="B264" s="261" t="s">
        <v>103</v>
      </c>
      <c r="C264" s="260">
        <v>1.2764749799999997</v>
      </c>
      <c r="D264" s="258" t="s">
        <v>914</v>
      </c>
      <c r="E264" s="264">
        <v>4010118724794</v>
      </c>
      <c r="F264" s="258"/>
      <c r="G264" s="258"/>
    </row>
    <row r="265" spans="1:7" x14ac:dyDescent="0.25">
      <c r="A265" s="263">
        <v>724777</v>
      </c>
      <c r="B265" s="261" t="s">
        <v>87</v>
      </c>
      <c r="C265" s="260">
        <v>0.58201967999999993</v>
      </c>
      <c r="D265" s="258" t="s">
        <v>915</v>
      </c>
      <c r="E265" s="264">
        <v>4010118724770</v>
      </c>
      <c r="F265" s="258"/>
      <c r="G265" s="258"/>
    </row>
    <row r="266" spans="1:7" x14ac:dyDescent="0.25">
      <c r="A266" s="263">
        <v>724785</v>
      </c>
      <c r="B266" s="261" t="s">
        <v>86</v>
      </c>
      <c r="C266" s="260">
        <v>0.33951147999999998</v>
      </c>
      <c r="D266" s="258" t="s">
        <v>908</v>
      </c>
      <c r="E266" s="264">
        <v>4010118724787</v>
      </c>
      <c r="F266" s="258"/>
      <c r="G266" s="258"/>
    </row>
    <row r="267" spans="1:7" x14ac:dyDescent="0.25">
      <c r="A267" s="263">
        <v>729426</v>
      </c>
      <c r="B267" s="261" t="s">
        <v>916</v>
      </c>
      <c r="C267" s="260">
        <v>6.6138599999999992E-2</v>
      </c>
      <c r="D267" s="258" t="s">
        <v>917</v>
      </c>
      <c r="E267" s="264">
        <v>4010118729423</v>
      </c>
      <c r="F267" s="258"/>
      <c r="G267" s="258"/>
    </row>
    <row r="268" spans="1:7" x14ac:dyDescent="0.25">
      <c r="A268" s="263">
        <v>484687</v>
      </c>
      <c r="B268" s="261" t="s">
        <v>432</v>
      </c>
      <c r="C268" s="260">
        <v>0.14330029999999999</v>
      </c>
      <c r="D268" s="258" t="s">
        <v>918</v>
      </c>
      <c r="E268" s="264">
        <v>4010118484681</v>
      </c>
      <c r="F268" s="258"/>
      <c r="G268" s="258"/>
    </row>
    <row r="269" spans="1:7" x14ac:dyDescent="0.25">
      <c r="A269" s="263">
        <v>484598</v>
      </c>
      <c r="B269" s="261" t="s">
        <v>286</v>
      </c>
      <c r="C269" s="260">
        <v>0.15652801999999996</v>
      </c>
      <c r="D269" s="258" t="s">
        <v>919</v>
      </c>
      <c r="E269" s="264">
        <v>4010118484599</v>
      </c>
      <c r="F269" s="258"/>
      <c r="G269" s="258"/>
    </row>
    <row r="270" spans="1:7" x14ac:dyDescent="0.25">
      <c r="A270" s="263">
        <v>458783</v>
      </c>
      <c r="B270" s="261" t="s">
        <v>920</v>
      </c>
      <c r="C270" s="260">
        <v>18.783362399999998</v>
      </c>
      <c r="D270" s="258" t="s">
        <v>921</v>
      </c>
      <c r="E270" s="264">
        <v>4010118458781</v>
      </c>
      <c r="F270" s="258"/>
      <c r="G270" s="258"/>
    </row>
    <row r="271" spans="1:7" x14ac:dyDescent="0.25">
      <c r="A271" s="263">
        <v>458767</v>
      </c>
      <c r="B271" s="261" t="s">
        <v>922</v>
      </c>
      <c r="C271" s="260">
        <v>13.315904799999998</v>
      </c>
      <c r="D271" s="258" t="s">
        <v>921</v>
      </c>
      <c r="E271" s="264">
        <v>4010118458767</v>
      </c>
      <c r="F271" s="258"/>
      <c r="G271" s="258"/>
    </row>
    <row r="272" spans="1:7" x14ac:dyDescent="0.25">
      <c r="A272" s="263">
        <v>475424</v>
      </c>
      <c r="B272" s="261" t="s">
        <v>276</v>
      </c>
      <c r="C272" s="260">
        <v>10.273529199999999</v>
      </c>
      <c r="D272" s="258" t="s">
        <v>923</v>
      </c>
      <c r="E272" s="264">
        <v>4010118475429</v>
      </c>
      <c r="F272" s="258"/>
      <c r="G272" s="258"/>
    </row>
    <row r="273" spans="1:7" x14ac:dyDescent="0.25">
      <c r="A273" s="263">
        <v>475319</v>
      </c>
      <c r="B273" s="261" t="s">
        <v>281</v>
      </c>
      <c r="C273" s="260">
        <v>0.76059389999999982</v>
      </c>
      <c r="D273" s="258" t="s">
        <v>924</v>
      </c>
      <c r="E273" s="264">
        <v>4010118475313</v>
      </c>
      <c r="F273" s="258"/>
      <c r="G273" s="258"/>
    </row>
    <row r="274" spans="1:7" x14ac:dyDescent="0.25">
      <c r="A274" s="263">
        <v>475327</v>
      </c>
      <c r="B274" s="261" t="s">
        <v>282</v>
      </c>
      <c r="C274" s="260">
        <v>1.4638676799999999</v>
      </c>
      <c r="D274" s="258" t="s">
        <v>925</v>
      </c>
      <c r="E274" s="264">
        <v>4010118475320</v>
      </c>
      <c r="F274" s="258"/>
      <c r="G274" s="258"/>
    </row>
    <row r="275" spans="1:7" x14ac:dyDescent="0.25">
      <c r="A275" s="263">
        <v>475955</v>
      </c>
      <c r="B275" s="261" t="s">
        <v>283</v>
      </c>
      <c r="C275" s="260">
        <v>1.0692406999999999</v>
      </c>
      <c r="D275" s="258" t="s">
        <v>926</v>
      </c>
      <c r="E275" s="264">
        <v>4010118475955</v>
      </c>
      <c r="F275" s="258"/>
      <c r="G275" s="258"/>
    </row>
    <row r="276" spans="1:7" x14ac:dyDescent="0.25">
      <c r="A276" s="263">
        <v>475343</v>
      </c>
      <c r="B276" s="261" t="s">
        <v>284</v>
      </c>
      <c r="C276" s="260">
        <v>4.3232598199999996</v>
      </c>
      <c r="D276" s="258" t="s">
        <v>997</v>
      </c>
      <c r="E276" s="264">
        <v>4010118475344</v>
      </c>
      <c r="F276" s="258"/>
      <c r="G276" s="258"/>
    </row>
    <row r="277" spans="1:7" x14ac:dyDescent="0.25">
      <c r="A277" s="263">
        <v>475815</v>
      </c>
      <c r="B277" s="261" t="s">
        <v>285</v>
      </c>
      <c r="C277" s="260">
        <v>1.3492274399999999</v>
      </c>
      <c r="D277" s="258" t="s">
        <v>893</v>
      </c>
      <c r="E277" s="264">
        <v>4010118475818</v>
      </c>
      <c r="F277" s="258"/>
      <c r="G277" s="258"/>
    </row>
    <row r="278" spans="1:7" x14ac:dyDescent="0.25">
      <c r="A278" s="263">
        <v>724262</v>
      </c>
      <c r="B278" s="261" t="s">
        <v>927</v>
      </c>
      <c r="C278" s="260">
        <v>0.28219136</v>
      </c>
      <c r="D278" s="258" t="s">
        <v>928</v>
      </c>
      <c r="E278" s="264">
        <v>4010118724268</v>
      </c>
      <c r="F278" s="258"/>
      <c r="G278" s="258"/>
    </row>
    <row r="279" spans="1:7" x14ac:dyDescent="0.25">
      <c r="A279" s="263">
        <v>724254</v>
      </c>
      <c r="B279" s="261" t="s">
        <v>929</v>
      </c>
      <c r="C279" s="260">
        <v>0.28219136</v>
      </c>
      <c r="D279" s="258" t="s">
        <v>930</v>
      </c>
      <c r="E279" s="264">
        <v>4010118724251</v>
      </c>
      <c r="F279" s="258"/>
      <c r="G279" s="258"/>
    </row>
    <row r="280" spans="1:7" x14ac:dyDescent="0.25">
      <c r="A280" s="263">
        <v>729248</v>
      </c>
      <c r="B280" s="261" t="s">
        <v>931</v>
      </c>
      <c r="C280" s="260">
        <v>11.067192399999998</v>
      </c>
      <c r="D280" s="258" t="s">
        <v>932</v>
      </c>
      <c r="E280" s="264">
        <v>4010118729249</v>
      </c>
      <c r="F280" s="258"/>
      <c r="G280" s="258"/>
    </row>
    <row r="281" spans="1:7" x14ac:dyDescent="0.25">
      <c r="A281" s="263">
        <v>729612</v>
      </c>
      <c r="B281" s="261" t="s">
        <v>288</v>
      </c>
      <c r="C281" s="260">
        <v>0.22046199999999999</v>
      </c>
      <c r="D281" s="258" t="s">
        <v>933</v>
      </c>
      <c r="E281" s="264">
        <v>4010118729614</v>
      </c>
      <c r="F281" s="258"/>
      <c r="G281" s="258"/>
    </row>
    <row r="282" spans="1:7" x14ac:dyDescent="0.25">
      <c r="A282" s="263">
        <v>721476</v>
      </c>
      <c r="B282" s="261" t="s">
        <v>934</v>
      </c>
      <c r="C282" s="260">
        <v>0.72311535999999998</v>
      </c>
      <c r="D282" s="258" t="s">
        <v>935</v>
      </c>
      <c r="E282" s="264">
        <v>4010118721472</v>
      </c>
      <c r="F282" s="258"/>
      <c r="G282" s="258"/>
    </row>
    <row r="283" spans="1:7" x14ac:dyDescent="0.25">
      <c r="A283" s="263">
        <v>721492</v>
      </c>
      <c r="B283" s="261" t="s">
        <v>936</v>
      </c>
      <c r="C283" s="260">
        <v>0.54233651999999999</v>
      </c>
      <c r="D283" s="258" t="s">
        <v>937</v>
      </c>
      <c r="E283" s="264">
        <v>4010118721496</v>
      </c>
      <c r="F283" s="258"/>
      <c r="G283" s="258"/>
    </row>
    <row r="284" spans="1:7" x14ac:dyDescent="0.25">
      <c r="A284" s="263">
        <v>724653</v>
      </c>
      <c r="B284" s="261" t="s">
        <v>287</v>
      </c>
      <c r="C284" s="260">
        <v>0.13668643999999999</v>
      </c>
      <c r="D284" s="258" t="s">
        <v>938</v>
      </c>
      <c r="E284" s="264">
        <v>4010118724657</v>
      </c>
      <c r="F284" s="258"/>
      <c r="G284" s="258"/>
    </row>
    <row r="285" spans="1:7" x14ac:dyDescent="0.25">
      <c r="A285" s="263">
        <v>721484</v>
      </c>
      <c r="B285" s="261" t="s">
        <v>206</v>
      </c>
      <c r="C285" s="260">
        <v>5.2999064799999998</v>
      </c>
      <c r="D285" s="258" t="s">
        <v>939</v>
      </c>
      <c r="E285" s="264">
        <v>4010118721489</v>
      </c>
      <c r="F285" s="258"/>
      <c r="G285" s="258"/>
    </row>
    <row r="286" spans="1:7" x14ac:dyDescent="0.25">
      <c r="A286" s="263">
        <v>248509</v>
      </c>
      <c r="B286" s="261" t="s">
        <v>940</v>
      </c>
      <c r="C286" s="260">
        <v>7.936631999999999E-2</v>
      </c>
      <c r="D286" s="258" t="s">
        <v>941</v>
      </c>
      <c r="E286" s="264">
        <v>4010118248504</v>
      </c>
      <c r="F286" s="258"/>
      <c r="G286" s="258"/>
    </row>
    <row r="287" spans="1:7" x14ac:dyDescent="0.25">
      <c r="A287" s="263">
        <v>721468</v>
      </c>
      <c r="B287" s="261" t="s">
        <v>942</v>
      </c>
      <c r="C287" s="260">
        <v>0.56879195999999999</v>
      </c>
      <c r="D287" s="258" t="s">
        <v>937</v>
      </c>
      <c r="E287" s="264">
        <v>4010118721465</v>
      </c>
      <c r="F287" s="258"/>
      <c r="G287" s="258"/>
    </row>
    <row r="288" spans="1:7" x14ac:dyDescent="0.25">
      <c r="A288" s="263">
        <v>724521</v>
      </c>
      <c r="B288" s="261" t="s">
        <v>22</v>
      </c>
      <c r="C288" s="260">
        <v>0.09</v>
      </c>
      <c r="D288" s="258" t="s">
        <v>917</v>
      </c>
      <c r="E288" s="264">
        <v>4010118724527</v>
      </c>
      <c r="F288" s="258"/>
      <c r="G288" s="258"/>
    </row>
    <row r="289" spans="1:7" x14ac:dyDescent="0.25">
      <c r="A289" s="263">
        <v>484679</v>
      </c>
      <c r="B289" s="261" t="s">
        <v>943</v>
      </c>
      <c r="C289" s="260">
        <v>0.13007257999999999</v>
      </c>
      <c r="D289" s="258" t="s">
        <v>944</v>
      </c>
      <c r="E289" s="264">
        <v>4010118484674</v>
      </c>
      <c r="F289" s="258"/>
      <c r="G289" s="258"/>
    </row>
    <row r="290" spans="1:7" x14ac:dyDescent="0.25">
      <c r="A290" s="263">
        <v>484571</v>
      </c>
      <c r="B290" s="261" t="s">
        <v>945</v>
      </c>
      <c r="C290" s="260">
        <v>0.14330029999999999</v>
      </c>
      <c r="D290" s="258" t="s">
        <v>946</v>
      </c>
      <c r="E290" s="264">
        <v>4010118484575</v>
      </c>
      <c r="F290" s="258"/>
      <c r="G290" s="258"/>
    </row>
    <row r="291" spans="1:7" x14ac:dyDescent="0.25">
      <c r="A291" s="263">
        <v>725161</v>
      </c>
      <c r="B291" s="261" t="s">
        <v>208</v>
      </c>
      <c r="C291" s="260">
        <v>8.3775559999999985E-2</v>
      </c>
      <c r="D291" s="258" t="s">
        <v>947</v>
      </c>
      <c r="E291" s="264">
        <v>4010118725166</v>
      </c>
      <c r="F291" s="258"/>
      <c r="G291" s="258"/>
    </row>
    <row r="292" spans="1:7" x14ac:dyDescent="0.25">
      <c r="A292" s="263">
        <v>721506</v>
      </c>
      <c r="B292" s="261" t="s">
        <v>948</v>
      </c>
      <c r="C292" s="260">
        <v>17.725144799999995</v>
      </c>
      <c r="D292" s="258" t="s">
        <v>949</v>
      </c>
      <c r="E292" s="264">
        <v>4010118721502</v>
      </c>
      <c r="F292" s="258"/>
      <c r="G292" s="258"/>
    </row>
    <row r="293" spans="1:7" x14ac:dyDescent="0.25">
      <c r="A293" s="263">
        <v>722294</v>
      </c>
      <c r="B293" s="261" t="s">
        <v>950</v>
      </c>
      <c r="C293" s="260">
        <v>16.375917359999999</v>
      </c>
      <c r="D293" s="258" t="s">
        <v>949</v>
      </c>
      <c r="E293" s="264">
        <v>4010118722295</v>
      </c>
      <c r="F293" s="258"/>
      <c r="G293" s="258"/>
    </row>
    <row r="294" spans="1:7" x14ac:dyDescent="0.25">
      <c r="A294" s="263">
        <v>723754</v>
      </c>
      <c r="B294" s="261" t="s">
        <v>951</v>
      </c>
      <c r="C294" s="260">
        <v>15.822557739999997</v>
      </c>
      <c r="D294" s="258" t="s">
        <v>952</v>
      </c>
      <c r="E294" s="264">
        <v>4010118723759</v>
      </c>
      <c r="F294" s="258"/>
      <c r="G294" s="258"/>
    </row>
    <row r="295" spans="1:7" x14ac:dyDescent="0.25">
      <c r="A295" s="263">
        <v>725234</v>
      </c>
      <c r="B295" s="261" t="s">
        <v>289</v>
      </c>
      <c r="C295" s="260">
        <v>8.5715625599999985</v>
      </c>
      <c r="D295" s="258" t="s">
        <v>953</v>
      </c>
      <c r="E295" s="264">
        <v>4010118725234</v>
      </c>
      <c r="F295" s="258"/>
      <c r="G295" s="258"/>
    </row>
    <row r="296" spans="1:7" x14ac:dyDescent="0.25">
      <c r="A296" s="263">
        <v>488402</v>
      </c>
      <c r="B296" s="261" t="s">
        <v>290</v>
      </c>
      <c r="C296" s="260">
        <v>2.6852271599999997</v>
      </c>
      <c r="D296" s="258" t="s">
        <v>954</v>
      </c>
      <c r="E296" s="264">
        <v>4010118488405</v>
      </c>
      <c r="F296" s="258"/>
      <c r="G296" s="258"/>
    </row>
    <row r="297" spans="1:7" x14ac:dyDescent="0.25">
      <c r="A297" s="265">
        <v>707058</v>
      </c>
      <c r="B297" s="266" t="s">
        <v>956</v>
      </c>
      <c r="C297" s="258">
        <v>0.98</v>
      </c>
      <c r="D297" s="258" t="s">
        <v>737</v>
      </c>
      <c r="E297" s="267" t="str">
        <f>"4010118708312"</f>
        <v>4010118708312</v>
      </c>
      <c r="F297" s="271"/>
      <c r="G297" s="271"/>
    </row>
    <row r="298" spans="1:7" x14ac:dyDescent="0.25">
      <c r="A298" s="265">
        <v>707066</v>
      </c>
      <c r="B298" s="155" t="s">
        <v>957</v>
      </c>
      <c r="C298" s="258">
        <v>0.98</v>
      </c>
      <c r="D298" s="258" t="s">
        <v>737</v>
      </c>
      <c r="E298" s="267" t="str">
        <f>"4010118708329"</f>
        <v>4010118708329</v>
      </c>
      <c r="F298" s="271"/>
      <c r="G298" s="271"/>
    </row>
    <row r="299" spans="1:7" x14ac:dyDescent="0.25">
      <c r="A299" s="265">
        <v>708402</v>
      </c>
      <c r="B299" s="155" t="s">
        <v>958</v>
      </c>
      <c r="C299" s="258">
        <v>0.28999999999999998</v>
      </c>
      <c r="D299" s="258" t="s">
        <v>740</v>
      </c>
      <c r="E299" s="267" t="str">
        <f>"4010118705885"</f>
        <v>4010118705885</v>
      </c>
      <c r="F299" s="271"/>
      <c r="G299" s="271"/>
    </row>
    <row r="300" spans="1:7" x14ac:dyDescent="0.25">
      <c r="A300" s="265">
        <v>708410</v>
      </c>
      <c r="B300" s="155" t="s">
        <v>959</v>
      </c>
      <c r="C300" s="258">
        <v>0.28999999999999998</v>
      </c>
      <c r="D300" s="258" t="s">
        <v>740</v>
      </c>
      <c r="E300" s="267" t="str">
        <f>"4010118705854"</f>
        <v>4010118705854</v>
      </c>
      <c r="F300" s="271"/>
      <c r="G300" s="271"/>
    </row>
    <row r="301" spans="1:7" x14ac:dyDescent="0.25">
      <c r="A301" s="265">
        <v>707090</v>
      </c>
      <c r="B301" s="155" t="s">
        <v>960</v>
      </c>
      <c r="C301" s="258">
        <v>1.02</v>
      </c>
      <c r="D301" s="258" t="s">
        <v>737</v>
      </c>
      <c r="E301" s="267" t="str">
        <f>"4010118708367"</f>
        <v>4010118708367</v>
      </c>
      <c r="F301" s="271"/>
      <c r="G301" s="271"/>
    </row>
    <row r="302" spans="1:7" x14ac:dyDescent="0.25">
      <c r="A302" s="265">
        <v>707104</v>
      </c>
      <c r="B302" s="155" t="s">
        <v>961</v>
      </c>
      <c r="C302" s="258">
        <v>1.02</v>
      </c>
      <c r="D302" s="258" t="s">
        <v>737</v>
      </c>
      <c r="E302" s="267" t="str">
        <f>"4010118708374"</f>
        <v>4010118708374</v>
      </c>
      <c r="F302" s="271"/>
      <c r="G302" s="271"/>
    </row>
    <row r="303" spans="1:7" x14ac:dyDescent="0.25">
      <c r="A303" s="121">
        <v>707139</v>
      </c>
      <c r="B303" s="68" t="s">
        <v>657</v>
      </c>
      <c r="C303" s="258">
        <v>0.71</v>
      </c>
      <c r="D303" s="258" t="s">
        <v>731</v>
      </c>
      <c r="E303" s="267" t="str">
        <f>"4010118707131"</f>
        <v>4010118707131</v>
      </c>
      <c r="F303" s="271"/>
      <c r="G303" s="271"/>
    </row>
    <row r="304" spans="1:7" x14ac:dyDescent="0.25">
      <c r="A304" s="121">
        <v>707147</v>
      </c>
      <c r="B304" s="68" t="s">
        <v>658</v>
      </c>
      <c r="C304" s="258">
        <v>0.71</v>
      </c>
      <c r="D304" s="258" t="s">
        <v>731</v>
      </c>
      <c r="E304" s="267" t="str">
        <f>"4010118707148"</f>
        <v>4010118707148</v>
      </c>
      <c r="F304" s="271"/>
      <c r="G304" s="271"/>
    </row>
    <row r="305" spans="1:7" x14ac:dyDescent="0.25">
      <c r="A305" s="121">
        <v>707155</v>
      </c>
      <c r="B305" s="68" t="s">
        <v>659</v>
      </c>
      <c r="C305" s="258">
        <v>0.63</v>
      </c>
      <c r="D305" s="258" t="s">
        <v>731</v>
      </c>
      <c r="E305" s="267" t="str">
        <f>"4010118707155"</f>
        <v>4010118707155</v>
      </c>
      <c r="F305" s="271"/>
      <c r="G305" s="271"/>
    </row>
    <row r="306" spans="1:7" x14ac:dyDescent="0.25">
      <c r="A306" s="121">
        <v>708437</v>
      </c>
      <c r="B306" s="68" t="s">
        <v>660</v>
      </c>
      <c r="C306" s="258">
        <v>0.62</v>
      </c>
      <c r="D306" s="258" t="s">
        <v>731</v>
      </c>
      <c r="E306" s="267" t="str">
        <f>"4010118708435"</f>
        <v>4010118708435</v>
      </c>
      <c r="F306" s="271"/>
      <c r="G306" s="271"/>
    </row>
    <row r="307" spans="1:7" x14ac:dyDescent="0.25">
      <c r="A307" s="121">
        <v>708348</v>
      </c>
      <c r="B307" s="68" t="s">
        <v>661</v>
      </c>
      <c r="C307" s="258">
        <v>0.75</v>
      </c>
      <c r="D307" s="258" t="s">
        <v>986</v>
      </c>
      <c r="E307" s="267" t="str">
        <f>"4010118708343"</f>
        <v>4010118708343</v>
      </c>
      <c r="F307" s="271"/>
      <c r="G307" s="271"/>
    </row>
    <row r="308" spans="1:7" x14ac:dyDescent="0.25">
      <c r="A308" s="121">
        <v>708356</v>
      </c>
      <c r="B308" s="68" t="s">
        <v>662</v>
      </c>
      <c r="C308" s="258">
        <v>0.63</v>
      </c>
      <c r="D308" s="258" t="s">
        <v>731</v>
      </c>
      <c r="E308" s="267" t="str">
        <f>"4010118708350"</f>
        <v>4010118708350</v>
      </c>
      <c r="F308" s="271"/>
      <c r="G308" s="271"/>
    </row>
    <row r="309" spans="1:7" x14ac:dyDescent="0.25">
      <c r="A309" s="121">
        <v>129534</v>
      </c>
      <c r="B309" s="68" t="s">
        <v>618</v>
      </c>
      <c r="C309" s="258">
        <v>0.82</v>
      </c>
      <c r="D309" s="258" t="s">
        <v>987</v>
      </c>
      <c r="E309" s="268" t="str">
        <f>"4010118129537"</f>
        <v>4010118129537</v>
      </c>
      <c r="F309" s="271"/>
      <c r="G309" s="271"/>
    </row>
    <row r="310" spans="1:7" x14ac:dyDescent="0.25">
      <c r="A310" s="121">
        <v>100668</v>
      </c>
      <c r="B310" s="68" t="s">
        <v>619</v>
      </c>
      <c r="C310" s="258">
        <v>0.93</v>
      </c>
      <c r="D310" s="258" t="s">
        <v>987</v>
      </c>
      <c r="E310" s="268" t="str">
        <f>"4010118100666"</f>
        <v>4010118100666</v>
      </c>
      <c r="F310" s="271"/>
      <c r="G310" s="271"/>
    </row>
    <row r="311" spans="1:7" x14ac:dyDescent="0.25">
      <c r="A311" s="121">
        <v>707317</v>
      </c>
      <c r="B311" s="68" t="s">
        <v>589</v>
      </c>
      <c r="C311" s="258">
        <v>1.47</v>
      </c>
      <c r="D311" s="258" t="s">
        <v>734</v>
      </c>
      <c r="E311" s="268" t="str">
        <f>"4010118707315"</f>
        <v>4010118707315</v>
      </c>
      <c r="F311" s="271"/>
      <c r="G311" s="271"/>
    </row>
    <row r="312" spans="1:7" x14ac:dyDescent="0.25">
      <c r="A312" s="121">
        <v>437115</v>
      </c>
      <c r="B312" s="68" t="s">
        <v>622</v>
      </c>
      <c r="C312" s="258">
        <v>1.29</v>
      </c>
      <c r="D312" s="258" t="s">
        <v>987</v>
      </c>
      <c r="E312" s="268" t="str">
        <f>"4010118437090"</f>
        <v>4010118437090</v>
      </c>
      <c r="F312" s="271"/>
      <c r="G312" s="271"/>
    </row>
    <row r="313" spans="1:7" x14ac:dyDescent="0.25">
      <c r="A313" s="121">
        <v>406910</v>
      </c>
      <c r="B313" s="68" t="s">
        <v>623</v>
      </c>
      <c r="C313" s="258">
        <v>1.08</v>
      </c>
      <c r="D313" s="258" t="s">
        <v>987</v>
      </c>
      <c r="E313" s="268" t="str">
        <f>"4010118406911"</f>
        <v>4010118406911</v>
      </c>
      <c r="F313" s="271"/>
      <c r="G313" s="271"/>
    </row>
    <row r="314" spans="1:7" x14ac:dyDescent="0.25">
      <c r="A314" s="121">
        <v>465267</v>
      </c>
      <c r="B314" s="68" t="s">
        <v>627</v>
      </c>
      <c r="C314" s="258">
        <v>0.66</v>
      </c>
      <c r="D314" s="258" t="s">
        <v>988</v>
      </c>
      <c r="E314" s="268" t="str">
        <f>"4010118465260"</f>
        <v>4010118465260</v>
      </c>
      <c r="F314" s="271"/>
      <c r="G314" s="271"/>
    </row>
    <row r="315" spans="1:7" x14ac:dyDescent="0.25">
      <c r="A315" s="121">
        <v>471968</v>
      </c>
      <c r="B315" s="68" t="s">
        <v>628</v>
      </c>
      <c r="C315" s="258">
        <v>1.96</v>
      </c>
      <c r="D315" s="258" t="s">
        <v>989</v>
      </c>
      <c r="E315" s="268" t="str">
        <f>"4010118471964"</f>
        <v>4010118471964</v>
      </c>
      <c r="F315" s="271"/>
      <c r="G315" s="271"/>
    </row>
    <row r="316" spans="1:7" x14ac:dyDescent="0.25">
      <c r="A316" s="121">
        <v>499862</v>
      </c>
      <c r="B316" s="68" t="s">
        <v>629</v>
      </c>
      <c r="C316" s="258">
        <v>0.67</v>
      </c>
      <c r="D316" s="258" t="s">
        <v>988</v>
      </c>
      <c r="E316" s="268" t="str">
        <f>"4010118499869"</f>
        <v>4010118499869</v>
      </c>
      <c r="F316" s="271"/>
      <c r="G316" s="271"/>
    </row>
    <row r="317" spans="1:7" x14ac:dyDescent="0.25">
      <c r="A317" s="121">
        <v>470635</v>
      </c>
      <c r="B317" s="68" t="s">
        <v>630</v>
      </c>
      <c r="C317" s="258">
        <v>1.23</v>
      </c>
      <c r="D317" s="258" t="s">
        <v>990</v>
      </c>
      <c r="E317" s="268" t="str">
        <f>"4010118470639"</f>
        <v>4010118470639</v>
      </c>
      <c r="F317" s="271"/>
      <c r="G317" s="271"/>
    </row>
    <row r="318" spans="1:7" x14ac:dyDescent="0.25">
      <c r="A318" s="121">
        <v>492612</v>
      </c>
      <c r="B318" s="68" t="s">
        <v>631</v>
      </c>
      <c r="C318" s="258">
        <v>1.1299999999999999</v>
      </c>
      <c r="D318" s="258" t="s">
        <v>987</v>
      </c>
      <c r="E318" s="268" t="str">
        <f>"4010118492617"</f>
        <v>4010118492617</v>
      </c>
      <c r="F318" s="271"/>
      <c r="G318" s="271"/>
    </row>
    <row r="319" spans="1:7" x14ac:dyDescent="0.25">
      <c r="A319" s="121">
        <v>706418</v>
      </c>
      <c r="B319" s="68" t="s">
        <v>632</v>
      </c>
      <c r="C319" s="258">
        <v>0.9</v>
      </c>
      <c r="D319" s="258" t="s">
        <v>990</v>
      </c>
      <c r="E319" s="268" t="str">
        <f>"4010118706417"</f>
        <v>4010118706417</v>
      </c>
      <c r="F319" s="271"/>
      <c r="G319" s="271"/>
    </row>
    <row r="320" spans="1:7" x14ac:dyDescent="0.25">
      <c r="A320" s="121">
        <v>706965</v>
      </c>
      <c r="B320" s="68" t="s">
        <v>633</v>
      </c>
      <c r="C320" s="258">
        <v>2.1800000000000002</v>
      </c>
      <c r="D320" s="258" t="s">
        <v>991</v>
      </c>
      <c r="E320" s="268" t="str">
        <f>"4010118706967"</f>
        <v>4010118706967</v>
      </c>
      <c r="F320" s="271"/>
      <c r="G320" s="271"/>
    </row>
    <row r="321" spans="1:7" x14ac:dyDescent="0.25">
      <c r="A321" s="121">
        <v>706523</v>
      </c>
      <c r="B321" s="68" t="s">
        <v>634</v>
      </c>
      <c r="C321" s="258">
        <v>0.75</v>
      </c>
      <c r="D321" s="258" t="s">
        <v>987</v>
      </c>
      <c r="E321" s="268" t="str">
        <f>"4010118706523"</f>
        <v>4010118706523</v>
      </c>
      <c r="F321" s="271"/>
      <c r="G321" s="271"/>
    </row>
    <row r="322" spans="1:7" x14ac:dyDescent="0.25">
      <c r="A322" s="104">
        <v>708429</v>
      </c>
      <c r="B322" s="90" t="s">
        <v>639</v>
      </c>
      <c r="C322" s="258">
        <v>0.95</v>
      </c>
      <c r="D322" s="258" t="s">
        <v>731</v>
      </c>
      <c r="E322" s="268" t="str">
        <f>"4010118708428"</f>
        <v>4010118708428</v>
      </c>
      <c r="F322" s="271"/>
      <c r="G322" s="271"/>
    </row>
    <row r="323" spans="1:7" x14ac:dyDescent="0.25">
      <c r="A323" s="104">
        <v>710385</v>
      </c>
      <c r="B323" s="90" t="s">
        <v>640</v>
      </c>
      <c r="C323" s="258">
        <v>2.29</v>
      </c>
      <c r="D323" s="258" t="s">
        <v>992</v>
      </c>
      <c r="E323" s="268" t="str">
        <f>"4010118710384"</f>
        <v>4010118710384</v>
      </c>
      <c r="F323" s="271"/>
      <c r="G323" s="271"/>
    </row>
    <row r="324" spans="1:7" x14ac:dyDescent="0.25">
      <c r="A324" s="121">
        <v>707430</v>
      </c>
      <c r="B324" s="68" t="s">
        <v>641</v>
      </c>
      <c r="C324" s="258">
        <v>0.89</v>
      </c>
      <c r="D324" s="258" t="s">
        <v>993</v>
      </c>
      <c r="E324" s="268" t="str">
        <f>"4010118707438"</f>
        <v>4010118707438</v>
      </c>
      <c r="F324" s="271"/>
      <c r="G324" s="271"/>
    </row>
    <row r="325" spans="1:7" x14ac:dyDescent="0.25">
      <c r="A325" s="121">
        <v>707015</v>
      </c>
      <c r="B325" s="68" t="s">
        <v>642</v>
      </c>
      <c r="C325" s="258">
        <v>0.88</v>
      </c>
      <c r="D325" s="258" t="s">
        <v>994</v>
      </c>
      <c r="E325" s="268" t="str">
        <f>"4010118707018"</f>
        <v>4010118707018</v>
      </c>
      <c r="F325" s="271"/>
      <c r="G325" s="271"/>
    </row>
    <row r="326" spans="1:7" x14ac:dyDescent="0.25">
      <c r="A326" s="121">
        <v>707023</v>
      </c>
      <c r="B326" s="68" t="s">
        <v>643</v>
      </c>
      <c r="C326" s="258">
        <v>0.77</v>
      </c>
      <c r="D326" s="258" t="s">
        <v>731</v>
      </c>
      <c r="E326" s="268" t="str">
        <f>"4010118707025"</f>
        <v>4010118707025</v>
      </c>
      <c r="F326" s="271"/>
      <c r="G326" s="271"/>
    </row>
    <row r="327" spans="1:7" x14ac:dyDescent="0.25">
      <c r="A327" s="121">
        <v>707031</v>
      </c>
      <c r="B327" s="68" t="s">
        <v>644</v>
      </c>
      <c r="C327" s="258">
        <v>1.42</v>
      </c>
      <c r="D327" s="258" t="s">
        <v>731</v>
      </c>
      <c r="E327" s="268" t="str">
        <f>"4010118707032"</f>
        <v>4010118707032</v>
      </c>
      <c r="F327" s="271"/>
      <c r="G327" s="271"/>
    </row>
    <row r="328" spans="1:7" x14ac:dyDescent="0.25">
      <c r="A328" s="104">
        <v>708992</v>
      </c>
      <c r="B328" s="60" t="s">
        <v>645</v>
      </c>
      <c r="C328" s="258">
        <v>1.38</v>
      </c>
      <c r="D328" s="258" t="s">
        <v>731</v>
      </c>
      <c r="E328" s="268" t="str">
        <f>"4010118708992"</f>
        <v>4010118708992</v>
      </c>
      <c r="F328" s="271"/>
      <c r="G328" s="271"/>
    </row>
    <row r="329" spans="1:7" x14ac:dyDescent="0.25">
      <c r="A329" s="121">
        <v>449350</v>
      </c>
      <c r="B329" s="68" t="s">
        <v>665</v>
      </c>
      <c r="C329" s="258">
        <v>0.62</v>
      </c>
      <c r="D329" s="258" t="s">
        <v>988</v>
      </c>
      <c r="E329" s="268" t="str">
        <f>"4010118449352"</f>
        <v>4010118449352</v>
      </c>
      <c r="F329" s="271"/>
      <c r="G329" s="271"/>
    </row>
    <row r="330" spans="1:7" x14ac:dyDescent="0.25">
      <c r="A330" s="104">
        <v>711098</v>
      </c>
      <c r="B330" s="90" t="s">
        <v>668</v>
      </c>
      <c r="C330" s="258">
        <v>0.15</v>
      </c>
      <c r="D330" s="258" t="s">
        <v>966</v>
      </c>
      <c r="E330" s="268" t="str">
        <f>"4010118711091"</f>
        <v>4010118711091</v>
      </c>
      <c r="F330" s="271"/>
      <c r="G330" s="271"/>
    </row>
    <row r="331" spans="1:7" x14ac:dyDescent="0.25">
      <c r="A331" s="120">
        <v>460370</v>
      </c>
      <c r="B331" s="77" t="s">
        <v>670</v>
      </c>
      <c r="C331" s="258">
        <v>0.04</v>
      </c>
      <c r="D331" s="258" t="s">
        <v>967</v>
      </c>
      <c r="E331" s="268" t="str">
        <f>"4010118460371"</f>
        <v>4010118460371</v>
      </c>
      <c r="F331" s="271"/>
      <c r="G331" s="271"/>
    </row>
    <row r="332" spans="1:7" x14ac:dyDescent="0.25">
      <c r="A332" s="120">
        <v>407194</v>
      </c>
      <c r="B332" s="77" t="s">
        <v>671</v>
      </c>
      <c r="C332" s="258">
        <v>0.21</v>
      </c>
      <c r="D332" s="258" t="s">
        <v>968</v>
      </c>
      <c r="E332" s="268" t="str">
        <f>"4010118407192"</f>
        <v>4010118407192</v>
      </c>
      <c r="F332" s="271"/>
      <c r="G332" s="271"/>
    </row>
    <row r="333" spans="1:7" x14ac:dyDescent="0.25">
      <c r="A333" s="120">
        <v>452955</v>
      </c>
      <c r="B333" s="77" t="s">
        <v>672</v>
      </c>
      <c r="C333" s="258">
        <v>0.24</v>
      </c>
      <c r="D333" s="258" t="s">
        <v>969</v>
      </c>
      <c r="E333" s="268" t="str">
        <f>"4010118452956"</f>
        <v>4010118452956</v>
      </c>
      <c r="F333" s="271"/>
      <c r="G333" s="271"/>
    </row>
    <row r="334" spans="1:7" x14ac:dyDescent="0.25">
      <c r="A334" s="120">
        <v>407186</v>
      </c>
      <c r="B334" s="77" t="s">
        <v>673</v>
      </c>
      <c r="C334" s="258">
        <v>0.13</v>
      </c>
      <c r="D334" s="258" t="s">
        <v>968</v>
      </c>
      <c r="E334" s="268" t="str">
        <f>"4010118407185"</f>
        <v>4010118407185</v>
      </c>
      <c r="F334" s="271"/>
      <c r="G334" s="271"/>
    </row>
    <row r="335" spans="1:7" x14ac:dyDescent="0.25">
      <c r="A335" s="120">
        <v>452270</v>
      </c>
      <c r="B335" s="77" t="s">
        <v>674</v>
      </c>
      <c r="C335" s="258">
        <v>0.22</v>
      </c>
      <c r="D335" s="258" t="s">
        <v>969</v>
      </c>
      <c r="E335" s="268" t="str">
        <f>"4010118452277"</f>
        <v>4010118452277</v>
      </c>
      <c r="F335" s="271"/>
      <c r="G335" s="271"/>
    </row>
    <row r="336" spans="1:7" x14ac:dyDescent="0.25">
      <c r="A336" s="120">
        <v>448133</v>
      </c>
      <c r="B336" s="77" t="s">
        <v>675</v>
      </c>
      <c r="C336" s="258">
        <v>0.1</v>
      </c>
      <c r="D336" s="258" t="s">
        <v>821</v>
      </c>
      <c r="E336" s="268" t="str">
        <f>"4010118448133"</f>
        <v>4010118448133</v>
      </c>
      <c r="F336" s="271"/>
      <c r="G336" s="271"/>
    </row>
    <row r="337" spans="1:7" x14ac:dyDescent="0.25">
      <c r="A337" s="120">
        <v>453994</v>
      </c>
      <c r="B337" s="77" t="s">
        <v>676</v>
      </c>
      <c r="C337" s="258">
        <v>2E-3</v>
      </c>
      <c r="D337" s="258" t="s">
        <v>970</v>
      </c>
      <c r="E337" s="268" t="str">
        <f>"4010118453991"</f>
        <v>4010118453991</v>
      </c>
      <c r="F337" s="271"/>
      <c r="G337" s="271"/>
    </row>
    <row r="338" spans="1:7" x14ac:dyDescent="0.25">
      <c r="A338" s="121">
        <v>407208</v>
      </c>
      <c r="B338" s="68" t="s">
        <v>677</v>
      </c>
      <c r="C338" s="258">
        <v>0.13</v>
      </c>
      <c r="D338" s="258" t="s">
        <v>971</v>
      </c>
      <c r="E338" s="268" t="str">
        <f>"4010118407208"</f>
        <v>4010118407208</v>
      </c>
      <c r="F338" s="271"/>
      <c r="G338" s="271"/>
    </row>
    <row r="339" spans="1:7" x14ac:dyDescent="0.25">
      <c r="A339" s="120">
        <v>453978</v>
      </c>
      <c r="B339" s="77" t="s">
        <v>678</v>
      </c>
      <c r="C339" s="258">
        <v>2E-3</v>
      </c>
      <c r="D339" s="258" t="s">
        <v>972</v>
      </c>
      <c r="E339" s="268" t="str">
        <f>"4010118453977"</f>
        <v>4010118453977</v>
      </c>
      <c r="F339" s="271"/>
      <c r="G339" s="271"/>
    </row>
    <row r="340" spans="1:7" x14ac:dyDescent="0.25">
      <c r="A340" s="120">
        <v>407216</v>
      </c>
      <c r="B340" s="77" t="s">
        <v>679</v>
      </c>
      <c r="C340" s="258">
        <v>0.15</v>
      </c>
      <c r="D340" s="258" t="s">
        <v>973</v>
      </c>
      <c r="E340" s="268" t="str">
        <f>"4010118407215"</f>
        <v>4010118407215</v>
      </c>
      <c r="F340" s="271"/>
      <c r="G340" s="271"/>
    </row>
    <row r="341" spans="1:7" x14ac:dyDescent="0.25">
      <c r="A341" s="120">
        <v>407224</v>
      </c>
      <c r="B341" s="77" t="s">
        <v>680</v>
      </c>
      <c r="C341" s="258">
        <v>0.15</v>
      </c>
      <c r="D341" s="258" t="s">
        <v>974</v>
      </c>
      <c r="E341" s="268" t="str">
        <f>"4010118407222"</f>
        <v>4010118407222</v>
      </c>
      <c r="F341" s="271"/>
      <c r="G341" s="271"/>
    </row>
    <row r="342" spans="1:7" x14ac:dyDescent="0.25">
      <c r="A342" s="120">
        <v>407232</v>
      </c>
      <c r="B342" s="77" t="s">
        <v>681</v>
      </c>
      <c r="C342" s="258">
        <v>0.17</v>
      </c>
      <c r="D342" s="258" t="s">
        <v>975</v>
      </c>
      <c r="E342" s="268" t="str">
        <f>"4010118407239"</f>
        <v>4010118407239</v>
      </c>
      <c r="F342" s="271"/>
      <c r="G342" s="271"/>
    </row>
    <row r="343" spans="1:7" x14ac:dyDescent="0.25">
      <c r="A343" s="104">
        <v>708933</v>
      </c>
      <c r="B343" s="60" t="s">
        <v>682</v>
      </c>
      <c r="C343" s="258">
        <v>0</v>
      </c>
      <c r="D343" s="258" t="s">
        <v>997</v>
      </c>
      <c r="E343" s="268" t="str">
        <f>"4010118708930"</f>
        <v>4010118708930</v>
      </c>
      <c r="F343" s="271"/>
      <c r="G343" s="271"/>
    </row>
    <row r="344" spans="1:7" x14ac:dyDescent="0.25">
      <c r="A344" s="104">
        <v>708895</v>
      </c>
      <c r="B344" s="60" t="s">
        <v>683</v>
      </c>
      <c r="C344" s="258">
        <v>0.01</v>
      </c>
      <c r="D344" s="258" t="s">
        <v>976</v>
      </c>
      <c r="E344" s="268" t="str">
        <f>"4010118708893"</f>
        <v>4010118708893</v>
      </c>
      <c r="F344" s="271"/>
      <c r="G344" s="271"/>
    </row>
    <row r="345" spans="1:7" x14ac:dyDescent="0.25">
      <c r="A345" s="104">
        <v>708909</v>
      </c>
      <c r="B345" s="60" t="s">
        <v>684</v>
      </c>
      <c r="C345" s="258">
        <v>0.01</v>
      </c>
      <c r="D345" s="258" t="s">
        <v>976</v>
      </c>
      <c r="E345" s="268" t="str">
        <f>"4010118708909"</f>
        <v>4010118708909</v>
      </c>
      <c r="F345" s="271"/>
      <c r="G345" s="271"/>
    </row>
    <row r="346" spans="1:7" x14ac:dyDescent="0.25">
      <c r="A346" s="120">
        <v>480479</v>
      </c>
      <c r="B346" s="77" t="s">
        <v>685</v>
      </c>
      <c r="C346" s="258">
        <v>0.44</v>
      </c>
      <c r="D346" s="258" t="s">
        <v>977</v>
      </c>
      <c r="E346" s="268" t="str">
        <f>"4010118480478"</f>
        <v>4010118480478</v>
      </c>
      <c r="F346" s="271"/>
      <c r="G346" s="271"/>
    </row>
    <row r="347" spans="1:7" x14ac:dyDescent="0.25">
      <c r="A347" s="120">
        <v>470511</v>
      </c>
      <c r="B347" s="77" t="s">
        <v>686</v>
      </c>
      <c r="C347" s="258">
        <v>0.01</v>
      </c>
      <c r="D347" s="258" t="s">
        <v>977</v>
      </c>
      <c r="E347" s="268" t="str">
        <f>"4010118470516"</f>
        <v>4010118470516</v>
      </c>
      <c r="F347" s="271"/>
      <c r="G347" s="271"/>
    </row>
    <row r="348" spans="1:7" x14ac:dyDescent="0.25">
      <c r="A348" s="120">
        <v>459356</v>
      </c>
      <c r="B348" s="77" t="s">
        <v>687</v>
      </c>
      <c r="C348" s="258">
        <v>0.3</v>
      </c>
      <c r="D348" s="258" t="s">
        <v>978</v>
      </c>
      <c r="E348" s="268" t="str">
        <f>"4010118459351"</f>
        <v>4010118459351</v>
      </c>
      <c r="F348" s="271"/>
      <c r="G348" s="271"/>
    </row>
    <row r="349" spans="1:7" x14ac:dyDescent="0.25">
      <c r="A349" s="120">
        <v>471909</v>
      </c>
      <c r="B349" s="77" t="s">
        <v>688</v>
      </c>
      <c r="C349" s="258">
        <v>0.14000000000000001</v>
      </c>
      <c r="D349" s="258" t="s">
        <v>997</v>
      </c>
      <c r="E349" s="268" t="str">
        <f>"4010118471902"</f>
        <v>4010118471902</v>
      </c>
      <c r="F349" s="271"/>
      <c r="G349" s="271"/>
    </row>
    <row r="350" spans="1:7" x14ac:dyDescent="0.25">
      <c r="A350" s="120">
        <v>400807</v>
      </c>
      <c r="B350" s="77" t="s">
        <v>689</v>
      </c>
      <c r="C350" s="258">
        <v>0.89</v>
      </c>
      <c r="D350" s="258" t="s">
        <v>997</v>
      </c>
      <c r="E350" s="268" t="str">
        <f>"4010118400803"</f>
        <v>4010118400803</v>
      </c>
      <c r="F350" s="271"/>
      <c r="G350" s="271"/>
    </row>
    <row r="351" spans="1:7" x14ac:dyDescent="0.25">
      <c r="A351" s="120">
        <v>406260</v>
      </c>
      <c r="B351" s="77" t="s">
        <v>690</v>
      </c>
      <c r="C351" s="258">
        <v>1.81</v>
      </c>
      <c r="D351" s="258" t="s">
        <v>979</v>
      </c>
      <c r="E351" s="268" t="str">
        <f>"4010118406263"</f>
        <v>4010118406263</v>
      </c>
      <c r="F351" s="271"/>
      <c r="G351" s="271"/>
    </row>
    <row r="352" spans="1:7" x14ac:dyDescent="0.25">
      <c r="A352" s="120">
        <v>245623</v>
      </c>
      <c r="B352" s="77" t="s">
        <v>691</v>
      </c>
      <c r="C352" s="258">
        <v>0.02</v>
      </c>
      <c r="D352" s="258" t="s">
        <v>997</v>
      </c>
      <c r="E352" s="268" t="str">
        <f>"4010118245626"</f>
        <v>4010118245626</v>
      </c>
      <c r="F352" s="271"/>
      <c r="G352" s="271"/>
    </row>
    <row r="353" spans="1:7" x14ac:dyDescent="0.25">
      <c r="A353" s="120">
        <v>111465</v>
      </c>
      <c r="B353" s="77" t="s">
        <v>692</v>
      </c>
      <c r="C353" s="258">
        <v>0.05</v>
      </c>
      <c r="D353" s="258" t="s">
        <v>997</v>
      </c>
      <c r="E353" s="268" t="str">
        <f>"4010118111464"</f>
        <v>4010118111464</v>
      </c>
      <c r="F353" s="271"/>
      <c r="G353" s="271"/>
    </row>
    <row r="354" spans="1:7" x14ac:dyDescent="0.25">
      <c r="A354" s="120">
        <v>111473</v>
      </c>
      <c r="B354" s="77" t="s">
        <v>693</v>
      </c>
      <c r="C354" s="258">
        <v>2E-3</v>
      </c>
      <c r="D354" s="258" t="s">
        <v>997</v>
      </c>
      <c r="E354" s="268" t="str">
        <f>"4010118111471"</f>
        <v>4010118111471</v>
      </c>
      <c r="F354" s="271"/>
      <c r="G354" s="271"/>
    </row>
    <row r="355" spans="1:7" x14ac:dyDescent="0.25">
      <c r="A355" s="166">
        <v>708844</v>
      </c>
      <c r="B355" s="77" t="s">
        <v>694</v>
      </c>
      <c r="C355" s="258">
        <v>0.03</v>
      </c>
      <c r="D355" s="258" t="s">
        <v>980</v>
      </c>
      <c r="E355" s="268" t="str">
        <f>"4010118708848"</f>
        <v>4010118708848</v>
      </c>
      <c r="F355" s="271"/>
      <c r="G355" s="271"/>
    </row>
    <row r="356" spans="1:7" x14ac:dyDescent="0.25">
      <c r="A356" s="166">
        <v>708860</v>
      </c>
      <c r="B356" s="77" t="s">
        <v>695</v>
      </c>
      <c r="C356" s="258">
        <v>0.03</v>
      </c>
      <c r="D356" s="258" t="s">
        <v>980</v>
      </c>
      <c r="E356" s="268" t="str">
        <f>"4010118708862"</f>
        <v>4010118708862</v>
      </c>
      <c r="F356" s="271"/>
      <c r="G356" s="271"/>
    </row>
    <row r="357" spans="1:7" x14ac:dyDescent="0.25">
      <c r="A357" s="120">
        <v>470643</v>
      </c>
      <c r="B357" s="77" t="s">
        <v>696</v>
      </c>
      <c r="C357" s="258">
        <v>0.11</v>
      </c>
      <c r="D357" s="258" t="s">
        <v>981</v>
      </c>
      <c r="E357" s="268" t="str">
        <f>"4010118470646"</f>
        <v>4010118470646</v>
      </c>
      <c r="F357" s="271"/>
      <c r="G357" s="271"/>
    </row>
    <row r="358" spans="1:7" x14ac:dyDescent="0.25">
      <c r="A358" s="120">
        <v>450949</v>
      </c>
      <c r="B358" s="77" t="s">
        <v>697</v>
      </c>
      <c r="C358" s="258">
        <v>0.2</v>
      </c>
      <c r="D358" s="258" t="s">
        <v>982</v>
      </c>
      <c r="E358" s="268" t="str">
        <f>"4010118450945"</f>
        <v>4010118450945</v>
      </c>
      <c r="F358" s="271"/>
      <c r="G358" s="271"/>
    </row>
    <row r="359" spans="1:7" x14ac:dyDescent="0.25">
      <c r="A359" s="120">
        <v>448966</v>
      </c>
      <c r="B359" s="77" t="s">
        <v>698</v>
      </c>
      <c r="C359" s="258">
        <v>0.51</v>
      </c>
      <c r="D359" s="258" t="s">
        <v>983</v>
      </c>
      <c r="E359" s="268" t="str">
        <f>"4010118448966"</f>
        <v>4010118448966</v>
      </c>
      <c r="F359" s="271"/>
      <c r="G359" s="271"/>
    </row>
    <row r="360" spans="1:7" x14ac:dyDescent="0.25">
      <c r="A360" s="120">
        <v>481777</v>
      </c>
      <c r="B360" s="77" t="s">
        <v>699</v>
      </c>
      <c r="C360" s="258">
        <v>0.28000000000000003</v>
      </c>
      <c r="D360" s="258" t="s">
        <v>984</v>
      </c>
      <c r="E360" s="268" t="str">
        <f>"4010118481772"</f>
        <v>4010118481772</v>
      </c>
      <c r="F360" s="271"/>
      <c r="G360" s="271"/>
    </row>
    <row r="361" spans="1:7" x14ac:dyDescent="0.25">
      <c r="A361" s="120">
        <v>479268</v>
      </c>
      <c r="B361" s="77" t="s">
        <v>700</v>
      </c>
      <c r="C361" s="258">
        <v>0.11</v>
      </c>
      <c r="D361" s="258" t="s">
        <v>985</v>
      </c>
      <c r="E361" s="268" t="str">
        <f>"4010118479267"</f>
        <v>4010118479267</v>
      </c>
      <c r="F361" s="271"/>
      <c r="G361" s="271"/>
    </row>
    <row r="362" spans="1:7" x14ac:dyDescent="0.25">
      <c r="A362" s="120">
        <v>481661</v>
      </c>
      <c r="B362" s="77" t="s">
        <v>701</v>
      </c>
      <c r="C362" s="258">
        <v>0.51</v>
      </c>
      <c r="D362" s="258" t="s">
        <v>982</v>
      </c>
      <c r="E362" s="268" t="str">
        <f>"4010118481666"</f>
        <v>4010118481666</v>
      </c>
      <c r="F362" s="271"/>
      <c r="G362" s="271"/>
    </row>
    <row r="363" spans="1:7" x14ac:dyDescent="0.25">
      <c r="A363" s="104">
        <v>727695</v>
      </c>
      <c r="B363" s="91" t="s">
        <v>651</v>
      </c>
      <c r="C363" s="258">
        <v>3.26</v>
      </c>
      <c r="D363" s="258" t="s">
        <v>964</v>
      </c>
      <c r="E363" s="268" t="str">
        <f>"4010118727696"</f>
        <v>4010118727696</v>
      </c>
      <c r="F363" s="271"/>
      <c r="G363" s="271"/>
    </row>
    <row r="364" spans="1:7" x14ac:dyDescent="0.25">
      <c r="A364" s="104">
        <v>727687</v>
      </c>
      <c r="B364" s="91" t="s">
        <v>652</v>
      </c>
      <c r="C364" s="258">
        <v>4.72</v>
      </c>
      <c r="D364" s="258" t="s">
        <v>964</v>
      </c>
      <c r="E364" s="268" t="str">
        <f>"4010118727689"</f>
        <v>4010118727689</v>
      </c>
      <c r="F364" s="271"/>
      <c r="G364" s="271"/>
    </row>
    <row r="365" spans="1:7" x14ac:dyDescent="0.25">
      <c r="A365" s="121">
        <v>727717</v>
      </c>
      <c r="B365" s="91" t="s">
        <v>653</v>
      </c>
      <c r="C365" s="258">
        <v>9.0500000000000007</v>
      </c>
      <c r="D365" s="258" t="s">
        <v>965</v>
      </c>
      <c r="E365" s="268" t="str">
        <f>"4010118727719"</f>
        <v>4010118727719</v>
      </c>
      <c r="F365" s="271"/>
      <c r="G365" s="271"/>
    </row>
    <row r="366" spans="1:7" x14ac:dyDescent="0.25">
      <c r="A366" s="121">
        <v>727709</v>
      </c>
      <c r="B366" s="91" t="s">
        <v>654</v>
      </c>
      <c r="C366" s="258">
        <v>10.210000000000001</v>
      </c>
      <c r="D366" s="258" t="s">
        <v>965</v>
      </c>
      <c r="E366" s="268" t="str">
        <f>"4010118727702"</f>
        <v>4010118727702</v>
      </c>
      <c r="F366" s="271"/>
      <c r="G366" s="271"/>
    </row>
    <row r="367" spans="1:7" x14ac:dyDescent="0.25">
      <c r="A367" s="121">
        <v>727903</v>
      </c>
      <c r="B367" s="91" t="s">
        <v>962</v>
      </c>
      <c r="C367" s="258">
        <v>2</v>
      </c>
      <c r="D367" s="258" t="s">
        <v>995</v>
      </c>
      <c r="E367" s="269">
        <v>4010118727900</v>
      </c>
      <c r="F367" s="271"/>
      <c r="G367" s="271"/>
    </row>
    <row r="368" spans="1:7" x14ac:dyDescent="0.25">
      <c r="A368" s="121">
        <v>710830</v>
      </c>
      <c r="B368" s="220" t="s">
        <v>720</v>
      </c>
      <c r="C368" s="255">
        <v>0.5</v>
      </c>
      <c r="D368" s="301" t="s">
        <v>1079</v>
      </c>
      <c r="E368" s="269">
        <v>4010118710834</v>
      </c>
      <c r="F368" s="271"/>
      <c r="G368" s="271"/>
    </row>
    <row r="369" spans="1:7" x14ac:dyDescent="0.25">
      <c r="A369" s="121">
        <v>711454</v>
      </c>
      <c r="B369" s="220" t="s">
        <v>95</v>
      </c>
      <c r="C369" s="258">
        <v>0.78</v>
      </c>
      <c r="D369" s="258" t="s">
        <v>731</v>
      </c>
      <c r="E369" s="269" t="str">
        <f>"4010118711459"</f>
        <v>4010118711459</v>
      </c>
      <c r="F369" s="271"/>
      <c r="G369" s="271"/>
    </row>
    <row r="370" spans="1:7" x14ac:dyDescent="0.25">
      <c r="A370" s="121">
        <v>711462</v>
      </c>
      <c r="B370" s="220" t="s">
        <v>96</v>
      </c>
      <c r="C370" s="258">
        <v>0.89</v>
      </c>
      <c r="D370" s="258" t="s">
        <v>731</v>
      </c>
      <c r="E370" s="269" t="str">
        <f>"4010118711466"</f>
        <v>4010118711466</v>
      </c>
      <c r="F370" s="271"/>
      <c r="G370" s="271"/>
    </row>
    <row r="371" spans="1:7" x14ac:dyDescent="0.25">
      <c r="A371" s="121">
        <v>711470</v>
      </c>
      <c r="B371" s="220" t="s">
        <v>97</v>
      </c>
      <c r="C371" s="258">
        <v>0.84</v>
      </c>
      <c r="D371" s="258" t="s">
        <v>731</v>
      </c>
      <c r="E371" s="269" t="str">
        <f>"4010118711473"</f>
        <v>4010118711473</v>
      </c>
      <c r="F371" s="271"/>
      <c r="G371" s="271"/>
    </row>
    <row r="372" spans="1:7" x14ac:dyDescent="0.25">
      <c r="A372" s="121">
        <v>712043</v>
      </c>
      <c r="B372" s="220" t="s">
        <v>226</v>
      </c>
      <c r="C372" s="258">
        <v>0.48</v>
      </c>
      <c r="D372" s="258" t="s">
        <v>846</v>
      </c>
      <c r="E372" s="269" t="str">
        <f>"4010118712043"</f>
        <v>4010118712043</v>
      </c>
      <c r="F372" s="271"/>
      <c r="G372" s="271"/>
    </row>
    <row r="373" spans="1:7" x14ac:dyDescent="0.25">
      <c r="A373" s="247">
        <v>712329</v>
      </c>
      <c r="B373" s="270" t="s">
        <v>612</v>
      </c>
      <c r="C373" s="296"/>
    </row>
    <row r="374" spans="1:7" x14ac:dyDescent="0.25">
      <c r="A374" s="121">
        <v>710938</v>
      </c>
      <c r="B374" s="69" t="s">
        <v>1004</v>
      </c>
      <c r="C374" s="258">
        <v>4.63</v>
      </c>
      <c r="D374" s="258" t="s">
        <v>1005</v>
      </c>
      <c r="E374" s="268" t="str">
        <f>"4010118710933"</f>
        <v>4010118710933</v>
      </c>
      <c r="F374" s="271"/>
      <c r="G374" s="271"/>
    </row>
    <row r="375" spans="1:7" x14ac:dyDescent="0.25">
      <c r="A375" s="121">
        <v>739251</v>
      </c>
      <c r="B375" s="69" t="s">
        <v>1009</v>
      </c>
      <c r="C375" s="258"/>
      <c r="D375" s="258"/>
      <c r="E375" s="268"/>
      <c r="F375" s="271"/>
      <c r="G375" s="271"/>
    </row>
    <row r="376" spans="1:7" x14ac:dyDescent="0.25">
      <c r="A376" s="121">
        <v>739278</v>
      </c>
      <c r="B376" s="69" t="s">
        <v>1010</v>
      </c>
      <c r="C376" s="258"/>
      <c r="D376" s="258"/>
      <c r="E376" s="268"/>
      <c r="F376" s="271"/>
      <c r="G376" s="271"/>
    </row>
    <row r="377" spans="1:7" x14ac:dyDescent="0.25">
      <c r="A377" s="121">
        <v>739294</v>
      </c>
      <c r="B377" s="69" t="s">
        <v>1011</v>
      </c>
      <c r="C377" s="258"/>
      <c r="D377" s="258"/>
      <c r="E377" s="268"/>
      <c r="F377" s="271"/>
      <c r="G377" s="271"/>
    </row>
    <row r="378" spans="1:7" x14ac:dyDescent="0.25">
      <c r="A378" s="121">
        <v>739367</v>
      </c>
      <c r="B378" s="69" t="s">
        <v>1012</v>
      </c>
      <c r="C378" s="258"/>
      <c r="D378" s="258"/>
      <c r="E378" s="268"/>
      <c r="F378" s="271"/>
      <c r="G378" s="271"/>
    </row>
    <row r="379" spans="1:7" x14ac:dyDescent="0.25">
      <c r="A379" s="121">
        <v>739456</v>
      </c>
      <c r="B379" s="69" t="s">
        <v>1032</v>
      </c>
      <c r="C379" s="258"/>
      <c r="D379" s="258"/>
      <c r="E379" s="268"/>
      <c r="F379" s="271"/>
      <c r="G379" s="271"/>
    </row>
    <row r="380" spans="1:7" x14ac:dyDescent="0.25">
      <c r="A380" s="121">
        <v>713074</v>
      </c>
      <c r="B380" s="69" t="s">
        <v>1013</v>
      </c>
      <c r="C380" s="258"/>
      <c r="D380" s="258"/>
      <c r="E380" s="268"/>
      <c r="F380" s="271"/>
      <c r="G380" s="271"/>
    </row>
    <row r="381" spans="1:7" x14ac:dyDescent="0.25">
      <c r="A381" s="121">
        <v>739472</v>
      </c>
      <c r="B381" s="69" t="s">
        <v>1036</v>
      </c>
      <c r="C381" s="258"/>
      <c r="D381" s="258"/>
      <c r="E381" s="268"/>
      <c r="F381" s="271"/>
      <c r="G381" s="271"/>
    </row>
    <row r="382" spans="1:7" x14ac:dyDescent="0.25">
      <c r="A382" s="121">
        <v>739480</v>
      </c>
      <c r="B382" s="69" t="s">
        <v>1038</v>
      </c>
      <c r="C382" s="258"/>
      <c r="D382" s="258"/>
      <c r="E382" s="268"/>
      <c r="F382" s="271"/>
      <c r="G382" s="271"/>
    </row>
    <row r="383" spans="1:7" x14ac:dyDescent="0.25">
      <c r="A383" s="121">
        <v>724548</v>
      </c>
      <c r="B383" s="69" t="s">
        <v>1045</v>
      </c>
      <c r="C383" s="258"/>
      <c r="D383" s="258"/>
      <c r="E383" s="268"/>
      <c r="F383" s="271"/>
      <c r="G383" s="271"/>
    </row>
    <row r="384" spans="1:7" x14ac:dyDescent="0.25">
      <c r="A384" s="121">
        <v>725161</v>
      </c>
      <c r="B384" s="69" t="s">
        <v>208</v>
      </c>
      <c r="C384" s="258"/>
      <c r="D384" s="258"/>
      <c r="E384" s="268"/>
      <c r="F384" s="271"/>
      <c r="G384" s="271"/>
    </row>
    <row r="385" spans="1:7" x14ac:dyDescent="0.25">
      <c r="A385" s="121">
        <v>713163</v>
      </c>
      <c r="B385" s="69" t="s">
        <v>1047</v>
      </c>
      <c r="C385" s="258"/>
      <c r="D385" s="258"/>
      <c r="E385" s="268"/>
      <c r="F385" s="271"/>
      <c r="G385" s="271"/>
    </row>
    <row r="386" spans="1:7" x14ac:dyDescent="0.25">
      <c r="A386" s="121">
        <v>708488</v>
      </c>
      <c r="B386" s="69" t="s">
        <v>1048</v>
      </c>
      <c r="C386" s="258"/>
      <c r="D386" s="258"/>
      <c r="E386" s="268"/>
      <c r="F386" s="271"/>
      <c r="G386" s="271"/>
    </row>
    <row r="387" spans="1:7" x14ac:dyDescent="0.25">
      <c r="A387" s="121">
        <v>713198</v>
      </c>
      <c r="B387" s="69" t="s">
        <v>1049</v>
      </c>
      <c r="C387" s="258"/>
      <c r="D387" s="258"/>
      <c r="E387" s="268"/>
      <c r="F387" s="271"/>
      <c r="G387" s="271"/>
    </row>
    <row r="388" spans="1:7" x14ac:dyDescent="0.25">
      <c r="A388" s="121">
        <v>733113</v>
      </c>
      <c r="B388" s="69" t="s">
        <v>1053</v>
      </c>
      <c r="C388" s="258"/>
      <c r="D388" s="258"/>
      <c r="E388" s="268" t="str">
        <f>"4010118733116"</f>
        <v>4010118733116</v>
      </c>
      <c r="F388" s="271"/>
      <c r="G388" s="271"/>
    </row>
    <row r="389" spans="1:7" x14ac:dyDescent="0.25">
      <c r="A389" s="121">
        <v>733407</v>
      </c>
      <c r="B389" s="69" t="s">
        <v>1054</v>
      </c>
      <c r="C389" s="258"/>
      <c r="D389" s="258"/>
      <c r="E389" s="268" t="str">
        <f>"4010118733406"</f>
        <v>4010118733406</v>
      </c>
      <c r="F389" s="271"/>
      <c r="G389" s="271"/>
    </row>
  </sheetData>
  <autoFilter ref="A3:G374" xr:uid="{00000000-0009-0000-0000-000005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Title</vt:lpstr>
      <vt:lpstr>Table of Contents</vt:lpstr>
      <vt:lpstr>Communication Products</vt:lpstr>
      <vt:lpstr>Contact Info</vt:lpstr>
      <vt:lpstr>EAN &amp; Master Info</vt:lpstr>
      <vt:lpstr>'Communication Products'!Print_Area</vt:lpstr>
      <vt:lpstr>'Communication Products'!Print_Titles</vt:lpstr>
    </vt:vector>
  </TitlesOfParts>
  <Company>beyerdynamic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DE0681</dc:creator>
  <cp:lastModifiedBy>Cindy Turner</cp:lastModifiedBy>
  <cp:lastPrinted>2019-10-16T15:31:20Z</cp:lastPrinted>
  <dcterms:created xsi:type="dcterms:W3CDTF">2012-05-29T12:18:05Z</dcterms:created>
  <dcterms:modified xsi:type="dcterms:W3CDTF">2020-05-26T13:17:20Z</dcterms:modified>
</cp:coreProperties>
</file>